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3.xml" ContentType="application/vnd.openxmlformats-officedocument.drawing+xml"/>
  <Override PartName="/xl/charts/chart10.xml" ContentType="application/vnd.openxmlformats-officedocument.drawingml.chart+xml"/>
  <Override PartName="/xl/drawings/drawing4.xml" ContentType="application/vnd.openxmlformats-officedocument.drawingml.chartshapes+xml"/>
  <Override PartName="/xl/charts/chart11.xml" ContentType="application/vnd.openxmlformats-officedocument.drawingml.chart+xml"/>
  <Override PartName="/xl/drawings/drawing5.xml" ContentType="application/vnd.openxmlformats-officedocument.drawingml.chartshapes+xml"/>
  <Override PartName="/xl/charts/chart12.xml" ContentType="application/vnd.openxmlformats-officedocument.drawingml.chart+xml"/>
  <Override PartName="/xl/drawings/drawing6.xml" ContentType="application/vnd.openxmlformats-officedocument.drawingml.chartshapes+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drawings/drawing9.xml" ContentType="application/vnd.openxmlformats-officedocument.drawingml.chartshapes+xml"/>
  <Override PartName="/xl/drawings/drawing10.xml" ContentType="application/vnd.openxmlformats-officedocument.drawing+xml"/>
  <Override PartName="/xl/comments2.xml" ContentType="application/vnd.openxmlformats-officedocument.spreadsheetml.comments+xml"/>
  <Override PartName="/xl/charts/chart16.xml" ContentType="application/vnd.openxmlformats-officedocument.drawingml.chart+xml"/>
  <Override PartName="/xl/charts/chart17.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omments3.xml" ContentType="application/vnd.openxmlformats-officedocument.spreadsheetml.comments+xml"/>
  <Override PartName="/xl/charts/chart18.xml" ContentType="application/vnd.openxmlformats-officedocument.drawingml.chart+xml"/>
  <Override PartName="/xl/charts/chart19.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codeName="ThisWorkbook" autoCompressPictures="0"/>
  <mc:AlternateContent xmlns:mc="http://schemas.openxmlformats.org/markup-compatibility/2006">
    <mc:Choice Requires="x15">
      <x15ac:absPath xmlns:x15ac="http://schemas.microsoft.com/office/spreadsheetml/2010/11/ac" url="https://inkoopmeestersnl.sharepoint.com/sites/IM/Gedeelde documenten/01. klanten/OIG/Aloysius Stichting/Arbo/6. NvI/Nota 2/"/>
    </mc:Choice>
  </mc:AlternateContent>
  <xr:revisionPtr revIDLastSave="0" documentId="8_{5426D689-CD0D-44AD-AA6F-12008E7BF96A}" xr6:coauthVersionLast="47" xr6:coauthVersionMax="47" xr10:uidLastSave="{00000000-0000-0000-0000-000000000000}"/>
  <bookViews>
    <workbookView xWindow="-120" yWindow="-120" windowWidth="29040" windowHeight="15840" activeTab="1" xr2:uid="{00000000-000D-0000-FFFF-FFFF00000000}"/>
  </bookViews>
  <sheets>
    <sheet name="Uitleg" sheetId="15" state="hidden" r:id="rId1"/>
    <sheet name="Jaaroverzicht" sheetId="24" r:id="rId2"/>
    <sheet name="Sectoren" sheetId="18" r:id="rId3"/>
    <sheet name="macroTom" sheetId="43" state="hidden" r:id="rId4"/>
    <sheet name="Jaaroverzicht 2018" sheetId="27" state="hidden" r:id="rId5"/>
    <sheet name="Jaaroverzicht 2017" sheetId="26" state="hidden" r:id="rId6"/>
    <sheet name="Mapping concept" sheetId="20" r:id="rId7"/>
    <sheet name="Mapping DEF" sheetId="39" r:id="rId8"/>
    <sheet name="Jan" sheetId="17" r:id="rId9"/>
    <sheet name="Jan DEF" sheetId="28" r:id="rId10"/>
    <sheet name="Feb" sheetId="3" r:id="rId11"/>
    <sheet name="Feb DEF" sheetId="29" r:id="rId12"/>
    <sheet name="Mrt" sheetId="4" r:id="rId13"/>
    <sheet name="Mrt DEF" sheetId="30" r:id="rId14"/>
    <sheet name="Apr" sheetId="5" r:id="rId15"/>
    <sheet name="Apr DEF" sheetId="31" r:id="rId16"/>
    <sheet name="Mei" sheetId="6" r:id="rId17"/>
    <sheet name="Mei DEF" sheetId="32" r:id="rId18"/>
    <sheet name="Jun" sheetId="7" r:id="rId19"/>
    <sheet name="Jun DEF" sheetId="33" r:id="rId20"/>
    <sheet name="Jul" sheetId="8" r:id="rId21"/>
    <sheet name="Jul DEF" sheetId="34" state="hidden" r:id="rId22"/>
    <sheet name="Aug" sheetId="9" state="hidden" r:id="rId23"/>
    <sheet name="Aug DEF" sheetId="35" state="hidden" r:id="rId24"/>
    <sheet name="Sep" sheetId="10" state="hidden" r:id="rId25"/>
    <sheet name="Sep DEF" sheetId="36" state="hidden" r:id="rId26"/>
    <sheet name="Okt" sheetId="11" state="hidden" r:id="rId27"/>
    <sheet name="Okt DEF" sheetId="37" state="hidden" r:id="rId28"/>
    <sheet name="Nov" sheetId="12" state="hidden" r:id="rId29"/>
    <sheet name="Nov DEF" sheetId="40" state="hidden" r:id="rId30"/>
    <sheet name="Dec" sheetId="13" state="hidden" r:id="rId31"/>
    <sheet name="Dec DEF" sheetId="41" state="hidden" r:id="rId32"/>
  </sheets>
  <definedNames>
    <definedName name="_xlnm._FilterDatabase" localSheetId="8" hidden="1">Jan!#REF!</definedName>
    <definedName name="_xlnm._FilterDatabase" localSheetId="9" hidden="1">'Jan DEF'!$A$12:$K$12</definedName>
    <definedName name="_xlnm._FilterDatabase" localSheetId="0" hidden="1">Uitleg!$A$1</definedName>
    <definedName name="_xlnm.Print_Area" localSheetId="1">Jaaroverzicht!$C$1:$V$148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63" i="20" l="1"/>
  <c r="AB63" i="20"/>
  <c r="AA63" i="20"/>
  <c r="Z63" i="20"/>
  <c r="Y63" i="20"/>
  <c r="X63" i="20"/>
  <c r="W63" i="20"/>
  <c r="V63" i="20"/>
  <c r="U63" i="20"/>
  <c r="T63" i="20"/>
  <c r="S63" i="20"/>
  <c r="R63" i="20"/>
  <c r="O63" i="20"/>
  <c r="AQ63" i="20" s="1"/>
  <c r="CH45" i="24" s="1"/>
  <c r="N63" i="20"/>
  <c r="AP63" i="20" s="1"/>
  <c r="CG45" i="24" s="1"/>
  <c r="M63" i="20"/>
  <c r="AO63" i="20" s="1"/>
  <c r="CF45" i="24" s="1"/>
  <c r="L63" i="20"/>
  <c r="AN63" i="20" s="1"/>
  <c r="CE45" i="24" s="1"/>
  <c r="K63" i="20"/>
  <c r="AM63" i="20" s="1"/>
  <c r="CD45" i="24" s="1"/>
  <c r="J63" i="20"/>
  <c r="AL63" i="20" s="1"/>
  <c r="CC45" i="24" s="1"/>
  <c r="I63" i="20"/>
  <c r="H63" i="20"/>
  <c r="AJ63" i="20" s="1"/>
  <c r="CA45" i="24" s="1"/>
  <c r="G63" i="20"/>
  <c r="AI63" i="20" s="1"/>
  <c r="BZ45" i="24" s="1"/>
  <c r="F63" i="20"/>
  <c r="AH63" i="20" s="1"/>
  <c r="BY45" i="24" s="1"/>
  <c r="E63" i="20"/>
  <c r="AG63" i="20" s="1"/>
  <c r="BX45" i="24" s="1"/>
  <c r="D63" i="20"/>
  <c r="AF63" i="20" s="1"/>
  <c r="BW45" i="24" s="1"/>
  <c r="AC62" i="20"/>
  <c r="AB62" i="20"/>
  <c r="AA62" i="20"/>
  <c r="Z62" i="20"/>
  <c r="Y62" i="20"/>
  <c r="X62" i="20"/>
  <c r="W62" i="20"/>
  <c r="V62" i="20"/>
  <c r="U62" i="20"/>
  <c r="T62" i="20"/>
  <c r="S62" i="20"/>
  <c r="R62" i="20"/>
  <c r="O62" i="20"/>
  <c r="AQ62" i="20" s="1"/>
  <c r="CH44" i="24" s="1"/>
  <c r="N62" i="20"/>
  <c r="AP62" i="20" s="1"/>
  <c r="CG44" i="24" s="1"/>
  <c r="M62" i="20"/>
  <c r="AO62" i="20" s="1"/>
  <c r="CF44" i="24" s="1"/>
  <c r="L62" i="20"/>
  <c r="AN62" i="20" s="1"/>
  <c r="CE44" i="24" s="1"/>
  <c r="K62" i="20"/>
  <c r="AM62" i="20" s="1"/>
  <c r="CD44" i="24" s="1"/>
  <c r="J62" i="20"/>
  <c r="AL62" i="20" s="1"/>
  <c r="CC44" i="24" s="1"/>
  <c r="I62" i="20"/>
  <c r="H62" i="20"/>
  <c r="AJ62" i="20" s="1"/>
  <c r="CA44" i="24" s="1"/>
  <c r="G62" i="20"/>
  <c r="AI62" i="20" s="1"/>
  <c r="BZ44" i="24" s="1"/>
  <c r="F62" i="20"/>
  <c r="AH62" i="20" s="1"/>
  <c r="BY44" i="24" s="1"/>
  <c r="E62" i="20"/>
  <c r="AG62" i="20" s="1"/>
  <c r="BX44" i="24" s="1"/>
  <c r="D62" i="20"/>
  <c r="AF62" i="20" s="1"/>
  <c r="BW44" i="24" s="1"/>
  <c r="AC61" i="20"/>
  <c r="AB61" i="20"/>
  <c r="AA61" i="20"/>
  <c r="Z61" i="20"/>
  <c r="Y61" i="20"/>
  <c r="X61" i="20"/>
  <c r="W61" i="20"/>
  <c r="V61" i="20"/>
  <c r="U61" i="20"/>
  <c r="T61" i="20"/>
  <c r="S61" i="20"/>
  <c r="R61" i="20"/>
  <c r="O61" i="20"/>
  <c r="AQ61" i="20" s="1"/>
  <c r="CH43" i="24" s="1"/>
  <c r="N61" i="20"/>
  <c r="AP61" i="20" s="1"/>
  <c r="CG43" i="24" s="1"/>
  <c r="M61" i="20"/>
  <c r="AO61" i="20" s="1"/>
  <c r="CF43" i="24" s="1"/>
  <c r="L61" i="20"/>
  <c r="AN61" i="20" s="1"/>
  <c r="CE43" i="24" s="1"/>
  <c r="K61" i="20"/>
  <c r="AM61" i="20" s="1"/>
  <c r="CD43" i="24" s="1"/>
  <c r="J61" i="20"/>
  <c r="AL61" i="20" s="1"/>
  <c r="CC43" i="24" s="1"/>
  <c r="I61" i="20"/>
  <c r="AK61" i="20" s="1"/>
  <c r="CB43" i="24" s="1"/>
  <c r="H61" i="20"/>
  <c r="AJ61" i="20" s="1"/>
  <c r="CA43" i="24" s="1"/>
  <c r="G61" i="20"/>
  <c r="AI61" i="20" s="1"/>
  <c r="BZ43" i="24" s="1"/>
  <c r="F61" i="20"/>
  <c r="AH61" i="20" s="1"/>
  <c r="BY43" i="24" s="1"/>
  <c r="E61" i="20"/>
  <c r="AG61" i="20" s="1"/>
  <c r="BX43" i="24" s="1"/>
  <c r="D61" i="20"/>
  <c r="AF61" i="20" s="1"/>
  <c r="BW43" i="24" s="1"/>
  <c r="AC64" i="39"/>
  <c r="AB64" i="39"/>
  <c r="AA64" i="39"/>
  <c r="Z64" i="39"/>
  <c r="Y64" i="39"/>
  <c r="X64" i="39"/>
  <c r="W64" i="39"/>
  <c r="V64" i="39"/>
  <c r="U64" i="39"/>
  <c r="T64" i="39"/>
  <c r="S64" i="39"/>
  <c r="R64" i="39"/>
  <c r="O64" i="39"/>
  <c r="AQ64" i="39" s="1"/>
  <c r="N64" i="39"/>
  <c r="AP64" i="39" s="1"/>
  <c r="M64" i="39"/>
  <c r="AO64" i="39" s="1"/>
  <c r="L64" i="39"/>
  <c r="AN64" i="39" s="1"/>
  <c r="K64" i="39"/>
  <c r="AM64" i="39" s="1"/>
  <c r="J64" i="39"/>
  <c r="AL64" i="39" s="1"/>
  <c r="I64" i="39"/>
  <c r="AK64" i="39" s="1"/>
  <c r="H64" i="39"/>
  <c r="AJ64" i="39" s="1"/>
  <c r="G64" i="39"/>
  <c r="AI64" i="39" s="1"/>
  <c r="F64" i="39"/>
  <c r="AH64" i="39" s="1"/>
  <c r="E64" i="39"/>
  <c r="AG64" i="39" s="1"/>
  <c r="D64" i="39"/>
  <c r="AF64" i="39" s="1"/>
  <c r="AC63" i="39"/>
  <c r="AB63" i="39"/>
  <c r="AA63" i="39"/>
  <c r="Z63" i="39"/>
  <c r="Y63" i="39"/>
  <c r="X63" i="39"/>
  <c r="W63" i="39"/>
  <c r="V63" i="39"/>
  <c r="U63" i="39"/>
  <c r="T63" i="39"/>
  <c r="S63" i="39"/>
  <c r="R63" i="39"/>
  <c r="O63" i="39"/>
  <c r="AQ63" i="39" s="1"/>
  <c r="N63" i="39"/>
  <c r="AP63" i="39" s="1"/>
  <c r="M63" i="39"/>
  <c r="AO63" i="39" s="1"/>
  <c r="L63" i="39"/>
  <c r="AN63" i="39" s="1"/>
  <c r="K63" i="39"/>
  <c r="AM63" i="39" s="1"/>
  <c r="J63" i="39"/>
  <c r="AL63" i="39" s="1"/>
  <c r="I63" i="39"/>
  <c r="AK63" i="39" s="1"/>
  <c r="H63" i="39"/>
  <c r="AJ63" i="39" s="1"/>
  <c r="G63" i="39"/>
  <c r="AI63" i="39" s="1"/>
  <c r="F63" i="39"/>
  <c r="AH63" i="39" s="1"/>
  <c r="E63" i="39"/>
  <c r="AG63" i="39" s="1"/>
  <c r="D63" i="39"/>
  <c r="AF63" i="39" s="1"/>
  <c r="AC62" i="39"/>
  <c r="AB62" i="39"/>
  <c r="AA62" i="39"/>
  <c r="Z62" i="39"/>
  <c r="Y62" i="39"/>
  <c r="X62" i="39"/>
  <c r="W62" i="39"/>
  <c r="V62" i="39"/>
  <c r="U62" i="39"/>
  <c r="T62" i="39"/>
  <c r="S62" i="39"/>
  <c r="R62" i="39"/>
  <c r="O62" i="39"/>
  <c r="AQ62" i="39" s="1"/>
  <c r="N62" i="39"/>
  <c r="AP62" i="39" s="1"/>
  <c r="M62" i="39"/>
  <c r="AO62" i="39" s="1"/>
  <c r="L62" i="39"/>
  <c r="AN62" i="39" s="1"/>
  <c r="K62" i="39"/>
  <c r="AM62" i="39" s="1"/>
  <c r="J62" i="39"/>
  <c r="AL62" i="39" s="1"/>
  <c r="I62" i="39"/>
  <c r="H62" i="39"/>
  <c r="AJ62" i="39" s="1"/>
  <c r="G62" i="39"/>
  <c r="AI62" i="39" s="1"/>
  <c r="F62" i="39"/>
  <c r="AH62" i="39" s="1"/>
  <c r="E62" i="39"/>
  <c r="AG62" i="39" s="1"/>
  <c r="D62" i="39"/>
  <c r="AF62" i="39" s="1"/>
  <c r="G113" i="24"/>
  <c r="H113" i="24"/>
  <c r="I113" i="24"/>
  <c r="J113" i="24"/>
  <c r="K113" i="24"/>
  <c r="L113" i="24"/>
  <c r="M102" i="24"/>
  <c r="M101" i="24"/>
  <c r="S61" i="24"/>
  <c r="AK62" i="39" l="1"/>
  <c r="AK62" i="20"/>
  <c r="CB44" i="24" s="1"/>
  <c r="AK63" i="20"/>
  <c r="CB45" i="24" s="1"/>
  <c r="M113" i="24"/>
  <c r="D1" i="24" l="1"/>
  <c r="AC65" i="39" l="1"/>
  <c r="AB65" i="39"/>
  <c r="AA65" i="39"/>
  <c r="Z65" i="39"/>
  <c r="Y65" i="39"/>
  <c r="X65" i="39"/>
  <c r="W65" i="39"/>
  <c r="V65" i="39"/>
  <c r="U65" i="39"/>
  <c r="T65" i="39"/>
  <c r="S65" i="39"/>
  <c r="R65" i="39"/>
  <c r="AC64" i="20"/>
  <c r="AB64" i="20"/>
  <c r="AA64" i="20"/>
  <c r="Z64" i="20"/>
  <c r="Y64" i="20"/>
  <c r="X64" i="20"/>
  <c r="W64" i="20"/>
  <c r="V64" i="20"/>
  <c r="U64" i="20"/>
  <c r="T64" i="20"/>
  <c r="S64" i="20"/>
  <c r="R64" i="20"/>
  <c r="O64" i="20"/>
  <c r="N64" i="20"/>
  <c r="M64" i="20"/>
  <c r="L64" i="20"/>
  <c r="K64" i="20"/>
  <c r="AM64" i="20" s="1"/>
  <c r="J64" i="20"/>
  <c r="I64" i="20"/>
  <c r="AK64" i="20" s="1"/>
  <c r="H64" i="20"/>
  <c r="G64" i="20"/>
  <c r="F64" i="20"/>
  <c r="E64" i="20"/>
  <c r="D64" i="20"/>
  <c r="O65" i="39"/>
  <c r="AQ65" i="39" s="1"/>
  <c r="N65" i="39"/>
  <c r="AP65" i="39" s="1"/>
  <c r="M65" i="39"/>
  <c r="L65" i="39"/>
  <c r="AN65" i="39" s="1"/>
  <c r="K65" i="39"/>
  <c r="AM65" i="39" s="1"/>
  <c r="J65" i="39"/>
  <c r="AL65" i="39" s="1"/>
  <c r="I65" i="39"/>
  <c r="H65" i="39"/>
  <c r="G65" i="39"/>
  <c r="F65" i="39"/>
  <c r="E65" i="39"/>
  <c r="D65" i="39"/>
  <c r="AL64" i="20" l="1"/>
  <c r="AK65" i="39"/>
  <c r="AN64" i="20"/>
  <c r="AO64" i="20"/>
  <c r="AP64" i="20"/>
  <c r="AQ64" i="20"/>
  <c r="AJ65" i="39"/>
  <c r="AJ64" i="20"/>
  <c r="AI65" i="39"/>
  <c r="AH65" i="39"/>
  <c r="AI64" i="20"/>
  <c r="AH64" i="20"/>
  <c r="AG65" i="39"/>
  <c r="AF65" i="39"/>
  <c r="AG64" i="20"/>
  <c r="AF64" i="20"/>
  <c r="AO65" i="39"/>
  <c r="AC61" i="39" l="1"/>
  <c r="AB61" i="39"/>
  <c r="AA61" i="39"/>
  <c r="Z61" i="39"/>
  <c r="Y61" i="39"/>
  <c r="X61" i="39"/>
  <c r="W61" i="39"/>
  <c r="V61" i="39"/>
  <c r="U61" i="39"/>
  <c r="T61" i="39"/>
  <c r="S61" i="39"/>
  <c r="R61" i="39"/>
  <c r="O61" i="39"/>
  <c r="AQ61" i="39" s="1"/>
  <c r="N61" i="39"/>
  <c r="M61" i="39"/>
  <c r="AO61" i="39" s="1"/>
  <c r="L61" i="39"/>
  <c r="AN61" i="39" s="1"/>
  <c r="K61" i="39"/>
  <c r="AM61" i="39" s="1"/>
  <c r="J61" i="39"/>
  <c r="AL61" i="39" s="1"/>
  <c r="I61" i="39"/>
  <c r="H61" i="39"/>
  <c r="G61" i="39"/>
  <c r="F61" i="39"/>
  <c r="E61" i="39"/>
  <c r="D61" i="39"/>
  <c r="AC60" i="20"/>
  <c r="AB60" i="20"/>
  <c r="AA60" i="20"/>
  <c r="Z60" i="20"/>
  <c r="Y60" i="20"/>
  <c r="X60" i="20"/>
  <c r="W60" i="20"/>
  <c r="V60" i="20"/>
  <c r="U60" i="20"/>
  <c r="T60" i="20"/>
  <c r="S60" i="20"/>
  <c r="R60" i="20"/>
  <c r="O60" i="20"/>
  <c r="AQ60" i="20" s="1"/>
  <c r="CH27" i="24" s="1"/>
  <c r="N60" i="20"/>
  <c r="M60" i="20"/>
  <c r="AO60" i="20" s="1"/>
  <c r="CF27" i="24" s="1"/>
  <c r="L60" i="20"/>
  <c r="AN60" i="20" s="1"/>
  <c r="CE27" i="24" s="1"/>
  <c r="K60" i="20"/>
  <c r="J60" i="20"/>
  <c r="I60" i="20"/>
  <c r="H60" i="20"/>
  <c r="G60" i="20"/>
  <c r="AI60" i="20" s="1"/>
  <c r="BZ27" i="24" s="1"/>
  <c r="F60" i="20"/>
  <c r="E60" i="20"/>
  <c r="D60" i="20"/>
  <c r="AK61" i="39" l="1"/>
  <c r="AL60" i="20"/>
  <c r="CC27" i="24" s="1"/>
  <c r="AM60" i="20"/>
  <c r="CD27" i="24" s="1"/>
  <c r="AJ61" i="39"/>
  <c r="AI61" i="39"/>
  <c r="AH60" i="20"/>
  <c r="BY27" i="24" s="1"/>
  <c r="AG60" i="20"/>
  <c r="BX27" i="24" s="1"/>
  <c r="AF60" i="20"/>
  <c r="BW27" i="24" s="1"/>
  <c r="AP61" i="39"/>
  <c r="AP60" i="20"/>
  <c r="CG27" i="24" s="1"/>
  <c r="AK60" i="20"/>
  <c r="CB27" i="24" s="1"/>
  <c r="AJ60" i="20"/>
  <c r="CA27" i="24" s="1"/>
  <c r="AH61" i="39"/>
  <c r="AG61" i="39"/>
  <c r="AF61" i="39"/>
  <c r="D50" i="20" l="1"/>
  <c r="E50" i="20"/>
  <c r="F50" i="20"/>
  <c r="G50" i="20"/>
  <c r="H50" i="20"/>
  <c r="I50" i="20"/>
  <c r="J50" i="20"/>
  <c r="K50" i="20"/>
  <c r="L50" i="20"/>
  <c r="M50" i="20"/>
  <c r="N50" i="20"/>
  <c r="O50" i="20"/>
  <c r="R50" i="20"/>
  <c r="S50" i="20"/>
  <c r="T50" i="20"/>
  <c r="U50" i="20"/>
  <c r="V50" i="20"/>
  <c r="W50" i="20"/>
  <c r="X50" i="20"/>
  <c r="Y50" i="20"/>
  <c r="Z50" i="20"/>
  <c r="AA50" i="20"/>
  <c r="AO50" i="20" s="1"/>
  <c r="AB50" i="20"/>
  <c r="AC50" i="20"/>
  <c r="R53" i="39"/>
  <c r="S53" i="39"/>
  <c r="T53" i="39"/>
  <c r="U53" i="39"/>
  <c r="V53" i="39"/>
  <c r="W53" i="39"/>
  <c r="X53" i="39"/>
  <c r="Y53" i="39"/>
  <c r="Z53" i="39"/>
  <c r="AA53" i="39"/>
  <c r="AB53" i="39"/>
  <c r="AC53" i="39"/>
  <c r="D53" i="39"/>
  <c r="E53" i="39"/>
  <c r="F53" i="39"/>
  <c r="G53" i="39"/>
  <c r="H53" i="39"/>
  <c r="I53" i="39"/>
  <c r="J53" i="39"/>
  <c r="K53" i="39"/>
  <c r="AM53" i="39" s="1"/>
  <c r="L53" i="39"/>
  <c r="AN53" i="39" s="1"/>
  <c r="M53" i="39"/>
  <c r="AO53" i="39" s="1"/>
  <c r="N53" i="39"/>
  <c r="AP53" i="39" s="1"/>
  <c r="O53" i="39"/>
  <c r="AQ53" i="39" s="1"/>
  <c r="AK53" i="39" l="1"/>
  <c r="AJ53" i="39"/>
  <c r="AL50" i="20"/>
  <c r="AQ50" i="20"/>
  <c r="AK50" i="20"/>
  <c r="AI53" i="39"/>
  <c r="AH53" i="39"/>
  <c r="AG53" i="39"/>
  <c r="AH50" i="20"/>
  <c r="AJ50" i="20"/>
  <c r="AN50" i="20"/>
  <c r="AL53" i="39"/>
  <c r="AG50" i="20"/>
  <c r="AF53" i="39"/>
  <c r="AF50" i="20"/>
  <c r="AP50" i="20"/>
  <c r="AM50" i="20"/>
  <c r="AI50" i="20"/>
  <c r="AC59" i="20" l="1"/>
  <c r="AB59" i="20"/>
  <c r="AA59" i="20"/>
  <c r="Z59" i="20"/>
  <c r="Y59" i="20"/>
  <c r="X59" i="20"/>
  <c r="W59" i="20"/>
  <c r="V59" i="20"/>
  <c r="U59" i="20"/>
  <c r="T59" i="20"/>
  <c r="S59" i="20"/>
  <c r="R59" i="20"/>
  <c r="O59" i="20"/>
  <c r="N59" i="20"/>
  <c r="M59" i="20"/>
  <c r="L59" i="20"/>
  <c r="AN59" i="20" s="1"/>
  <c r="K59" i="20"/>
  <c r="J59" i="20"/>
  <c r="I59" i="20"/>
  <c r="H59" i="20"/>
  <c r="G59" i="20"/>
  <c r="F59" i="20"/>
  <c r="E59" i="20"/>
  <c r="D59" i="20"/>
  <c r="AC60" i="39"/>
  <c r="AB60" i="39"/>
  <c r="AA60" i="39"/>
  <c r="Z60" i="39"/>
  <c r="Y60" i="39"/>
  <c r="X60" i="39"/>
  <c r="W60" i="39"/>
  <c r="V60" i="39"/>
  <c r="U60" i="39"/>
  <c r="T60" i="39"/>
  <c r="S60" i="39"/>
  <c r="R60" i="39"/>
  <c r="O60" i="39"/>
  <c r="AQ60" i="39" s="1"/>
  <c r="N60" i="39"/>
  <c r="M60" i="39"/>
  <c r="L60" i="39"/>
  <c r="K60" i="39"/>
  <c r="J60" i="39"/>
  <c r="I60" i="39"/>
  <c r="H60" i="39"/>
  <c r="G60" i="39"/>
  <c r="F60" i="39"/>
  <c r="E60" i="39"/>
  <c r="D60" i="39"/>
  <c r="AK60" i="39" l="1"/>
  <c r="AG60" i="39"/>
  <c r="AO60" i="39"/>
  <c r="AL60" i="39"/>
  <c r="AM60" i="39"/>
  <c r="AJ59" i="20"/>
  <c r="AL59" i="20"/>
  <c r="AH60" i="39"/>
  <c r="AP59" i="20"/>
  <c r="AO59" i="20"/>
  <c r="AN60" i="39"/>
  <c r="AM59" i="20"/>
  <c r="CD26" i="24" s="1"/>
  <c r="AJ60" i="39"/>
  <c r="AI60" i="39"/>
  <c r="AI59" i="20"/>
  <c r="BZ26" i="24" s="1"/>
  <c r="AH59" i="20"/>
  <c r="BY26" i="24" s="1"/>
  <c r="AG59" i="20"/>
  <c r="AF60" i="39"/>
  <c r="AF59" i="20"/>
  <c r="BW26" i="24" s="1"/>
  <c r="BX26" i="24"/>
  <c r="CF26" i="24"/>
  <c r="CC26" i="24"/>
  <c r="CG26" i="24"/>
  <c r="CA26" i="24"/>
  <c r="CE26" i="24"/>
  <c r="AP60" i="39"/>
  <c r="AQ59" i="20"/>
  <c r="AK59" i="20"/>
  <c r="T4" i="39"/>
  <c r="T5" i="39"/>
  <c r="T6" i="39"/>
  <c r="T7" i="39"/>
  <c r="T8" i="39"/>
  <c r="T9" i="39"/>
  <c r="T10" i="39"/>
  <c r="T11" i="39"/>
  <c r="T12" i="39"/>
  <c r="T13" i="39"/>
  <c r="T14" i="39"/>
  <c r="T15" i="39"/>
  <c r="T16" i="39"/>
  <c r="T17" i="39"/>
  <c r="T18" i="39"/>
  <c r="T19" i="39"/>
  <c r="T20" i="39"/>
  <c r="T21" i="39"/>
  <c r="T22" i="39"/>
  <c r="T23" i="39"/>
  <c r="T24" i="39"/>
  <c r="T25" i="39"/>
  <c r="T26" i="39"/>
  <c r="T27" i="39"/>
  <c r="T28" i="39"/>
  <c r="T29" i="39"/>
  <c r="T30" i="39"/>
  <c r="T31" i="39"/>
  <c r="T32" i="39"/>
  <c r="T33" i="39"/>
  <c r="T34" i="39"/>
  <c r="T35" i="39"/>
  <c r="T36" i="39"/>
  <c r="T37" i="39"/>
  <c r="T38" i="39"/>
  <c r="T39" i="39"/>
  <c r="T40" i="39"/>
  <c r="T41" i="39"/>
  <c r="T42" i="39"/>
  <c r="T43" i="39"/>
  <c r="T44" i="39"/>
  <c r="T45" i="39"/>
  <c r="T46" i="39"/>
  <c r="T47" i="39"/>
  <c r="T48" i="39"/>
  <c r="T49" i="39"/>
  <c r="T50" i="39"/>
  <c r="T51" i="39"/>
  <c r="T52" i="39"/>
  <c r="T54" i="39"/>
  <c r="T55" i="39"/>
  <c r="T56" i="39"/>
  <c r="T57" i="39"/>
  <c r="T58" i="39"/>
  <c r="T59" i="39"/>
  <c r="F19" i="39"/>
  <c r="AH19" i="39" s="1"/>
  <c r="F33" i="39"/>
  <c r="F25" i="39"/>
  <c r="AH25" i="39" s="1"/>
  <c r="F30" i="39"/>
  <c r="AH30" i="39" s="1"/>
  <c r="F14" i="39"/>
  <c r="AH14" i="39" s="1"/>
  <c r="F10" i="39"/>
  <c r="AH10" i="39" s="1"/>
  <c r="F16" i="39"/>
  <c r="AH16" i="39" s="1"/>
  <c r="F4" i="39"/>
  <c r="F7" i="39"/>
  <c r="AH7" i="39" s="1"/>
  <c r="F5" i="39"/>
  <c r="F11" i="39"/>
  <c r="AH11" i="39" s="1"/>
  <c r="F15" i="39"/>
  <c r="AH15" i="39" s="1"/>
  <c r="F24" i="39"/>
  <c r="AH24" i="39" s="1"/>
  <c r="F31" i="39"/>
  <c r="F43" i="39"/>
  <c r="F44" i="39"/>
  <c r="F41" i="39"/>
  <c r="F42" i="39"/>
  <c r="AH42" i="39" s="1"/>
  <c r="F35" i="39"/>
  <c r="AH35" i="39" s="1"/>
  <c r="F38" i="39"/>
  <c r="AH38" i="39" s="1"/>
  <c r="F39" i="39"/>
  <c r="AH39" i="39" s="1"/>
  <c r="F12" i="39"/>
  <c r="F18" i="39"/>
  <c r="AH18" i="39" s="1"/>
  <c r="F37" i="39"/>
  <c r="F40" i="39"/>
  <c r="AH40" i="39" s="1"/>
  <c r="F22" i="39"/>
  <c r="AH22" i="39" s="1"/>
  <c r="F17" i="39"/>
  <c r="AH17" i="39" s="1"/>
  <c r="F32" i="39"/>
  <c r="AH32" i="39" s="1"/>
  <c r="F23" i="39"/>
  <c r="AH23" i="39" s="1"/>
  <c r="F21" i="39"/>
  <c r="F26" i="39"/>
  <c r="AH26" i="39" s="1"/>
  <c r="F48" i="39"/>
  <c r="AH48" i="39" s="1"/>
  <c r="F45" i="39"/>
  <c r="F46" i="39"/>
  <c r="AH46" i="39" s="1"/>
  <c r="F47" i="39"/>
  <c r="AH47" i="39" s="1"/>
  <c r="F49" i="39"/>
  <c r="F56" i="39"/>
  <c r="AH56" i="39" s="1"/>
  <c r="F8" i="39"/>
  <c r="AH8" i="39" s="1"/>
  <c r="F58" i="39"/>
  <c r="AH58" i="39" s="1"/>
  <c r="F6" i="39"/>
  <c r="AH6" i="39" s="1"/>
  <c r="F13" i="39"/>
  <c r="F57" i="39"/>
  <c r="F9" i="39"/>
  <c r="AH9" i="39" s="1"/>
  <c r="F50" i="39"/>
  <c r="AH50" i="39" s="1"/>
  <c r="F51" i="39"/>
  <c r="F52" i="39"/>
  <c r="F54" i="39"/>
  <c r="F55" i="39"/>
  <c r="F59" i="39"/>
  <c r="AH59" i="39" s="1"/>
  <c r="U24" i="20"/>
  <c r="G24" i="20"/>
  <c r="S59" i="39"/>
  <c r="S58" i="39"/>
  <c r="S57" i="39"/>
  <c r="S56" i="39"/>
  <c r="S55" i="39"/>
  <c r="S54" i="39"/>
  <c r="S52" i="39"/>
  <c r="S51" i="39"/>
  <c r="S50" i="39"/>
  <c r="S49" i="39"/>
  <c r="S48" i="39"/>
  <c r="S47" i="39"/>
  <c r="S46" i="39"/>
  <c r="S45" i="39"/>
  <c r="S44" i="39"/>
  <c r="S43" i="39"/>
  <c r="S42" i="39"/>
  <c r="S41" i="39"/>
  <c r="S40" i="39"/>
  <c r="S39" i="39"/>
  <c r="S38" i="39"/>
  <c r="S37" i="39"/>
  <c r="S36" i="39"/>
  <c r="S35" i="39"/>
  <c r="S34" i="39"/>
  <c r="S33" i="39"/>
  <c r="S32" i="39"/>
  <c r="S31" i="39"/>
  <c r="S30" i="39"/>
  <c r="S29" i="39"/>
  <c r="S28" i="39"/>
  <c r="S27" i="39"/>
  <c r="S26" i="39"/>
  <c r="S25" i="39"/>
  <c r="S24" i="39"/>
  <c r="S23" i="39"/>
  <c r="S22" i="39"/>
  <c r="S21" i="39"/>
  <c r="S20" i="39"/>
  <c r="S19" i="39"/>
  <c r="S18" i="39"/>
  <c r="S17" i="39"/>
  <c r="S16" i="39"/>
  <c r="S15" i="39"/>
  <c r="S14" i="39"/>
  <c r="S13" i="39"/>
  <c r="S12" i="39"/>
  <c r="S11" i="39"/>
  <c r="S10" i="39"/>
  <c r="S9" i="39"/>
  <c r="S8" i="39"/>
  <c r="S7" i="39"/>
  <c r="S6" i="39"/>
  <c r="S5" i="39"/>
  <c r="S4" i="39"/>
  <c r="E59" i="39"/>
  <c r="AG59" i="39" s="1"/>
  <c r="E58" i="39"/>
  <c r="E57" i="39"/>
  <c r="E56" i="39"/>
  <c r="E55" i="39"/>
  <c r="AG55" i="39" s="1"/>
  <c r="E54" i="39"/>
  <c r="E52" i="39"/>
  <c r="E51" i="39"/>
  <c r="E50" i="39"/>
  <c r="AG50" i="39" s="1"/>
  <c r="E49" i="39"/>
  <c r="E48" i="39"/>
  <c r="E47" i="39"/>
  <c r="E46" i="39"/>
  <c r="E45" i="39"/>
  <c r="E44" i="39"/>
  <c r="AG44" i="39" s="1"/>
  <c r="E43" i="39"/>
  <c r="E42" i="39"/>
  <c r="E41" i="39"/>
  <c r="E40" i="39"/>
  <c r="E39" i="39"/>
  <c r="AG39" i="39" s="1"/>
  <c r="E38" i="39"/>
  <c r="AG38" i="39" s="1"/>
  <c r="E37" i="39"/>
  <c r="E36" i="39"/>
  <c r="AG36" i="39" s="1"/>
  <c r="E35" i="39"/>
  <c r="E34" i="39"/>
  <c r="AG34" i="39" s="1"/>
  <c r="E33" i="39"/>
  <c r="E32" i="39"/>
  <c r="E31" i="39"/>
  <c r="E30" i="39"/>
  <c r="AG30" i="39" s="1"/>
  <c r="E29" i="39"/>
  <c r="AG29" i="39" s="1"/>
  <c r="E28" i="39"/>
  <c r="AG28" i="39" s="1"/>
  <c r="E27" i="39"/>
  <c r="E26" i="39"/>
  <c r="AG26" i="39" s="1"/>
  <c r="E25" i="39"/>
  <c r="AG25" i="39" s="1"/>
  <c r="E24" i="39"/>
  <c r="E23" i="39"/>
  <c r="E22" i="39"/>
  <c r="AG22" i="39" s="1"/>
  <c r="E21" i="39"/>
  <c r="AG21" i="39" s="1"/>
  <c r="E20" i="39"/>
  <c r="AG20" i="39" s="1"/>
  <c r="E19" i="39"/>
  <c r="E18" i="39"/>
  <c r="AG18" i="39" s="1"/>
  <c r="E17" i="39"/>
  <c r="AG17" i="39" s="1"/>
  <c r="E16" i="39"/>
  <c r="E15" i="39"/>
  <c r="E14" i="39"/>
  <c r="E13" i="39"/>
  <c r="AG13" i="39" s="1"/>
  <c r="E12" i="39"/>
  <c r="AG12" i="39" s="1"/>
  <c r="E11" i="39"/>
  <c r="E10" i="39"/>
  <c r="AG10" i="39" s="1"/>
  <c r="E9" i="39"/>
  <c r="E8" i="39"/>
  <c r="E7" i="39"/>
  <c r="E6" i="39"/>
  <c r="AG6" i="39" s="1"/>
  <c r="E5" i="39"/>
  <c r="AG5" i="39" s="1"/>
  <c r="E4" i="39"/>
  <c r="CA1" i="24"/>
  <c r="R5" i="39"/>
  <c r="U5" i="39"/>
  <c r="V5" i="39"/>
  <c r="W5" i="39"/>
  <c r="X5" i="39"/>
  <c r="Y5" i="39"/>
  <c r="Z5" i="39"/>
  <c r="AA5" i="39"/>
  <c r="AB5" i="39"/>
  <c r="AC5" i="39"/>
  <c r="R6" i="39"/>
  <c r="U6" i="39"/>
  <c r="V6" i="39"/>
  <c r="W6" i="39"/>
  <c r="X6" i="39"/>
  <c r="Y6" i="39"/>
  <c r="Z6" i="39"/>
  <c r="AA6" i="39"/>
  <c r="AB6" i="39"/>
  <c r="AC6" i="39"/>
  <c r="R7" i="39"/>
  <c r="U7" i="39"/>
  <c r="V7" i="39"/>
  <c r="W7" i="39"/>
  <c r="X7" i="39"/>
  <c r="Y7" i="39"/>
  <c r="Z7" i="39"/>
  <c r="AA7" i="39"/>
  <c r="AB7" i="39"/>
  <c r="AC7" i="39"/>
  <c r="R8" i="39"/>
  <c r="U8" i="39"/>
  <c r="V8" i="39"/>
  <c r="W8" i="39"/>
  <c r="X8" i="39"/>
  <c r="Y8" i="39"/>
  <c r="Z8" i="39"/>
  <c r="AA8" i="39"/>
  <c r="AB8" i="39"/>
  <c r="AC8" i="39"/>
  <c r="R9" i="39"/>
  <c r="U9" i="39"/>
  <c r="V9" i="39"/>
  <c r="W9" i="39"/>
  <c r="X9" i="39"/>
  <c r="Y9" i="39"/>
  <c r="Z9" i="39"/>
  <c r="AA9" i="39"/>
  <c r="AB9" i="39"/>
  <c r="AC9" i="39"/>
  <c r="R10" i="39"/>
  <c r="U10" i="39"/>
  <c r="V10" i="39"/>
  <c r="W10" i="39"/>
  <c r="X10" i="39"/>
  <c r="Y10" i="39"/>
  <c r="Z10" i="39"/>
  <c r="AA10" i="39"/>
  <c r="AB10" i="39"/>
  <c r="AC10" i="39"/>
  <c r="R11" i="39"/>
  <c r="U11" i="39"/>
  <c r="V11" i="39"/>
  <c r="W11" i="39"/>
  <c r="X11" i="39"/>
  <c r="Y11" i="39"/>
  <c r="Z11" i="39"/>
  <c r="AA11" i="39"/>
  <c r="AB11" i="39"/>
  <c r="AC11" i="39"/>
  <c r="R12" i="39"/>
  <c r="U12" i="39"/>
  <c r="V12" i="39"/>
  <c r="W12" i="39"/>
  <c r="X12" i="39"/>
  <c r="Y12" i="39"/>
  <c r="Z12" i="39"/>
  <c r="AA12" i="39"/>
  <c r="AB12" i="39"/>
  <c r="AC12" i="39"/>
  <c r="R13" i="39"/>
  <c r="U13" i="39"/>
  <c r="V13" i="39"/>
  <c r="W13" i="39"/>
  <c r="X13" i="39"/>
  <c r="Y13" i="39"/>
  <c r="Z13" i="39"/>
  <c r="AA13" i="39"/>
  <c r="AB13" i="39"/>
  <c r="AC13" i="39"/>
  <c r="R14" i="39"/>
  <c r="U14" i="39"/>
  <c r="V14" i="39"/>
  <c r="W14" i="39"/>
  <c r="X14" i="39"/>
  <c r="Y14" i="39"/>
  <c r="Z14" i="39"/>
  <c r="AA14" i="39"/>
  <c r="AB14" i="39"/>
  <c r="AC14" i="39"/>
  <c r="R15" i="39"/>
  <c r="U15" i="39"/>
  <c r="V15" i="39"/>
  <c r="W15" i="39"/>
  <c r="X15" i="39"/>
  <c r="Y15" i="39"/>
  <c r="Z15" i="39"/>
  <c r="AA15" i="39"/>
  <c r="AB15" i="39"/>
  <c r="AC15" i="39"/>
  <c r="R16" i="39"/>
  <c r="U16" i="39"/>
  <c r="V16" i="39"/>
  <c r="W16" i="39"/>
  <c r="X16" i="39"/>
  <c r="Y16" i="39"/>
  <c r="Z16" i="39"/>
  <c r="AA16" i="39"/>
  <c r="AB16" i="39"/>
  <c r="AC16" i="39"/>
  <c r="R17" i="39"/>
  <c r="U17" i="39"/>
  <c r="V17" i="39"/>
  <c r="W17" i="39"/>
  <c r="X17" i="39"/>
  <c r="Y17" i="39"/>
  <c r="Z17" i="39"/>
  <c r="AA17" i="39"/>
  <c r="AB17" i="39"/>
  <c r="AC17" i="39"/>
  <c r="R18" i="39"/>
  <c r="U18" i="39"/>
  <c r="V18" i="39"/>
  <c r="W18" i="39"/>
  <c r="X18" i="39"/>
  <c r="Y18" i="39"/>
  <c r="Z18" i="39"/>
  <c r="AA18" i="39"/>
  <c r="AB18" i="39"/>
  <c r="AC18" i="39"/>
  <c r="R19" i="39"/>
  <c r="U19" i="39"/>
  <c r="V19" i="39"/>
  <c r="W19" i="39"/>
  <c r="X19" i="39"/>
  <c r="Y19" i="39"/>
  <c r="Z19" i="39"/>
  <c r="AA19" i="39"/>
  <c r="AB19" i="39"/>
  <c r="AC19" i="39"/>
  <c r="R20" i="39"/>
  <c r="U20" i="39"/>
  <c r="V20" i="39"/>
  <c r="W20" i="39"/>
  <c r="X20" i="39"/>
  <c r="Y20" i="39"/>
  <c r="Z20" i="39"/>
  <c r="AA20" i="39"/>
  <c r="AB20" i="39"/>
  <c r="AC20" i="39"/>
  <c r="R21" i="39"/>
  <c r="U21" i="39"/>
  <c r="V21" i="39"/>
  <c r="W21" i="39"/>
  <c r="X21" i="39"/>
  <c r="Y21" i="39"/>
  <c r="Z21" i="39"/>
  <c r="AA21" i="39"/>
  <c r="AB21" i="39"/>
  <c r="AC21" i="39"/>
  <c r="R22" i="39"/>
  <c r="U22" i="39"/>
  <c r="V22" i="39"/>
  <c r="W22" i="39"/>
  <c r="X22" i="39"/>
  <c r="Y22" i="39"/>
  <c r="Z22" i="39"/>
  <c r="AA22" i="39"/>
  <c r="AB22" i="39"/>
  <c r="AC22" i="39"/>
  <c r="R23" i="39"/>
  <c r="U23" i="39"/>
  <c r="V23" i="39"/>
  <c r="W23" i="39"/>
  <c r="X23" i="39"/>
  <c r="Y23" i="39"/>
  <c r="Z23" i="39"/>
  <c r="AA23" i="39"/>
  <c r="AB23" i="39"/>
  <c r="AC23" i="39"/>
  <c r="R24" i="39"/>
  <c r="U24" i="39"/>
  <c r="V24" i="39"/>
  <c r="W24" i="39"/>
  <c r="X24" i="39"/>
  <c r="Y24" i="39"/>
  <c r="Z24" i="39"/>
  <c r="AA24" i="39"/>
  <c r="AB24" i="39"/>
  <c r="AC24" i="39"/>
  <c r="R25" i="39"/>
  <c r="U25" i="39"/>
  <c r="V25" i="39"/>
  <c r="W25" i="39"/>
  <c r="X25" i="39"/>
  <c r="Y25" i="39"/>
  <c r="Z25" i="39"/>
  <c r="AA25" i="39"/>
  <c r="AB25" i="39"/>
  <c r="AC25" i="39"/>
  <c r="R26" i="39"/>
  <c r="U26" i="39"/>
  <c r="V26" i="39"/>
  <c r="W26" i="39"/>
  <c r="X26" i="39"/>
  <c r="Y26" i="39"/>
  <c r="Z26" i="39"/>
  <c r="AA26" i="39"/>
  <c r="AB26" i="39"/>
  <c r="AC26" i="39"/>
  <c r="R27" i="39"/>
  <c r="U27" i="39"/>
  <c r="V27" i="39"/>
  <c r="W27" i="39"/>
  <c r="X27" i="39"/>
  <c r="Y27" i="39"/>
  <c r="Z27" i="39"/>
  <c r="AA27" i="39"/>
  <c r="AB27" i="39"/>
  <c r="AC27" i="39"/>
  <c r="R28" i="39"/>
  <c r="U28" i="39"/>
  <c r="V28" i="39"/>
  <c r="W28" i="39"/>
  <c r="X28" i="39"/>
  <c r="Y28" i="39"/>
  <c r="Z28" i="39"/>
  <c r="AA28" i="39"/>
  <c r="AB28" i="39"/>
  <c r="AC28" i="39"/>
  <c r="R29" i="39"/>
  <c r="U29" i="39"/>
  <c r="V29" i="39"/>
  <c r="W29" i="39"/>
  <c r="X29" i="39"/>
  <c r="Y29" i="39"/>
  <c r="Z29" i="39"/>
  <c r="AA29" i="39"/>
  <c r="AB29" i="39"/>
  <c r="AC29" i="39"/>
  <c r="R30" i="39"/>
  <c r="U30" i="39"/>
  <c r="V30" i="39"/>
  <c r="W30" i="39"/>
  <c r="X30" i="39"/>
  <c r="Y30" i="39"/>
  <c r="Z30" i="39"/>
  <c r="AA30" i="39"/>
  <c r="AB30" i="39"/>
  <c r="AC30" i="39"/>
  <c r="R31" i="39"/>
  <c r="U31" i="39"/>
  <c r="V31" i="39"/>
  <c r="W31" i="39"/>
  <c r="X31" i="39"/>
  <c r="Y31" i="39"/>
  <c r="Z31" i="39"/>
  <c r="AA31" i="39"/>
  <c r="AB31" i="39"/>
  <c r="AC31" i="39"/>
  <c r="R32" i="39"/>
  <c r="U32" i="39"/>
  <c r="V32" i="39"/>
  <c r="W32" i="39"/>
  <c r="X32" i="39"/>
  <c r="Y32" i="39"/>
  <c r="Z32" i="39"/>
  <c r="AA32" i="39"/>
  <c r="AB32" i="39"/>
  <c r="AC32" i="39"/>
  <c r="R33" i="39"/>
  <c r="U33" i="39"/>
  <c r="V33" i="39"/>
  <c r="W33" i="39"/>
  <c r="X33" i="39"/>
  <c r="Y33" i="39"/>
  <c r="Z33" i="39"/>
  <c r="AA33" i="39"/>
  <c r="AB33" i="39"/>
  <c r="AC33" i="39"/>
  <c r="R34" i="39"/>
  <c r="U34" i="39"/>
  <c r="V34" i="39"/>
  <c r="W34" i="39"/>
  <c r="X34" i="39"/>
  <c r="Y34" i="39"/>
  <c r="Z34" i="39"/>
  <c r="AA34" i="39"/>
  <c r="AB34" i="39"/>
  <c r="AC34" i="39"/>
  <c r="R35" i="39"/>
  <c r="U35" i="39"/>
  <c r="V35" i="39"/>
  <c r="W35" i="39"/>
  <c r="X35" i="39"/>
  <c r="Y35" i="39"/>
  <c r="Z35" i="39"/>
  <c r="AA35" i="39"/>
  <c r="AB35" i="39"/>
  <c r="AC35" i="39"/>
  <c r="R36" i="39"/>
  <c r="U36" i="39"/>
  <c r="V36" i="39"/>
  <c r="W36" i="39"/>
  <c r="X36" i="39"/>
  <c r="Y36" i="39"/>
  <c r="Z36" i="39"/>
  <c r="AA36" i="39"/>
  <c r="AB36" i="39"/>
  <c r="AC36" i="39"/>
  <c r="R37" i="39"/>
  <c r="U37" i="39"/>
  <c r="V37" i="39"/>
  <c r="W37" i="39"/>
  <c r="X37" i="39"/>
  <c r="Y37" i="39"/>
  <c r="Z37" i="39"/>
  <c r="AA37" i="39"/>
  <c r="AB37" i="39"/>
  <c r="AC37" i="39"/>
  <c r="R38" i="39"/>
  <c r="U38" i="39"/>
  <c r="V38" i="39"/>
  <c r="W38" i="39"/>
  <c r="X38" i="39"/>
  <c r="Y38" i="39"/>
  <c r="Z38" i="39"/>
  <c r="AA38" i="39"/>
  <c r="AB38" i="39"/>
  <c r="AC38" i="39"/>
  <c r="R39" i="39"/>
  <c r="U39" i="39"/>
  <c r="V39" i="39"/>
  <c r="W39" i="39"/>
  <c r="X39" i="39"/>
  <c r="Y39" i="39"/>
  <c r="Z39" i="39"/>
  <c r="AA39" i="39"/>
  <c r="AB39" i="39"/>
  <c r="AC39" i="39"/>
  <c r="R40" i="39"/>
  <c r="U40" i="39"/>
  <c r="V40" i="39"/>
  <c r="W40" i="39"/>
  <c r="X40" i="39"/>
  <c r="Y40" i="39"/>
  <c r="Z40" i="39"/>
  <c r="AA40" i="39"/>
  <c r="AB40" i="39"/>
  <c r="AC40" i="39"/>
  <c r="R41" i="39"/>
  <c r="U41" i="39"/>
  <c r="V41" i="39"/>
  <c r="W41" i="39"/>
  <c r="X41" i="39"/>
  <c r="Y41" i="39"/>
  <c r="Z41" i="39"/>
  <c r="AA41" i="39"/>
  <c r="AB41" i="39"/>
  <c r="AC41" i="39"/>
  <c r="R42" i="39"/>
  <c r="U42" i="39"/>
  <c r="V42" i="39"/>
  <c r="W42" i="39"/>
  <c r="X42" i="39"/>
  <c r="Y42" i="39"/>
  <c r="Z42" i="39"/>
  <c r="AA42" i="39"/>
  <c r="AB42" i="39"/>
  <c r="AC42" i="39"/>
  <c r="R43" i="39"/>
  <c r="U43" i="39"/>
  <c r="V43" i="39"/>
  <c r="W43" i="39"/>
  <c r="X43" i="39"/>
  <c r="Y43" i="39"/>
  <c r="Z43" i="39"/>
  <c r="AA43" i="39"/>
  <c r="AB43" i="39"/>
  <c r="AC43" i="39"/>
  <c r="R44" i="39"/>
  <c r="U44" i="39"/>
  <c r="V44" i="39"/>
  <c r="W44" i="39"/>
  <c r="X44" i="39"/>
  <c r="Y44" i="39"/>
  <c r="Z44" i="39"/>
  <c r="AA44" i="39"/>
  <c r="AB44" i="39"/>
  <c r="AC44" i="39"/>
  <c r="R45" i="39"/>
  <c r="U45" i="39"/>
  <c r="V45" i="39"/>
  <c r="W45" i="39"/>
  <c r="X45" i="39"/>
  <c r="Y45" i="39"/>
  <c r="Z45" i="39"/>
  <c r="AA45" i="39"/>
  <c r="AB45" i="39"/>
  <c r="AC45" i="39"/>
  <c r="R46" i="39"/>
  <c r="U46" i="39"/>
  <c r="V46" i="39"/>
  <c r="W46" i="39"/>
  <c r="X46" i="39"/>
  <c r="Y46" i="39"/>
  <c r="Z46" i="39"/>
  <c r="AA46" i="39"/>
  <c r="AB46" i="39"/>
  <c r="AC46" i="39"/>
  <c r="R47" i="39"/>
  <c r="U47" i="39"/>
  <c r="V47" i="39"/>
  <c r="W47" i="39"/>
  <c r="X47" i="39"/>
  <c r="Y47" i="39"/>
  <c r="Z47" i="39"/>
  <c r="AA47" i="39"/>
  <c r="AB47" i="39"/>
  <c r="AC47" i="39"/>
  <c r="R48" i="39"/>
  <c r="U48" i="39"/>
  <c r="V48" i="39"/>
  <c r="W48" i="39"/>
  <c r="X48" i="39"/>
  <c r="Y48" i="39"/>
  <c r="Z48" i="39"/>
  <c r="AA48" i="39"/>
  <c r="AB48" i="39"/>
  <c r="AC48" i="39"/>
  <c r="R49" i="39"/>
  <c r="U49" i="39"/>
  <c r="V49" i="39"/>
  <c r="W49" i="39"/>
  <c r="X49" i="39"/>
  <c r="Y49" i="39"/>
  <c r="Z49" i="39"/>
  <c r="AA49" i="39"/>
  <c r="AB49" i="39"/>
  <c r="AC49" i="39"/>
  <c r="R50" i="39"/>
  <c r="U50" i="39"/>
  <c r="V50" i="39"/>
  <c r="W50" i="39"/>
  <c r="X50" i="39"/>
  <c r="Y50" i="39"/>
  <c r="Z50" i="39"/>
  <c r="AA50" i="39"/>
  <c r="AB50" i="39"/>
  <c r="AC50" i="39"/>
  <c r="R51" i="39"/>
  <c r="U51" i="39"/>
  <c r="V51" i="39"/>
  <c r="W51" i="39"/>
  <c r="X51" i="39"/>
  <c r="Y51" i="39"/>
  <c r="Z51" i="39"/>
  <c r="AA51" i="39"/>
  <c r="AB51" i="39"/>
  <c r="AC51" i="39"/>
  <c r="R52" i="39"/>
  <c r="U52" i="39"/>
  <c r="V52" i="39"/>
  <c r="W52" i="39"/>
  <c r="X52" i="39"/>
  <c r="Y52" i="39"/>
  <c r="Z52" i="39"/>
  <c r="AA52" i="39"/>
  <c r="AB52" i="39"/>
  <c r="AC52" i="39"/>
  <c r="R54" i="39"/>
  <c r="U54" i="39"/>
  <c r="V54" i="39"/>
  <c r="W54" i="39"/>
  <c r="X54" i="39"/>
  <c r="Y54" i="39"/>
  <c r="Z54" i="39"/>
  <c r="AA54" i="39"/>
  <c r="AB54" i="39"/>
  <c r="AC54" i="39"/>
  <c r="R55" i="39"/>
  <c r="U55" i="39"/>
  <c r="V55" i="39"/>
  <c r="W55" i="39"/>
  <c r="X55" i="39"/>
  <c r="Y55" i="39"/>
  <c r="Z55" i="39"/>
  <c r="AA55" i="39"/>
  <c r="AB55" i="39"/>
  <c r="AC55" i="39"/>
  <c r="R56" i="39"/>
  <c r="U56" i="39"/>
  <c r="V56" i="39"/>
  <c r="W56" i="39"/>
  <c r="X56" i="39"/>
  <c r="Y56" i="39"/>
  <c r="Z56" i="39"/>
  <c r="AA56" i="39"/>
  <c r="AB56" i="39"/>
  <c r="AC56" i="39"/>
  <c r="R57" i="39"/>
  <c r="U57" i="39"/>
  <c r="V57" i="39"/>
  <c r="W57" i="39"/>
  <c r="X57" i="39"/>
  <c r="Y57" i="39"/>
  <c r="Z57" i="39"/>
  <c r="AA57" i="39"/>
  <c r="AB57" i="39"/>
  <c r="AC57" i="39"/>
  <c r="R58" i="39"/>
  <c r="U58" i="39"/>
  <c r="V58" i="39"/>
  <c r="W58" i="39"/>
  <c r="X58" i="39"/>
  <c r="Y58" i="39"/>
  <c r="Z58" i="39"/>
  <c r="AA58" i="39"/>
  <c r="AB58" i="39"/>
  <c r="AC58" i="39"/>
  <c r="R59" i="39"/>
  <c r="U59" i="39"/>
  <c r="V59" i="39"/>
  <c r="W59" i="39"/>
  <c r="X59" i="39"/>
  <c r="Y59" i="39"/>
  <c r="Z59" i="39"/>
  <c r="AA59" i="39"/>
  <c r="AB59" i="39"/>
  <c r="AC59" i="39"/>
  <c r="AC4" i="39"/>
  <c r="AB4" i="39"/>
  <c r="AA4" i="39"/>
  <c r="Z4" i="39"/>
  <c r="Y4" i="39"/>
  <c r="X4" i="39"/>
  <c r="W4" i="39"/>
  <c r="V4" i="39"/>
  <c r="U4" i="39"/>
  <c r="D5" i="39"/>
  <c r="G5" i="39"/>
  <c r="H5" i="39"/>
  <c r="I5" i="39"/>
  <c r="J5" i="39"/>
  <c r="K5" i="39"/>
  <c r="L5" i="39"/>
  <c r="M5" i="39"/>
  <c r="AO5" i="39" s="1"/>
  <c r="N5" i="39"/>
  <c r="O5" i="39"/>
  <c r="D6" i="39"/>
  <c r="G6" i="39"/>
  <c r="AI6" i="39" s="1"/>
  <c r="H6" i="39"/>
  <c r="I6" i="39"/>
  <c r="J6" i="39"/>
  <c r="K6" i="39"/>
  <c r="L6" i="39"/>
  <c r="M6" i="39"/>
  <c r="N6" i="39"/>
  <c r="O6" i="39"/>
  <c r="AQ6" i="39" s="1"/>
  <c r="D7" i="39"/>
  <c r="G7" i="39"/>
  <c r="H7" i="39"/>
  <c r="I7" i="39"/>
  <c r="J7" i="39"/>
  <c r="K7" i="39"/>
  <c r="AM7" i="39" s="1"/>
  <c r="L7" i="39"/>
  <c r="M7" i="39"/>
  <c r="AO7" i="39" s="1"/>
  <c r="N7" i="39"/>
  <c r="O7" i="39"/>
  <c r="D8" i="39"/>
  <c r="G8" i="39"/>
  <c r="AI8" i="39" s="1"/>
  <c r="H8" i="39"/>
  <c r="I8" i="39"/>
  <c r="J8" i="39"/>
  <c r="K8" i="39"/>
  <c r="L8" i="39"/>
  <c r="M8" i="39"/>
  <c r="N8" i="39"/>
  <c r="O8" i="39"/>
  <c r="D9" i="39"/>
  <c r="G9" i="39"/>
  <c r="AI9" i="39" s="1"/>
  <c r="H9" i="39"/>
  <c r="I9" i="39"/>
  <c r="J9" i="39"/>
  <c r="K9" i="39"/>
  <c r="L9" i="39"/>
  <c r="M9" i="39"/>
  <c r="AO9" i="39" s="1"/>
  <c r="N9" i="39"/>
  <c r="O9" i="39"/>
  <c r="D10" i="39"/>
  <c r="G10" i="39"/>
  <c r="H10" i="39"/>
  <c r="I10" i="39"/>
  <c r="J10" i="39"/>
  <c r="K10" i="39"/>
  <c r="L10" i="39"/>
  <c r="AN10" i="39" s="1"/>
  <c r="M10" i="39"/>
  <c r="N10" i="39"/>
  <c r="O10" i="39"/>
  <c r="AQ10" i="39" s="1"/>
  <c r="D11" i="39"/>
  <c r="G11" i="39"/>
  <c r="H11" i="39"/>
  <c r="I11" i="39"/>
  <c r="J11" i="39"/>
  <c r="K11" i="39"/>
  <c r="AM11" i="39" s="1"/>
  <c r="L11" i="39"/>
  <c r="M11" i="39"/>
  <c r="N11" i="39"/>
  <c r="O11" i="39"/>
  <c r="D12" i="39"/>
  <c r="G12" i="39"/>
  <c r="AI12" i="39" s="1"/>
  <c r="H12" i="39"/>
  <c r="I12" i="39"/>
  <c r="J12" i="39"/>
  <c r="K12" i="39"/>
  <c r="L12" i="39"/>
  <c r="M12" i="39"/>
  <c r="N12" i="39"/>
  <c r="O12" i="39"/>
  <c r="AQ12" i="39" s="1"/>
  <c r="D13" i="39"/>
  <c r="G13" i="39"/>
  <c r="H13" i="39"/>
  <c r="I13" i="39"/>
  <c r="J13" i="39"/>
  <c r="K13" i="39"/>
  <c r="AM13" i="39" s="1"/>
  <c r="L13" i="39"/>
  <c r="M13" i="39"/>
  <c r="N13" i="39"/>
  <c r="O13" i="39"/>
  <c r="D14" i="39"/>
  <c r="G14" i="39"/>
  <c r="AI14" i="39" s="1"/>
  <c r="H14" i="39"/>
  <c r="I14" i="39"/>
  <c r="J14" i="39"/>
  <c r="K14" i="39"/>
  <c r="L14" i="39"/>
  <c r="M14" i="39"/>
  <c r="AO14" i="39" s="1"/>
  <c r="N14" i="39"/>
  <c r="O14" i="39"/>
  <c r="D15" i="39"/>
  <c r="G15" i="39"/>
  <c r="H15" i="39"/>
  <c r="I15" i="39"/>
  <c r="J15" i="39"/>
  <c r="K15" i="39"/>
  <c r="L15" i="39"/>
  <c r="M15" i="39"/>
  <c r="N15" i="39"/>
  <c r="O15" i="39"/>
  <c r="D16" i="39"/>
  <c r="G16" i="39"/>
  <c r="AI16" i="39" s="1"/>
  <c r="H16" i="39"/>
  <c r="I16" i="39"/>
  <c r="J16" i="39"/>
  <c r="K16" i="39"/>
  <c r="L16" i="39"/>
  <c r="M16" i="39"/>
  <c r="N16" i="39"/>
  <c r="O16" i="39"/>
  <c r="D17" i="39"/>
  <c r="G17" i="39"/>
  <c r="H17" i="39"/>
  <c r="I17" i="39"/>
  <c r="J17" i="39"/>
  <c r="K17" i="39"/>
  <c r="AM17" i="39" s="1"/>
  <c r="L17" i="39"/>
  <c r="M17" i="39"/>
  <c r="N17" i="39"/>
  <c r="O17" i="39"/>
  <c r="D18" i="39"/>
  <c r="G18" i="39"/>
  <c r="H18" i="39"/>
  <c r="I18" i="39"/>
  <c r="J18" i="39"/>
  <c r="K18" i="39"/>
  <c r="L18" i="39"/>
  <c r="M18" i="39"/>
  <c r="N18" i="39"/>
  <c r="O18" i="39"/>
  <c r="AQ18" i="39" s="1"/>
  <c r="D19" i="39"/>
  <c r="G19" i="39"/>
  <c r="H19" i="39"/>
  <c r="I19" i="39"/>
  <c r="J19" i="39"/>
  <c r="K19" i="39"/>
  <c r="L19" i="39"/>
  <c r="M19" i="39"/>
  <c r="N19" i="39"/>
  <c r="O19" i="39"/>
  <c r="D20" i="39"/>
  <c r="F20" i="39"/>
  <c r="AH20" i="39" s="1"/>
  <c r="G20" i="39"/>
  <c r="AI20" i="39" s="1"/>
  <c r="H20" i="39"/>
  <c r="I20" i="39"/>
  <c r="J20" i="39"/>
  <c r="AL20" i="39" s="1"/>
  <c r="K20" i="39"/>
  <c r="AM20" i="39" s="1"/>
  <c r="L20" i="39"/>
  <c r="M20" i="39"/>
  <c r="N20" i="39"/>
  <c r="AP20" i="39" s="1"/>
  <c r="O20" i="39"/>
  <c r="AQ20" i="39" s="1"/>
  <c r="D21" i="39"/>
  <c r="G21" i="39"/>
  <c r="H21" i="39"/>
  <c r="AJ21" i="39" s="1"/>
  <c r="I21" i="39"/>
  <c r="J21" i="39"/>
  <c r="K21" i="39"/>
  <c r="AM21" i="39" s="1"/>
  <c r="L21" i="39"/>
  <c r="AN21" i="39" s="1"/>
  <c r="M21" i="39"/>
  <c r="AO21" i="39" s="1"/>
  <c r="N21" i="39"/>
  <c r="AP21" i="39" s="1"/>
  <c r="O21" i="39"/>
  <c r="D22" i="39"/>
  <c r="AF22" i="39" s="1"/>
  <c r="G22" i="39"/>
  <c r="AI22" i="39" s="1"/>
  <c r="H22" i="39"/>
  <c r="I22" i="39"/>
  <c r="J22" i="39"/>
  <c r="AL22" i="39" s="1"/>
  <c r="K22" i="39"/>
  <c r="AM22" i="39" s="1"/>
  <c r="L22" i="39"/>
  <c r="M22" i="39"/>
  <c r="N22" i="39"/>
  <c r="AP22" i="39" s="1"/>
  <c r="O22" i="39"/>
  <c r="D23" i="39"/>
  <c r="G23" i="39"/>
  <c r="H23" i="39"/>
  <c r="AJ23" i="39" s="1"/>
  <c r="I23" i="39"/>
  <c r="J23" i="39"/>
  <c r="K23" i="39"/>
  <c r="AM23" i="39" s="1"/>
  <c r="L23" i="39"/>
  <c r="AN23" i="39" s="1"/>
  <c r="M23" i="39"/>
  <c r="N23" i="39"/>
  <c r="O23" i="39"/>
  <c r="D24" i="39"/>
  <c r="AF24" i="39" s="1"/>
  <c r="G24" i="39"/>
  <c r="AI24" i="39" s="1"/>
  <c r="H24" i="39"/>
  <c r="I24" i="39"/>
  <c r="J24" i="39"/>
  <c r="AL24" i="39" s="1"/>
  <c r="K24" i="39"/>
  <c r="L24" i="39"/>
  <c r="M24" i="39"/>
  <c r="AO24" i="39" s="1"/>
  <c r="N24" i="39"/>
  <c r="AP24" i="39" s="1"/>
  <c r="O24" i="39"/>
  <c r="D25" i="39"/>
  <c r="G25" i="39"/>
  <c r="AI25" i="39" s="1"/>
  <c r="H25" i="39"/>
  <c r="AJ25" i="39" s="1"/>
  <c r="I25" i="39"/>
  <c r="J25" i="39"/>
  <c r="K25" i="39"/>
  <c r="AM25" i="39" s="1"/>
  <c r="L25" i="39"/>
  <c r="AN25" i="39" s="1"/>
  <c r="M25" i="39"/>
  <c r="N25" i="39"/>
  <c r="O25" i="39"/>
  <c r="D26" i="39"/>
  <c r="AF26" i="39" s="1"/>
  <c r="G26" i="39"/>
  <c r="AI26" i="39" s="1"/>
  <c r="H26" i="39"/>
  <c r="I26" i="39"/>
  <c r="J26" i="39"/>
  <c r="AL26" i="39" s="1"/>
  <c r="K26" i="39"/>
  <c r="AM26" i="39" s="1"/>
  <c r="L26" i="39"/>
  <c r="M26" i="39"/>
  <c r="AO26" i="39" s="1"/>
  <c r="N26" i="39"/>
  <c r="AP26" i="39" s="1"/>
  <c r="O26" i="39"/>
  <c r="AQ26" i="39" s="1"/>
  <c r="D27" i="39"/>
  <c r="F27" i="39"/>
  <c r="AH27" i="39" s="1"/>
  <c r="G27" i="39"/>
  <c r="H27" i="39"/>
  <c r="I27" i="39"/>
  <c r="J27" i="39"/>
  <c r="K27" i="39"/>
  <c r="L27" i="39"/>
  <c r="AN27" i="39" s="1"/>
  <c r="M27" i="39"/>
  <c r="AO27" i="39" s="1"/>
  <c r="N27" i="39"/>
  <c r="O27" i="39"/>
  <c r="AQ27" i="39" s="1"/>
  <c r="D28" i="39"/>
  <c r="F28" i="39"/>
  <c r="AH28" i="39" s="1"/>
  <c r="G28" i="39"/>
  <c r="H28" i="39"/>
  <c r="AJ28" i="39" s="1"/>
  <c r="I28" i="39"/>
  <c r="AK28" i="39" s="1"/>
  <c r="J28" i="39"/>
  <c r="AL28" i="39" s="1"/>
  <c r="K28" i="39"/>
  <c r="AM28" i="39" s="1"/>
  <c r="L28" i="39"/>
  <c r="AN28" i="39" s="1"/>
  <c r="M28" i="39"/>
  <c r="AO28" i="39" s="1"/>
  <c r="N28" i="39"/>
  <c r="AP28" i="39" s="1"/>
  <c r="O28" i="39"/>
  <c r="AQ28" i="39" s="1"/>
  <c r="D29" i="39"/>
  <c r="F29" i="39"/>
  <c r="G29" i="39"/>
  <c r="H29" i="39"/>
  <c r="I29" i="39"/>
  <c r="J29" i="39"/>
  <c r="AL29" i="39" s="1"/>
  <c r="K29" i="39"/>
  <c r="AM29" i="39" s="1"/>
  <c r="L29" i="39"/>
  <c r="M29" i="39"/>
  <c r="N29" i="39"/>
  <c r="O29" i="39"/>
  <c r="D30" i="39"/>
  <c r="G30" i="39"/>
  <c r="H30" i="39"/>
  <c r="I30" i="39"/>
  <c r="J30" i="39"/>
  <c r="K30" i="39"/>
  <c r="L30" i="39"/>
  <c r="M30" i="39"/>
  <c r="AO30" i="39" s="1"/>
  <c r="N30" i="39"/>
  <c r="O30" i="39"/>
  <c r="AQ30" i="39" s="1"/>
  <c r="D31" i="39"/>
  <c r="G31" i="39"/>
  <c r="H31" i="39"/>
  <c r="I31" i="39"/>
  <c r="J31" i="39"/>
  <c r="K31" i="39"/>
  <c r="AM31" i="39" s="1"/>
  <c r="L31" i="39"/>
  <c r="M31" i="39"/>
  <c r="N31" i="39"/>
  <c r="AP31" i="39" s="1"/>
  <c r="O31" i="39"/>
  <c r="D32" i="39"/>
  <c r="G32" i="39"/>
  <c r="H32" i="39"/>
  <c r="I32" i="39"/>
  <c r="J32" i="39"/>
  <c r="K32" i="39"/>
  <c r="L32" i="39"/>
  <c r="M32" i="39"/>
  <c r="N32" i="39"/>
  <c r="O32" i="39"/>
  <c r="D33" i="39"/>
  <c r="G33" i="39"/>
  <c r="H33" i="39"/>
  <c r="I33" i="39"/>
  <c r="J33" i="39"/>
  <c r="K33" i="39"/>
  <c r="L33" i="39"/>
  <c r="M33" i="39"/>
  <c r="N33" i="39"/>
  <c r="O33" i="39"/>
  <c r="AQ33" i="39" s="1"/>
  <c r="D34" i="39"/>
  <c r="F34" i="39"/>
  <c r="AH34" i="39" s="1"/>
  <c r="G34" i="39"/>
  <c r="H34" i="39"/>
  <c r="I34" i="39"/>
  <c r="J34" i="39"/>
  <c r="AL34" i="39" s="1"/>
  <c r="K34" i="39"/>
  <c r="L34" i="39"/>
  <c r="M34" i="39"/>
  <c r="N34" i="39"/>
  <c r="O34" i="39"/>
  <c r="AQ34" i="39" s="1"/>
  <c r="D35" i="39"/>
  <c r="G35" i="39"/>
  <c r="H35" i="39"/>
  <c r="AJ35" i="39" s="1"/>
  <c r="I35" i="39"/>
  <c r="J35" i="39"/>
  <c r="K35" i="39"/>
  <c r="AM35" i="39" s="1"/>
  <c r="L35" i="39"/>
  <c r="AN35" i="39" s="1"/>
  <c r="M35" i="39"/>
  <c r="AO35" i="39" s="1"/>
  <c r="N35" i="39"/>
  <c r="O35" i="39"/>
  <c r="AQ35" i="39" s="1"/>
  <c r="D36" i="39"/>
  <c r="AF36" i="39" s="1"/>
  <c r="F36" i="39"/>
  <c r="AH36" i="39" s="1"/>
  <c r="G36" i="39"/>
  <c r="H36" i="39"/>
  <c r="I36" i="39"/>
  <c r="J36" i="39"/>
  <c r="K36" i="39"/>
  <c r="L36" i="39"/>
  <c r="M36" i="39"/>
  <c r="N36" i="39"/>
  <c r="O36" i="39"/>
  <c r="D37" i="39"/>
  <c r="G37" i="39"/>
  <c r="H37" i="39"/>
  <c r="I37" i="39"/>
  <c r="J37" i="39"/>
  <c r="K37" i="39"/>
  <c r="L37" i="39"/>
  <c r="M37" i="39"/>
  <c r="N37" i="39"/>
  <c r="O37" i="39"/>
  <c r="AQ37" i="39" s="1"/>
  <c r="D38" i="39"/>
  <c r="G38" i="39"/>
  <c r="H38" i="39"/>
  <c r="I38" i="39"/>
  <c r="J38" i="39"/>
  <c r="AL38" i="39" s="1"/>
  <c r="K38" i="39"/>
  <c r="L38" i="39"/>
  <c r="M38" i="39"/>
  <c r="N38" i="39"/>
  <c r="O38" i="39"/>
  <c r="AQ38" i="39" s="1"/>
  <c r="D39" i="39"/>
  <c r="G39" i="39"/>
  <c r="H39" i="39"/>
  <c r="I39" i="39"/>
  <c r="J39" i="39"/>
  <c r="K39" i="39"/>
  <c r="AM39" i="39" s="1"/>
  <c r="L39" i="39"/>
  <c r="M39" i="39"/>
  <c r="N39" i="39"/>
  <c r="O39" i="39"/>
  <c r="D40" i="39"/>
  <c r="G40" i="39"/>
  <c r="H40" i="39"/>
  <c r="I40" i="39"/>
  <c r="J40" i="39"/>
  <c r="K40" i="39"/>
  <c r="L40" i="39"/>
  <c r="M40" i="39"/>
  <c r="N40" i="39"/>
  <c r="O40" i="39"/>
  <c r="D41" i="39"/>
  <c r="G41" i="39"/>
  <c r="H41" i="39"/>
  <c r="I41" i="39"/>
  <c r="J41" i="39"/>
  <c r="K41" i="39"/>
  <c r="L41" i="39"/>
  <c r="M41" i="39"/>
  <c r="N41" i="39"/>
  <c r="O41" i="39"/>
  <c r="AQ41" i="39" s="1"/>
  <c r="D42" i="39"/>
  <c r="G42" i="39"/>
  <c r="H42" i="39"/>
  <c r="I42" i="39"/>
  <c r="J42" i="39"/>
  <c r="K42" i="39"/>
  <c r="L42" i="39"/>
  <c r="M42" i="39"/>
  <c r="N42" i="39"/>
  <c r="O42" i="39"/>
  <c r="D43" i="39"/>
  <c r="G43" i="39"/>
  <c r="H43" i="39"/>
  <c r="AJ43" i="39" s="1"/>
  <c r="I43" i="39"/>
  <c r="J43" i="39"/>
  <c r="K43" i="39"/>
  <c r="AM43" i="39" s="1"/>
  <c r="L43" i="39"/>
  <c r="M43" i="39"/>
  <c r="N43" i="39"/>
  <c r="O43" i="39"/>
  <c r="AQ43" i="39" s="1"/>
  <c r="D44" i="39"/>
  <c r="G44" i="39"/>
  <c r="H44" i="39"/>
  <c r="I44" i="39"/>
  <c r="J44" i="39"/>
  <c r="AL44" i="39" s="1"/>
  <c r="K44" i="39"/>
  <c r="L44" i="39"/>
  <c r="M44" i="39"/>
  <c r="N44" i="39"/>
  <c r="O44" i="39"/>
  <c r="AQ44" i="39" s="1"/>
  <c r="D45" i="39"/>
  <c r="G45" i="39"/>
  <c r="H45" i="39"/>
  <c r="AJ45" i="39" s="1"/>
  <c r="I45" i="39"/>
  <c r="J45" i="39"/>
  <c r="K45" i="39"/>
  <c r="L45" i="39"/>
  <c r="AN45" i="39" s="1"/>
  <c r="M45" i="39"/>
  <c r="N45" i="39"/>
  <c r="O45" i="39"/>
  <c r="AQ45" i="39" s="1"/>
  <c r="D46" i="39"/>
  <c r="G46" i="39"/>
  <c r="H46" i="39"/>
  <c r="I46" i="39"/>
  <c r="J46" i="39"/>
  <c r="K46" i="39"/>
  <c r="L46" i="39"/>
  <c r="M46" i="39"/>
  <c r="N46" i="39"/>
  <c r="O46" i="39"/>
  <c r="AQ46" i="39" s="1"/>
  <c r="D47" i="39"/>
  <c r="G47" i="39"/>
  <c r="H47" i="39"/>
  <c r="I47" i="39"/>
  <c r="J47" i="39"/>
  <c r="K47" i="39"/>
  <c r="L47" i="39"/>
  <c r="M47" i="39"/>
  <c r="N47" i="39"/>
  <c r="O47" i="39"/>
  <c r="AQ47" i="39" s="1"/>
  <c r="D48" i="39"/>
  <c r="G48" i="39"/>
  <c r="H48" i="39"/>
  <c r="I48" i="39"/>
  <c r="J48" i="39"/>
  <c r="K48" i="39"/>
  <c r="L48" i="39"/>
  <c r="M48" i="39"/>
  <c r="N48" i="39"/>
  <c r="O48" i="39"/>
  <c r="D49" i="39"/>
  <c r="G49" i="39"/>
  <c r="H49" i="39"/>
  <c r="I49" i="39"/>
  <c r="J49" i="39"/>
  <c r="K49" i="39"/>
  <c r="L49" i="39"/>
  <c r="M49" i="39"/>
  <c r="AO49" i="39" s="1"/>
  <c r="N49" i="39"/>
  <c r="O49" i="39"/>
  <c r="D50" i="39"/>
  <c r="G50" i="39"/>
  <c r="H50" i="39"/>
  <c r="I50" i="39"/>
  <c r="J50" i="39"/>
  <c r="K50" i="39"/>
  <c r="L50" i="39"/>
  <c r="M50" i="39"/>
  <c r="N50" i="39"/>
  <c r="O50" i="39"/>
  <c r="D51" i="39"/>
  <c r="G51" i="39"/>
  <c r="H51" i="39"/>
  <c r="I51" i="39"/>
  <c r="J51" i="39"/>
  <c r="K51" i="39"/>
  <c r="L51" i="39"/>
  <c r="M51" i="39"/>
  <c r="AO51" i="39" s="1"/>
  <c r="N51" i="39"/>
  <c r="O51" i="39"/>
  <c r="D52" i="39"/>
  <c r="G52" i="39"/>
  <c r="H52" i="39"/>
  <c r="I52" i="39"/>
  <c r="J52" i="39"/>
  <c r="K52" i="39"/>
  <c r="AM52" i="39" s="1"/>
  <c r="L52" i="39"/>
  <c r="M52" i="39"/>
  <c r="N52" i="39"/>
  <c r="O52" i="39"/>
  <c r="D54" i="39"/>
  <c r="G54" i="39"/>
  <c r="H54" i="39"/>
  <c r="I54" i="39"/>
  <c r="J54" i="39"/>
  <c r="K54" i="39"/>
  <c r="L54" i="39"/>
  <c r="M54" i="39"/>
  <c r="AO54" i="39" s="1"/>
  <c r="N54" i="39"/>
  <c r="O54" i="39"/>
  <c r="AQ54" i="39" s="1"/>
  <c r="D55" i="39"/>
  <c r="G55" i="39"/>
  <c r="H55" i="39"/>
  <c r="I55" i="39"/>
  <c r="J55" i="39"/>
  <c r="AL55" i="39" s="1"/>
  <c r="K55" i="39"/>
  <c r="L55" i="39"/>
  <c r="M55" i="39"/>
  <c r="N55" i="39"/>
  <c r="O55" i="39"/>
  <c r="D56" i="39"/>
  <c r="G56" i="39"/>
  <c r="H56" i="39"/>
  <c r="I56" i="39"/>
  <c r="J56" i="39"/>
  <c r="K56" i="39"/>
  <c r="L56" i="39"/>
  <c r="M56" i="39"/>
  <c r="N56" i="39"/>
  <c r="O56" i="39"/>
  <c r="D57" i="39"/>
  <c r="G57" i="39"/>
  <c r="H57" i="39"/>
  <c r="I57" i="39"/>
  <c r="J57" i="39"/>
  <c r="K57" i="39"/>
  <c r="L57" i="39"/>
  <c r="M57" i="39"/>
  <c r="N57" i="39"/>
  <c r="O57" i="39"/>
  <c r="AQ57" i="39" s="1"/>
  <c r="D58" i="39"/>
  <c r="G58" i="39"/>
  <c r="H58" i="39"/>
  <c r="I58" i="39"/>
  <c r="J58" i="39"/>
  <c r="K58" i="39"/>
  <c r="L58" i="39"/>
  <c r="M58" i="39"/>
  <c r="AO58" i="39" s="1"/>
  <c r="N58" i="39"/>
  <c r="O58" i="39"/>
  <c r="AQ58" i="39" s="1"/>
  <c r="D59" i="39"/>
  <c r="G59" i="39"/>
  <c r="AI59" i="39" s="1"/>
  <c r="H59" i="39"/>
  <c r="I59" i="39"/>
  <c r="J59" i="39"/>
  <c r="K59" i="39"/>
  <c r="L59" i="39"/>
  <c r="M59" i="39"/>
  <c r="N59" i="39"/>
  <c r="O59" i="39"/>
  <c r="O4" i="39"/>
  <c r="N4" i="39"/>
  <c r="AP4" i="39" s="1"/>
  <c r="M4" i="39"/>
  <c r="AO4" i="39" s="1"/>
  <c r="L4" i="39"/>
  <c r="AN4" i="39" s="1"/>
  <c r="K4" i="39"/>
  <c r="J4" i="39"/>
  <c r="AL4" i="39" s="1"/>
  <c r="I4" i="39"/>
  <c r="AK4" i="39" s="1"/>
  <c r="H4" i="39"/>
  <c r="AJ4" i="39" s="1"/>
  <c r="G4" i="39"/>
  <c r="R4" i="20"/>
  <c r="S4" i="20"/>
  <c r="T4" i="20"/>
  <c r="U4" i="20"/>
  <c r="V4" i="20"/>
  <c r="W4" i="20"/>
  <c r="X4" i="20"/>
  <c r="Y4" i="20"/>
  <c r="Z4" i="20"/>
  <c r="AA4" i="20"/>
  <c r="AB4" i="20"/>
  <c r="AC4" i="20"/>
  <c r="R5" i="20"/>
  <c r="S5" i="20"/>
  <c r="T5" i="20"/>
  <c r="U5" i="20"/>
  <c r="V5" i="20"/>
  <c r="W5" i="20"/>
  <c r="X5" i="20"/>
  <c r="Y5" i="20"/>
  <c r="Z5" i="20"/>
  <c r="AA5" i="20"/>
  <c r="AB5" i="20"/>
  <c r="AC5" i="20"/>
  <c r="R6" i="20"/>
  <c r="S6" i="20"/>
  <c r="T6" i="20"/>
  <c r="U6" i="20"/>
  <c r="V6" i="20"/>
  <c r="W6" i="20"/>
  <c r="X6" i="20"/>
  <c r="Y6" i="20"/>
  <c r="Z6" i="20"/>
  <c r="AA6" i="20"/>
  <c r="AB6" i="20"/>
  <c r="AC6" i="20"/>
  <c r="R7" i="20"/>
  <c r="S7" i="20"/>
  <c r="T7" i="20"/>
  <c r="U7" i="20"/>
  <c r="V7" i="20"/>
  <c r="W7" i="20"/>
  <c r="X7" i="20"/>
  <c r="Y7" i="20"/>
  <c r="Z7" i="20"/>
  <c r="AA7" i="20"/>
  <c r="AB7" i="20"/>
  <c r="AC7" i="20"/>
  <c r="R8" i="20"/>
  <c r="S8" i="20"/>
  <c r="T8" i="20"/>
  <c r="U8" i="20"/>
  <c r="V8" i="20"/>
  <c r="W8" i="20"/>
  <c r="X8" i="20"/>
  <c r="Y8" i="20"/>
  <c r="Z8" i="20"/>
  <c r="AA8" i="20"/>
  <c r="AB8" i="20"/>
  <c r="AC8" i="20"/>
  <c r="R9" i="20"/>
  <c r="S9" i="20"/>
  <c r="T9" i="20"/>
  <c r="U9" i="20"/>
  <c r="V9" i="20"/>
  <c r="W9" i="20"/>
  <c r="X9" i="20"/>
  <c r="Y9" i="20"/>
  <c r="Z9" i="20"/>
  <c r="AA9" i="20"/>
  <c r="AB9" i="20"/>
  <c r="AC9" i="20"/>
  <c r="R10" i="20"/>
  <c r="S10" i="20"/>
  <c r="T10" i="20"/>
  <c r="U10" i="20"/>
  <c r="V10" i="20"/>
  <c r="W10" i="20"/>
  <c r="X10" i="20"/>
  <c r="Y10" i="20"/>
  <c r="Z10" i="20"/>
  <c r="AA10" i="20"/>
  <c r="AB10" i="20"/>
  <c r="AC10" i="20"/>
  <c r="R11" i="20"/>
  <c r="S11" i="20"/>
  <c r="T11" i="20"/>
  <c r="U11" i="20"/>
  <c r="V11" i="20"/>
  <c r="W11" i="20"/>
  <c r="X11" i="20"/>
  <c r="Y11" i="20"/>
  <c r="Z11" i="20"/>
  <c r="AA11" i="20"/>
  <c r="AB11" i="20"/>
  <c r="AC11" i="20"/>
  <c r="R12" i="20"/>
  <c r="S12" i="20"/>
  <c r="T12" i="20"/>
  <c r="U12" i="20"/>
  <c r="V12" i="20"/>
  <c r="W12" i="20"/>
  <c r="X12" i="20"/>
  <c r="Y12" i="20"/>
  <c r="Z12" i="20"/>
  <c r="AA12" i="20"/>
  <c r="AB12" i="20"/>
  <c r="AC12" i="20"/>
  <c r="R13" i="20"/>
  <c r="S13" i="20"/>
  <c r="T13" i="20"/>
  <c r="U13" i="20"/>
  <c r="V13" i="20"/>
  <c r="W13" i="20"/>
  <c r="X13" i="20"/>
  <c r="Y13" i="20"/>
  <c r="Z13" i="20"/>
  <c r="AA13" i="20"/>
  <c r="AB13" i="20"/>
  <c r="AC13" i="20"/>
  <c r="R14" i="20"/>
  <c r="S14" i="20"/>
  <c r="T14" i="20"/>
  <c r="U14" i="20"/>
  <c r="V14" i="20"/>
  <c r="W14" i="20"/>
  <c r="X14" i="20"/>
  <c r="Y14" i="20"/>
  <c r="Z14" i="20"/>
  <c r="AA14" i="20"/>
  <c r="AB14" i="20"/>
  <c r="AC14" i="20"/>
  <c r="R15" i="20"/>
  <c r="S15" i="20"/>
  <c r="T15" i="20"/>
  <c r="U15" i="20"/>
  <c r="V15" i="20"/>
  <c r="W15" i="20"/>
  <c r="X15" i="20"/>
  <c r="Y15" i="20"/>
  <c r="Z15" i="20"/>
  <c r="AA15" i="20"/>
  <c r="AB15" i="20"/>
  <c r="AC15" i="20"/>
  <c r="R16" i="20"/>
  <c r="S16" i="20"/>
  <c r="T16" i="20"/>
  <c r="U16" i="20"/>
  <c r="V16" i="20"/>
  <c r="W16" i="20"/>
  <c r="X16" i="20"/>
  <c r="Y16" i="20"/>
  <c r="Z16" i="20"/>
  <c r="AA16" i="20"/>
  <c r="AB16" i="20"/>
  <c r="AC16" i="20"/>
  <c r="R17" i="20"/>
  <c r="S17" i="20"/>
  <c r="T17" i="20"/>
  <c r="U17" i="20"/>
  <c r="V17" i="20"/>
  <c r="W17" i="20"/>
  <c r="X17" i="20"/>
  <c r="Y17" i="20"/>
  <c r="Z17" i="20"/>
  <c r="AA17" i="20"/>
  <c r="AB17" i="20"/>
  <c r="AC17" i="20"/>
  <c r="R18" i="20"/>
  <c r="S18" i="20"/>
  <c r="T18" i="20"/>
  <c r="U18" i="20"/>
  <c r="V18" i="20"/>
  <c r="W18" i="20"/>
  <c r="X18" i="20"/>
  <c r="Y18" i="20"/>
  <c r="Z18" i="20"/>
  <c r="AA18" i="20"/>
  <c r="AB18" i="20"/>
  <c r="AC18" i="20"/>
  <c r="R19" i="20"/>
  <c r="S19" i="20"/>
  <c r="T19" i="20"/>
  <c r="U19" i="20"/>
  <c r="V19" i="20"/>
  <c r="W19" i="20"/>
  <c r="X19" i="20"/>
  <c r="Y19" i="20"/>
  <c r="Z19" i="20"/>
  <c r="AA19" i="20"/>
  <c r="AB19" i="20"/>
  <c r="AC19" i="20"/>
  <c r="R20" i="20"/>
  <c r="S20" i="20"/>
  <c r="T20" i="20"/>
  <c r="U20" i="20"/>
  <c r="V20" i="20"/>
  <c r="W20" i="20"/>
  <c r="X20" i="20"/>
  <c r="Y20" i="20"/>
  <c r="Z20" i="20"/>
  <c r="AA20" i="20"/>
  <c r="AB20" i="20"/>
  <c r="AC20" i="20"/>
  <c r="R21" i="20"/>
  <c r="S21" i="20"/>
  <c r="T21" i="20"/>
  <c r="U21" i="20"/>
  <c r="V21" i="20"/>
  <c r="W21" i="20"/>
  <c r="X21" i="20"/>
  <c r="Y21" i="20"/>
  <c r="Z21" i="20"/>
  <c r="AA21" i="20"/>
  <c r="AB21" i="20"/>
  <c r="AC21" i="20"/>
  <c r="R22" i="20"/>
  <c r="S22" i="20"/>
  <c r="T22" i="20"/>
  <c r="U22" i="20"/>
  <c r="V22" i="20"/>
  <c r="W22" i="20"/>
  <c r="X22" i="20"/>
  <c r="Y22" i="20"/>
  <c r="Z22" i="20"/>
  <c r="AA22" i="20"/>
  <c r="AB22" i="20"/>
  <c r="AC22" i="20"/>
  <c r="R23" i="20"/>
  <c r="S23" i="20"/>
  <c r="T23" i="20"/>
  <c r="U23" i="20"/>
  <c r="V23" i="20"/>
  <c r="W23" i="20"/>
  <c r="X23" i="20"/>
  <c r="Y23" i="20"/>
  <c r="Z23" i="20"/>
  <c r="AA23" i="20"/>
  <c r="AB23" i="20"/>
  <c r="AC23" i="20"/>
  <c r="R24" i="20"/>
  <c r="S24" i="20"/>
  <c r="T24" i="20"/>
  <c r="V24" i="20"/>
  <c r="W24" i="20"/>
  <c r="X24" i="20"/>
  <c r="Y24" i="20"/>
  <c r="Z24" i="20"/>
  <c r="AA24" i="20"/>
  <c r="AB24" i="20"/>
  <c r="AC24" i="20"/>
  <c r="R25" i="20"/>
  <c r="S25" i="20"/>
  <c r="T25" i="20"/>
  <c r="U25" i="20"/>
  <c r="V25" i="20"/>
  <c r="W25" i="20"/>
  <c r="X25" i="20"/>
  <c r="Y25" i="20"/>
  <c r="Z25" i="20"/>
  <c r="AA25" i="20"/>
  <c r="AB25" i="20"/>
  <c r="AC25" i="20"/>
  <c r="R26" i="20"/>
  <c r="S26" i="20"/>
  <c r="T26" i="20"/>
  <c r="U26" i="20"/>
  <c r="V26" i="20"/>
  <c r="W26" i="20"/>
  <c r="X26" i="20"/>
  <c r="Y26" i="20"/>
  <c r="Z26" i="20"/>
  <c r="AA26" i="20"/>
  <c r="AB26" i="20"/>
  <c r="AC26" i="20"/>
  <c r="R27" i="20"/>
  <c r="S27" i="20"/>
  <c r="T27" i="20"/>
  <c r="U27" i="20"/>
  <c r="V27" i="20"/>
  <c r="W27" i="20"/>
  <c r="X27" i="20"/>
  <c r="Y27" i="20"/>
  <c r="Z27" i="20"/>
  <c r="AA27" i="20"/>
  <c r="AB27" i="20"/>
  <c r="AC27" i="20"/>
  <c r="R28" i="20"/>
  <c r="S28" i="20"/>
  <c r="T28" i="20"/>
  <c r="U28" i="20"/>
  <c r="V28" i="20"/>
  <c r="W28" i="20"/>
  <c r="X28" i="20"/>
  <c r="Y28" i="20"/>
  <c r="Z28" i="20"/>
  <c r="AA28" i="20"/>
  <c r="AB28" i="20"/>
  <c r="AC28" i="20"/>
  <c r="R29" i="20"/>
  <c r="S29" i="20"/>
  <c r="T29" i="20"/>
  <c r="U29" i="20"/>
  <c r="V29" i="20"/>
  <c r="W29" i="20"/>
  <c r="X29" i="20"/>
  <c r="Y29" i="20"/>
  <c r="Z29" i="20"/>
  <c r="AA29" i="20"/>
  <c r="AB29" i="20"/>
  <c r="AC29" i="20"/>
  <c r="R30" i="20"/>
  <c r="S30" i="20"/>
  <c r="T30" i="20"/>
  <c r="U30" i="20"/>
  <c r="V30" i="20"/>
  <c r="W30" i="20"/>
  <c r="X30" i="20"/>
  <c r="Y30" i="20"/>
  <c r="Z30" i="20"/>
  <c r="AA30" i="20"/>
  <c r="AB30" i="20"/>
  <c r="AC30" i="20"/>
  <c r="R31" i="20"/>
  <c r="S31" i="20"/>
  <c r="T31" i="20"/>
  <c r="U31" i="20"/>
  <c r="V31" i="20"/>
  <c r="W31" i="20"/>
  <c r="X31" i="20"/>
  <c r="Y31" i="20"/>
  <c r="Z31" i="20"/>
  <c r="AA31" i="20"/>
  <c r="AB31" i="20"/>
  <c r="AC31" i="20"/>
  <c r="R32" i="20"/>
  <c r="S32" i="20"/>
  <c r="T32" i="20"/>
  <c r="U32" i="20"/>
  <c r="V32" i="20"/>
  <c r="W32" i="20"/>
  <c r="X32" i="20"/>
  <c r="Y32" i="20"/>
  <c r="Z32" i="20"/>
  <c r="AA32" i="20"/>
  <c r="AB32" i="20"/>
  <c r="AC32" i="20"/>
  <c r="R33" i="20"/>
  <c r="S33" i="20"/>
  <c r="T33" i="20"/>
  <c r="U33" i="20"/>
  <c r="V33" i="20"/>
  <c r="W33" i="20"/>
  <c r="X33" i="20"/>
  <c r="Y33" i="20"/>
  <c r="Z33" i="20"/>
  <c r="AA33" i="20"/>
  <c r="AB33" i="20"/>
  <c r="AC33" i="20"/>
  <c r="R34" i="20"/>
  <c r="S34" i="20"/>
  <c r="T34" i="20"/>
  <c r="U34" i="20"/>
  <c r="V34" i="20"/>
  <c r="W34" i="20"/>
  <c r="X34" i="20"/>
  <c r="Y34" i="20"/>
  <c r="Z34" i="20"/>
  <c r="AA34" i="20"/>
  <c r="AB34" i="20"/>
  <c r="AC34" i="20"/>
  <c r="R35" i="20"/>
  <c r="S35" i="20"/>
  <c r="T35" i="20"/>
  <c r="U35" i="20"/>
  <c r="V35" i="20"/>
  <c r="W35" i="20"/>
  <c r="X35" i="20"/>
  <c r="Y35" i="20"/>
  <c r="Z35" i="20"/>
  <c r="AA35" i="20"/>
  <c r="AB35" i="20"/>
  <c r="AC35" i="20"/>
  <c r="R36" i="20"/>
  <c r="S36" i="20"/>
  <c r="T36" i="20"/>
  <c r="U36" i="20"/>
  <c r="V36" i="20"/>
  <c r="W36" i="20"/>
  <c r="X36" i="20"/>
  <c r="Y36" i="20"/>
  <c r="Z36" i="20"/>
  <c r="AA36" i="20"/>
  <c r="AB36" i="20"/>
  <c r="AC36" i="20"/>
  <c r="R37" i="20"/>
  <c r="S37" i="20"/>
  <c r="T37" i="20"/>
  <c r="U37" i="20"/>
  <c r="V37" i="20"/>
  <c r="W37" i="20"/>
  <c r="X37" i="20"/>
  <c r="Y37" i="20"/>
  <c r="Z37" i="20"/>
  <c r="AA37" i="20"/>
  <c r="AB37" i="20"/>
  <c r="AC37" i="20"/>
  <c r="R38" i="20"/>
  <c r="S38" i="20"/>
  <c r="T38" i="20"/>
  <c r="U38" i="20"/>
  <c r="V38" i="20"/>
  <c r="W38" i="20"/>
  <c r="X38" i="20"/>
  <c r="Y38" i="20"/>
  <c r="Z38" i="20"/>
  <c r="AA38" i="20"/>
  <c r="AB38" i="20"/>
  <c r="AC38" i="20"/>
  <c r="R39" i="20"/>
  <c r="S39" i="20"/>
  <c r="T39" i="20"/>
  <c r="U39" i="20"/>
  <c r="V39" i="20"/>
  <c r="W39" i="20"/>
  <c r="X39" i="20"/>
  <c r="Y39" i="20"/>
  <c r="Z39" i="20"/>
  <c r="AA39" i="20"/>
  <c r="AB39" i="20"/>
  <c r="AC39" i="20"/>
  <c r="R40" i="20"/>
  <c r="S40" i="20"/>
  <c r="T40" i="20"/>
  <c r="U40" i="20"/>
  <c r="V40" i="20"/>
  <c r="W40" i="20"/>
  <c r="X40" i="20"/>
  <c r="Y40" i="20"/>
  <c r="Z40" i="20"/>
  <c r="AA40" i="20"/>
  <c r="AB40" i="20"/>
  <c r="AC40" i="20"/>
  <c r="R41" i="20"/>
  <c r="S41" i="20"/>
  <c r="T41" i="20"/>
  <c r="U41" i="20"/>
  <c r="V41" i="20"/>
  <c r="W41" i="20"/>
  <c r="X41" i="20"/>
  <c r="Y41" i="20"/>
  <c r="Z41" i="20"/>
  <c r="AA41" i="20"/>
  <c r="AB41" i="20"/>
  <c r="AC41" i="20"/>
  <c r="R42" i="20"/>
  <c r="S42" i="20"/>
  <c r="T42" i="20"/>
  <c r="U42" i="20"/>
  <c r="V42" i="20"/>
  <c r="W42" i="20"/>
  <c r="X42" i="20"/>
  <c r="Y42" i="20"/>
  <c r="Z42" i="20"/>
  <c r="AA42" i="20"/>
  <c r="AB42" i="20"/>
  <c r="AC42" i="20"/>
  <c r="R43" i="20"/>
  <c r="S43" i="20"/>
  <c r="T43" i="20"/>
  <c r="U43" i="20"/>
  <c r="V43" i="20"/>
  <c r="W43" i="20"/>
  <c r="X43" i="20"/>
  <c r="Y43" i="20"/>
  <c r="Z43" i="20"/>
  <c r="AA43" i="20"/>
  <c r="AB43" i="20"/>
  <c r="AC43" i="20"/>
  <c r="R44" i="20"/>
  <c r="S44" i="20"/>
  <c r="T44" i="20"/>
  <c r="U44" i="20"/>
  <c r="V44" i="20"/>
  <c r="W44" i="20"/>
  <c r="X44" i="20"/>
  <c r="Y44" i="20"/>
  <c r="Z44" i="20"/>
  <c r="AA44" i="20"/>
  <c r="AB44" i="20"/>
  <c r="AC44" i="20"/>
  <c r="R45" i="20"/>
  <c r="S45" i="20"/>
  <c r="T45" i="20"/>
  <c r="U45" i="20"/>
  <c r="V45" i="20"/>
  <c r="W45" i="20"/>
  <c r="X45" i="20"/>
  <c r="Y45" i="20"/>
  <c r="Z45" i="20"/>
  <c r="AA45" i="20"/>
  <c r="AB45" i="20"/>
  <c r="AC45" i="20"/>
  <c r="R46" i="20"/>
  <c r="S46" i="20"/>
  <c r="T46" i="20"/>
  <c r="U46" i="20"/>
  <c r="V46" i="20"/>
  <c r="W46" i="20"/>
  <c r="X46" i="20"/>
  <c r="Y46" i="20"/>
  <c r="Z46" i="20"/>
  <c r="AA46" i="20"/>
  <c r="AB46" i="20"/>
  <c r="AC46" i="20"/>
  <c r="R47" i="20"/>
  <c r="S47" i="20"/>
  <c r="T47" i="20"/>
  <c r="U47" i="20"/>
  <c r="V47" i="20"/>
  <c r="W47" i="20"/>
  <c r="X47" i="20"/>
  <c r="Y47" i="20"/>
  <c r="Z47" i="20"/>
  <c r="AA47" i="20"/>
  <c r="AB47" i="20"/>
  <c r="AC47" i="20"/>
  <c r="R48" i="20"/>
  <c r="S48" i="20"/>
  <c r="T48" i="20"/>
  <c r="U48" i="20"/>
  <c r="V48" i="20"/>
  <c r="W48" i="20"/>
  <c r="X48" i="20"/>
  <c r="Y48" i="20"/>
  <c r="Z48" i="20"/>
  <c r="AA48" i="20"/>
  <c r="AB48" i="20"/>
  <c r="AC48" i="20"/>
  <c r="R49" i="20"/>
  <c r="S49" i="20"/>
  <c r="T49" i="20"/>
  <c r="U49" i="20"/>
  <c r="V49" i="20"/>
  <c r="W49" i="20"/>
  <c r="X49" i="20"/>
  <c r="Y49" i="20"/>
  <c r="Z49" i="20"/>
  <c r="AA49" i="20"/>
  <c r="AB49" i="20"/>
  <c r="AC49" i="20"/>
  <c r="R51" i="20"/>
  <c r="S51" i="20"/>
  <c r="T51" i="20"/>
  <c r="U51" i="20"/>
  <c r="V51" i="20"/>
  <c r="W51" i="20"/>
  <c r="X51" i="20"/>
  <c r="Y51" i="20"/>
  <c r="Z51" i="20"/>
  <c r="AA51" i="20"/>
  <c r="AB51" i="20"/>
  <c r="AC51" i="20"/>
  <c r="R52" i="20"/>
  <c r="S52" i="20"/>
  <c r="T52" i="20"/>
  <c r="U52" i="20"/>
  <c r="V52" i="20"/>
  <c r="W52" i="20"/>
  <c r="X52" i="20"/>
  <c r="Y52" i="20"/>
  <c r="Z52" i="20"/>
  <c r="AA52" i="20"/>
  <c r="AB52" i="20"/>
  <c r="AC52" i="20"/>
  <c r="R53" i="20"/>
  <c r="S53" i="20"/>
  <c r="T53" i="20"/>
  <c r="U53" i="20"/>
  <c r="V53" i="20"/>
  <c r="W53" i="20"/>
  <c r="X53" i="20"/>
  <c r="Y53" i="20"/>
  <c r="Z53" i="20"/>
  <c r="AA53" i="20"/>
  <c r="AB53" i="20"/>
  <c r="AC53" i="20"/>
  <c r="R54" i="20"/>
  <c r="S54" i="20"/>
  <c r="T54" i="20"/>
  <c r="U54" i="20"/>
  <c r="V54" i="20"/>
  <c r="W54" i="20"/>
  <c r="X54" i="20"/>
  <c r="Y54" i="20"/>
  <c r="Z54" i="20"/>
  <c r="AA54" i="20"/>
  <c r="AB54" i="20"/>
  <c r="AC54" i="20"/>
  <c r="R55" i="20"/>
  <c r="S55" i="20"/>
  <c r="T55" i="20"/>
  <c r="U55" i="20"/>
  <c r="V55" i="20"/>
  <c r="W55" i="20"/>
  <c r="X55" i="20"/>
  <c r="Y55" i="20"/>
  <c r="Z55" i="20"/>
  <c r="AA55" i="20"/>
  <c r="AB55" i="20"/>
  <c r="AC55" i="20"/>
  <c r="R56" i="20"/>
  <c r="S56" i="20"/>
  <c r="T56" i="20"/>
  <c r="U56" i="20"/>
  <c r="V56" i="20"/>
  <c r="W56" i="20"/>
  <c r="X56" i="20"/>
  <c r="Y56" i="20"/>
  <c r="Z56" i="20"/>
  <c r="AA56" i="20"/>
  <c r="AB56" i="20"/>
  <c r="AC56" i="20"/>
  <c r="R57" i="20"/>
  <c r="S57" i="20"/>
  <c r="T57" i="20"/>
  <c r="U57" i="20"/>
  <c r="V57" i="20"/>
  <c r="W57" i="20"/>
  <c r="X57" i="20"/>
  <c r="Y57" i="20"/>
  <c r="Z57" i="20"/>
  <c r="AA57" i="20"/>
  <c r="AB57" i="20"/>
  <c r="AC57" i="20"/>
  <c r="R58" i="20"/>
  <c r="S58" i="20"/>
  <c r="T58" i="20"/>
  <c r="U58" i="20"/>
  <c r="V58" i="20"/>
  <c r="W58" i="20"/>
  <c r="X58" i="20"/>
  <c r="Y58" i="20"/>
  <c r="Z58" i="20"/>
  <c r="AA58" i="20"/>
  <c r="AB58" i="20"/>
  <c r="AC58" i="20"/>
  <c r="D4" i="20"/>
  <c r="E4" i="20"/>
  <c r="AG4" i="20" s="1"/>
  <c r="F4" i="20"/>
  <c r="AH4" i="20" s="1"/>
  <c r="G4" i="20"/>
  <c r="H4" i="20"/>
  <c r="I4" i="20"/>
  <c r="AK4" i="20" s="1"/>
  <c r="J4" i="20"/>
  <c r="K4" i="20"/>
  <c r="L4" i="20"/>
  <c r="M4" i="20"/>
  <c r="AO4" i="20" s="1"/>
  <c r="N4" i="20"/>
  <c r="O4" i="20"/>
  <c r="D5" i="20"/>
  <c r="E5" i="20"/>
  <c r="AG5" i="20" s="1"/>
  <c r="F5" i="20"/>
  <c r="G5" i="20"/>
  <c r="H5" i="20"/>
  <c r="I5" i="20"/>
  <c r="AK5" i="20" s="1"/>
  <c r="J5" i="20"/>
  <c r="AL5" i="20" s="1"/>
  <c r="K5" i="20"/>
  <c r="L5" i="20"/>
  <c r="M5" i="20"/>
  <c r="AO5" i="20" s="1"/>
  <c r="N5" i="20"/>
  <c r="AP5" i="20" s="1"/>
  <c r="O5" i="20"/>
  <c r="D6" i="20"/>
  <c r="E6" i="20"/>
  <c r="AG6" i="20" s="1"/>
  <c r="F6" i="20"/>
  <c r="G6" i="20"/>
  <c r="H6" i="20"/>
  <c r="I6" i="20"/>
  <c r="AK6" i="20" s="1"/>
  <c r="J6" i="20"/>
  <c r="K6" i="20"/>
  <c r="L6" i="20"/>
  <c r="M6" i="20"/>
  <c r="AO6" i="20" s="1"/>
  <c r="N6" i="20"/>
  <c r="O6" i="20"/>
  <c r="D7" i="20"/>
  <c r="E7" i="20"/>
  <c r="AG7" i="20" s="1"/>
  <c r="F7" i="20"/>
  <c r="AH7" i="20" s="1"/>
  <c r="G7" i="20"/>
  <c r="H7" i="20"/>
  <c r="AJ7" i="20" s="1"/>
  <c r="I7" i="20"/>
  <c r="AK7" i="20" s="1"/>
  <c r="J7" i="20"/>
  <c r="K7" i="20"/>
  <c r="L7" i="20"/>
  <c r="M7" i="20"/>
  <c r="AO7" i="20" s="1"/>
  <c r="N7" i="20"/>
  <c r="AP7" i="20" s="1"/>
  <c r="O7" i="20"/>
  <c r="D8" i="20"/>
  <c r="E8" i="20"/>
  <c r="AG8" i="20" s="1"/>
  <c r="F8" i="20"/>
  <c r="AH8" i="20" s="1"/>
  <c r="G8" i="20"/>
  <c r="H8" i="20"/>
  <c r="I8" i="20"/>
  <c r="AK8" i="20" s="1"/>
  <c r="J8" i="20"/>
  <c r="AL8" i="20" s="1"/>
  <c r="K8" i="20"/>
  <c r="L8" i="20"/>
  <c r="M8" i="20"/>
  <c r="AO8" i="20" s="1"/>
  <c r="N8" i="20"/>
  <c r="AP8" i="20" s="1"/>
  <c r="O8" i="20"/>
  <c r="D9" i="20"/>
  <c r="E9" i="20"/>
  <c r="AG9" i="20" s="1"/>
  <c r="F9" i="20"/>
  <c r="G9" i="20"/>
  <c r="H9" i="20"/>
  <c r="I9" i="20"/>
  <c r="AK9" i="20" s="1"/>
  <c r="J9" i="20"/>
  <c r="AL9" i="20" s="1"/>
  <c r="K9" i="20"/>
  <c r="L9" i="20"/>
  <c r="M9" i="20"/>
  <c r="AO9" i="20" s="1"/>
  <c r="N9" i="20"/>
  <c r="AP9" i="20" s="1"/>
  <c r="O9" i="20"/>
  <c r="D10" i="20"/>
  <c r="E10" i="20"/>
  <c r="AG10" i="20" s="1"/>
  <c r="F10" i="20"/>
  <c r="AH10" i="20" s="1"/>
  <c r="G10" i="20"/>
  <c r="H10" i="20"/>
  <c r="AJ10" i="20" s="1"/>
  <c r="I10" i="20"/>
  <c r="AK10" i="20" s="1"/>
  <c r="J10" i="20"/>
  <c r="AL10" i="20" s="1"/>
  <c r="K10" i="20"/>
  <c r="L10" i="20"/>
  <c r="M10" i="20"/>
  <c r="AO10" i="20" s="1"/>
  <c r="N10" i="20"/>
  <c r="AP10" i="20" s="1"/>
  <c r="O10" i="20"/>
  <c r="D11" i="20"/>
  <c r="E11" i="20"/>
  <c r="AG11" i="20" s="1"/>
  <c r="F11" i="20"/>
  <c r="AH11" i="20" s="1"/>
  <c r="G11" i="20"/>
  <c r="H11" i="20"/>
  <c r="I11" i="20"/>
  <c r="AK11" i="20" s="1"/>
  <c r="J11" i="20"/>
  <c r="AL11" i="20" s="1"/>
  <c r="K11" i="20"/>
  <c r="L11" i="20"/>
  <c r="M11" i="20"/>
  <c r="AO11" i="20" s="1"/>
  <c r="N11" i="20"/>
  <c r="AP11" i="20" s="1"/>
  <c r="O11" i="20"/>
  <c r="D12" i="20"/>
  <c r="E12" i="20"/>
  <c r="AG12" i="20" s="1"/>
  <c r="F12" i="20"/>
  <c r="AH12" i="20" s="1"/>
  <c r="G12" i="20"/>
  <c r="H12" i="20"/>
  <c r="I12" i="20"/>
  <c r="AK12" i="20" s="1"/>
  <c r="J12" i="20"/>
  <c r="AL12" i="20" s="1"/>
  <c r="K12" i="20"/>
  <c r="L12" i="20"/>
  <c r="M12" i="20"/>
  <c r="AO12" i="20" s="1"/>
  <c r="N12" i="20"/>
  <c r="AP12" i="20" s="1"/>
  <c r="O12" i="20"/>
  <c r="D13" i="20"/>
  <c r="E13" i="20"/>
  <c r="AG13" i="20" s="1"/>
  <c r="F13" i="20"/>
  <c r="AH13" i="20" s="1"/>
  <c r="G13" i="20"/>
  <c r="H13" i="20"/>
  <c r="AJ13" i="20" s="1"/>
  <c r="I13" i="20"/>
  <c r="AK13" i="20" s="1"/>
  <c r="J13" i="20"/>
  <c r="AL13" i="20" s="1"/>
  <c r="K13" i="20"/>
  <c r="L13" i="20"/>
  <c r="M13" i="20"/>
  <c r="AO13" i="20" s="1"/>
  <c r="N13" i="20"/>
  <c r="AP13" i="20" s="1"/>
  <c r="O13" i="20"/>
  <c r="D14" i="20"/>
  <c r="E14" i="20"/>
  <c r="AG14" i="20" s="1"/>
  <c r="F14" i="20"/>
  <c r="AH14" i="20" s="1"/>
  <c r="G14" i="20"/>
  <c r="H14" i="20"/>
  <c r="I14" i="20"/>
  <c r="AK14" i="20" s="1"/>
  <c r="J14" i="20"/>
  <c r="AL14" i="20" s="1"/>
  <c r="K14" i="20"/>
  <c r="L14" i="20"/>
  <c r="M14" i="20"/>
  <c r="AO14" i="20" s="1"/>
  <c r="N14" i="20"/>
  <c r="AP14" i="20" s="1"/>
  <c r="O14" i="20"/>
  <c r="D15" i="20"/>
  <c r="E15" i="20"/>
  <c r="F15" i="20"/>
  <c r="AH15" i="20" s="1"/>
  <c r="G15" i="20"/>
  <c r="H15" i="20"/>
  <c r="I15" i="20"/>
  <c r="J15" i="20"/>
  <c r="AL15" i="20" s="1"/>
  <c r="K15" i="20"/>
  <c r="L15" i="20"/>
  <c r="M15" i="20"/>
  <c r="AO15" i="20" s="1"/>
  <c r="N15" i="20"/>
  <c r="AP15" i="20" s="1"/>
  <c r="O15" i="20"/>
  <c r="D16" i="20"/>
  <c r="E16" i="20"/>
  <c r="AG16" i="20" s="1"/>
  <c r="F16" i="20"/>
  <c r="AH16" i="20" s="1"/>
  <c r="G16" i="20"/>
  <c r="H16" i="20"/>
  <c r="I16" i="20"/>
  <c r="J16" i="20"/>
  <c r="AL16" i="20" s="1"/>
  <c r="K16" i="20"/>
  <c r="L16" i="20"/>
  <c r="M16" i="20"/>
  <c r="AO16" i="20" s="1"/>
  <c r="N16" i="20"/>
  <c r="O16" i="20"/>
  <c r="D17" i="20"/>
  <c r="E17" i="20"/>
  <c r="F17" i="20"/>
  <c r="AH17" i="20" s="1"/>
  <c r="G17" i="20"/>
  <c r="H17" i="20"/>
  <c r="I17" i="20"/>
  <c r="J17" i="20"/>
  <c r="AL17" i="20" s="1"/>
  <c r="K17" i="20"/>
  <c r="L17" i="20"/>
  <c r="M17" i="20"/>
  <c r="AO17" i="20" s="1"/>
  <c r="N17" i="20"/>
  <c r="O17" i="20"/>
  <c r="D18" i="20"/>
  <c r="E18" i="20"/>
  <c r="F18" i="20"/>
  <c r="AH18" i="20" s="1"/>
  <c r="G18" i="20"/>
  <c r="H18" i="20"/>
  <c r="I18" i="20"/>
  <c r="J18" i="20"/>
  <c r="K18" i="20"/>
  <c r="L18" i="20"/>
  <c r="M18" i="20"/>
  <c r="AO18" i="20" s="1"/>
  <c r="N18" i="20"/>
  <c r="O18" i="20"/>
  <c r="D19" i="20"/>
  <c r="E19" i="20"/>
  <c r="F19" i="20"/>
  <c r="G19" i="20"/>
  <c r="H19" i="20"/>
  <c r="I19" i="20"/>
  <c r="J19" i="20"/>
  <c r="K19" i="20"/>
  <c r="L19" i="20"/>
  <c r="M19" i="20"/>
  <c r="AO19" i="20" s="1"/>
  <c r="N19" i="20"/>
  <c r="O19" i="20"/>
  <c r="D20" i="20"/>
  <c r="E20" i="20"/>
  <c r="F20" i="20"/>
  <c r="G20" i="20"/>
  <c r="H20" i="20"/>
  <c r="I20" i="20"/>
  <c r="J20" i="20"/>
  <c r="K20" i="20"/>
  <c r="L20" i="20"/>
  <c r="M20" i="20"/>
  <c r="N20" i="20"/>
  <c r="O20" i="20"/>
  <c r="D21" i="20"/>
  <c r="E21" i="20"/>
  <c r="F21" i="20"/>
  <c r="G21" i="20"/>
  <c r="H21" i="20"/>
  <c r="I21" i="20"/>
  <c r="J21" i="20"/>
  <c r="K21" i="20"/>
  <c r="L21" i="20"/>
  <c r="M21" i="20"/>
  <c r="N21" i="20"/>
  <c r="O21" i="20"/>
  <c r="D22" i="20"/>
  <c r="E22" i="20"/>
  <c r="F22" i="20"/>
  <c r="G22" i="20"/>
  <c r="H22" i="20"/>
  <c r="I22" i="20"/>
  <c r="J22" i="20"/>
  <c r="K22" i="20"/>
  <c r="L22" i="20"/>
  <c r="M22" i="20"/>
  <c r="AO22" i="20" s="1"/>
  <c r="N22" i="20"/>
  <c r="O22" i="20"/>
  <c r="D23" i="20"/>
  <c r="E23" i="20"/>
  <c r="F23" i="20"/>
  <c r="G23" i="20"/>
  <c r="H23" i="20"/>
  <c r="I23" i="20"/>
  <c r="J23" i="20"/>
  <c r="K23" i="20"/>
  <c r="L23" i="20"/>
  <c r="M23" i="20"/>
  <c r="N23" i="20"/>
  <c r="O23" i="20"/>
  <c r="D24" i="20"/>
  <c r="E24" i="20"/>
  <c r="F24" i="20"/>
  <c r="H24" i="20"/>
  <c r="I24" i="20"/>
  <c r="J24" i="20"/>
  <c r="K24" i="20"/>
  <c r="AM24" i="20" s="1"/>
  <c r="L24" i="20"/>
  <c r="M24" i="20"/>
  <c r="N24" i="20"/>
  <c r="AP24" i="20" s="1"/>
  <c r="O24" i="20"/>
  <c r="AQ24" i="20" s="1"/>
  <c r="D25" i="20"/>
  <c r="E25" i="20"/>
  <c r="F25" i="20"/>
  <c r="G25" i="20"/>
  <c r="H25" i="20"/>
  <c r="I25" i="20"/>
  <c r="J25" i="20"/>
  <c r="K25" i="20"/>
  <c r="L25" i="20"/>
  <c r="M25" i="20"/>
  <c r="N25" i="20"/>
  <c r="O25" i="20"/>
  <c r="D26" i="20"/>
  <c r="E26" i="20"/>
  <c r="F26" i="20"/>
  <c r="G26" i="20"/>
  <c r="H26" i="20"/>
  <c r="I26" i="20"/>
  <c r="J26" i="20"/>
  <c r="K26" i="20"/>
  <c r="L26" i="20"/>
  <c r="M26" i="20"/>
  <c r="N26" i="20"/>
  <c r="O26" i="20"/>
  <c r="D27" i="20"/>
  <c r="E27" i="20"/>
  <c r="F27" i="20"/>
  <c r="G27" i="20"/>
  <c r="H27" i="20"/>
  <c r="I27" i="20"/>
  <c r="J27" i="20"/>
  <c r="K27" i="20"/>
  <c r="L27" i="20"/>
  <c r="M27" i="20"/>
  <c r="N27" i="20"/>
  <c r="O27" i="20"/>
  <c r="D28" i="20"/>
  <c r="E28" i="20"/>
  <c r="F28" i="20"/>
  <c r="G28" i="20"/>
  <c r="H28" i="20"/>
  <c r="I28" i="20"/>
  <c r="J28" i="20"/>
  <c r="K28" i="20"/>
  <c r="L28" i="20"/>
  <c r="M28" i="20"/>
  <c r="N28" i="20"/>
  <c r="O28" i="20"/>
  <c r="D29" i="20"/>
  <c r="E29" i="20"/>
  <c r="F29" i="20"/>
  <c r="G29" i="20"/>
  <c r="H29" i="20"/>
  <c r="I29" i="20"/>
  <c r="J29" i="20"/>
  <c r="K29" i="20"/>
  <c r="L29" i="20"/>
  <c r="M29" i="20"/>
  <c r="N29" i="20"/>
  <c r="O29" i="20"/>
  <c r="D30" i="20"/>
  <c r="E30" i="20"/>
  <c r="F30" i="20"/>
  <c r="G30" i="20"/>
  <c r="H30" i="20"/>
  <c r="I30" i="20"/>
  <c r="J30" i="20"/>
  <c r="K30" i="20"/>
  <c r="L30" i="20"/>
  <c r="M30" i="20"/>
  <c r="N30" i="20"/>
  <c r="O30" i="20"/>
  <c r="D31" i="20"/>
  <c r="E31" i="20"/>
  <c r="F31" i="20"/>
  <c r="G31" i="20"/>
  <c r="H31" i="20"/>
  <c r="I31" i="20"/>
  <c r="J31" i="20"/>
  <c r="K31" i="20"/>
  <c r="L31" i="20"/>
  <c r="M31" i="20"/>
  <c r="N31" i="20"/>
  <c r="O31" i="20"/>
  <c r="D32" i="20"/>
  <c r="E32" i="20"/>
  <c r="F32" i="20"/>
  <c r="G32" i="20"/>
  <c r="H32" i="20"/>
  <c r="I32" i="20"/>
  <c r="J32" i="20"/>
  <c r="K32" i="20"/>
  <c r="L32" i="20"/>
  <c r="M32" i="20"/>
  <c r="N32" i="20"/>
  <c r="O32" i="20"/>
  <c r="D33" i="20"/>
  <c r="E33" i="20"/>
  <c r="F33" i="20"/>
  <c r="G33" i="20"/>
  <c r="H33" i="20"/>
  <c r="I33" i="20"/>
  <c r="J33" i="20"/>
  <c r="K33" i="20"/>
  <c r="L33" i="20"/>
  <c r="M33" i="20"/>
  <c r="N33" i="20"/>
  <c r="O33" i="20"/>
  <c r="D34" i="20"/>
  <c r="E34" i="20"/>
  <c r="F34" i="20"/>
  <c r="G34" i="20"/>
  <c r="H34" i="20"/>
  <c r="I34" i="20"/>
  <c r="J34" i="20"/>
  <c r="K34" i="20"/>
  <c r="L34" i="20"/>
  <c r="M34" i="20"/>
  <c r="N34" i="20"/>
  <c r="O34" i="20"/>
  <c r="D35" i="20"/>
  <c r="E35" i="20"/>
  <c r="F35" i="20"/>
  <c r="G35" i="20"/>
  <c r="H35" i="20"/>
  <c r="I35" i="20"/>
  <c r="J35" i="20"/>
  <c r="K35" i="20"/>
  <c r="L35" i="20"/>
  <c r="M35" i="20"/>
  <c r="N35" i="20"/>
  <c r="O35" i="20"/>
  <c r="D36" i="20"/>
  <c r="E36" i="20"/>
  <c r="F36" i="20"/>
  <c r="G36" i="20"/>
  <c r="H36" i="20"/>
  <c r="I36" i="20"/>
  <c r="J36" i="20"/>
  <c r="K36" i="20"/>
  <c r="L36" i="20"/>
  <c r="M36" i="20"/>
  <c r="N36" i="20"/>
  <c r="O36" i="20"/>
  <c r="D37" i="20"/>
  <c r="E37" i="20"/>
  <c r="F37" i="20"/>
  <c r="G37" i="20"/>
  <c r="H37" i="20"/>
  <c r="I37" i="20"/>
  <c r="J37" i="20"/>
  <c r="K37" i="20"/>
  <c r="L37" i="20"/>
  <c r="M37" i="20"/>
  <c r="N37" i="20"/>
  <c r="O37" i="20"/>
  <c r="D38" i="20"/>
  <c r="E38" i="20"/>
  <c r="F38" i="20"/>
  <c r="G38" i="20"/>
  <c r="H38" i="20"/>
  <c r="I38" i="20"/>
  <c r="J38" i="20"/>
  <c r="K38" i="20"/>
  <c r="L38" i="20"/>
  <c r="M38" i="20"/>
  <c r="N38" i="20"/>
  <c r="O38" i="20"/>
  <c r="D39" i="20"/>
  <c r="E39" i="20"/>
  <c r="F39" i="20"/>
  <c r="G39" i="20"/>
  <c r="H39" i="20"/>
  <c r="I39" i="20"/>
  <c r="J39" i="20"/>
  <c r="K39" i="20"/>
  <c r="L39" i="20"/>
  <c r="M39" i="20"/>
  <c r="N39" i="20"/>
  <c r="O39" i="20"/>
  <c r="D40" i="20"/>
  <c r="E40" i="20"/>
  <c r="F40" i="20"/>
  <c r="G40" i="20"/>
  <c r="H40" i="20"/>
  <c r="I40" i="20"/>
  <c r="J40" i="20"/>
  <c r="K40" i="20"/>
  <c r="L40" i="20"/>
  <c r="M40" i="20"/>
  <c r="N40" i="20"/>
  <c r="O40" i="20"/>
  <c r="D41" i="20"/>
  <c r="E41" i="20"/>
  <c r="F41" i="20"/>
  <c r="G41" i="20"/>
  <c r="H41" i="20"/>
  <c r="I41" i="20"/>
  <c r="J41" i="20"/>
  <c r="K41" i="20"/>
  <c r="L41" i="20"/>
  <c r="M41" i="20"/>
  <c r="N41" i="20"/>
  <c r="O41" i="20"/>
  <c r="D42" i="20"/>
  <c r="E42" i="20"/>
  <c r="F42" i="20"/>
  <c r="G42" i="20"/>
  <c r="H42" i="20"/>
  <c r="I42" i="20"/>
  <c r="J42" i="20"/>
  <c r="K42" i="20"/>
  <c r="L42" i="20"/>
  <c r="M42" i="20"/>
  <c r="N42" i="20"/>
  <c r="O42" i="20"/>
  <c r="D43" i="20"/>
  <c r="E43" i="20"/>
  <c r="F43" i="20"/>
  <c r="G43" i="20"/>
  <c r="H43" i="20"/>
  <c r="I43" i="20"/>
  <c r="J43" i="20"/>
  <c r="K43" i="20"/>
  <c r="L43" i="20"/>
  <c r="M43" i="20"/>
  <c r="N43" i="20"/>
  <c r="O43" i="20"/>
  <c r="D44" i="20"/>
  <c r="E44" i="20"/>
  <c r="F44" i="20"/>
  <c r="G44" i="20"/>
  <c r="H44" i="20"/>
  <c r="I44" i="20"/>
  <c r="J44" i="20"/>
  <c r="K44" i="20"/>
  <c r="L44" i="20"/>
  <c r="M44" i="20"/>
  <c r="N44" i="20"/>
  <c r="O44" i="20"/>
  <c r="D45" i="20"/>
  <c r="E45" i="20"/>
  <c r="F45" i="20"/>
  <c r="G45" i="20"/>
  <c r="H45" i="20"/>
  <c r="I45" i="20"/>
  <c r="J45" i="20"/>
  <c r="K45" i="20"/>
  <c r="L45" i="20"/>
  <c r="M45" i="20"/>
  <c r="N45" i="20"/>
  <c r="O45" i="20"/>
  <c r="D46" i="20"/>
  <c r="E46" i="20"/>
  <c r="F46" i="20"/>
  <c r="G46" i="20"/>
  <c r="H46" i="20"/>
  <c r="I46" i="20"/>
  <c r="J46" i="20"/>
  <c r="K46" i="20"/>
  <c r="L46" i="20"/>
  <c r="M46" i="20"/>
  <c r="N46" i="20"/>
  <c r="O46" i="20"/>
  <c r="D47" i="20"/>
  <c r="E47" i="20"/>
  <c r="F47" i="20"/>
  <c r="G47" i="20"/>
  <c r="H47" i="20"/>
  <c r="I47" i="20"/>
  <c r="J47" i="20"/>
  <c r="K47" i="20"/>
  <c r="L47" i="20"/>
  <c r="M47" i="20"/>
  <c r="N47" i="20"/>
  <c r="O47" i="20"/>
  <c r="D48" i="20"/>
  <c r="E48" i="20"/>
  <c r="F48" i="20"/>
  <c r="G48" i="20"/>
  <c r="H48" i="20"/>
  <c r="I48" i="20"/>
  <c r="J48" i="20"/>
  <c r="K48" i="20"/>
  <c r="L48" i="20"/>
  <c r="M48" i="20"/>
  <c r="N48" i="20"/>
  <c r="O48" i="20"/>
  <c r="D49" i="20"/>
  <c r="E49" i="20"/>
  <c r="F49" i="20"/>
  <c r="G49" i="20"/>
  <c r="H49" i="20"/>
  <c r="I49" i="20"/>
  <c r="J49" i="20"/>
  <c r="K49" i="20"/>
  <c r="L49" i="20"/>
  <c r="M49" i="20"/>
  <c r="N49" i="20"/>
  <c r="O49" i="20"/>
  <c r="D51" i="20"/>
  <c r="E51" i="20"/>
  <c r="F51" i="20"/>
  <c r="G51" i="20"/>
  <c r="H51" i="20"/>
  <c r="I51" i="20"/>
  <c r="J51" i="20"/>
  <c r="K51" i="20"/>
  <c r="L51" i="20"/>
  <c r="M51" i="20"/>
  <c r="N51" i="20"/>
  <c r="O51" i="20"/>
  <c r="D52" i="20"/>
  <c r="E52" i="20"/>
  <c r="F52" i="20"/>
  <c r="G52" i="20"/>
  <c r="H52" i="20"/>
  <c r="I52" i="20"/>
  <c r="J52" i="20"/>
  <c r="K52" i="20"/>
  <c r="L52" i="20"/>
  <c r="M52" i="20"/>
  <c r="N52" i="20"/>
  <c r="O52" i="20"/>
  <c r="D53" i="20"/>
  <c r="E53" i="20"/>
  <c r="F53" i="20"/>
  <c r="G53" i="20"/>
  <c r="H53" i="20"/>
  <c r="I53" i="20"/>
  <c r="J53" i="20"/>
  <c r="K53" i="20"/>
  <c r="L53" i="20"/>
  <c r="M53" i="20"/>
  <c r="N53" i="20"/>
  <c r="O53" i="20"/>
  <c r="D54" i="20"/>
  <c r="E54" i="20"/>
  <c r="F54" i="20"/>
  <c r="G54" i="20"/>
  <c r="H54" i="20"/>
  <c r="I54" i="20"/>
  <c r="J54" i="20"/>
  <c r="K54" i="20"/>
  <c r="L54" i="20"/>
  <c r="M54" i="20"/>
  <c r="N54" i="20"/>
  <c r="O54" i="20"/>
  <c r="D55" i="20"/>
  <c r="E55" i="20"/>
  <c r="F55" i="20"/>
  <c r="G55" i="20"/>
  <c r="H55" i="20"/>
  <c r="I55" i="20"/>
  <c r="J55" i="20"/>
  <c r="K55" i="20"/>
  <c r="L55" i="20"/>
  <c r="M55" i="20"/>
  <c r="N55" i="20"/>
  <c r="O55" i="20"/>
  <c r="D56" i="20"/>
  <c r="E56" i="20"/>
  <c r="F56" i="20"/>
  <c r="G56" i="20"/>
  <c r="H56" i="20"/>
  <c r="I56" i="20"/>
  <c r="J56" i="20"/>
  <c r="K56" i="20"/>
  <c r="L56" i="20"/>
  <c r="AN56" i="20" s="1"/>
  <c r="M56" i="20"/>
  <c r="N56" i="20"/>
  <c r="O56" i="20"/>
  <c r="D57" i="20"/>
  <c r="E57" i="20"/>
  <c r="F57" i="20"/>
  <c r="G57" i="20"/>
  <c r="H57" i="20"/>
  <c r="I57" i="20"/>
  <c r="J57" i="20"/>
  <c r="K57" i="20"/>
  <c r="L57" i="20"/>
  <c r="M57" i="20"/>
  <c r="N57" i="20"/>
  <c r="O57" i="20"/>
  <c r="D58" i="20"/>
  <c r="E58" i="20"/>
  <c r="F58" i="20"/>
  <c r="G58" i="20"/>
  <c r="H58" i="20"/>
  <c r="I58" i="20"/>
  <c r="J58" i="20"/>
  <c r="K58" i="20"/>
  <c r="L58" i="20"/>
  <c r="M58" i="20"/>
  <c r="N58" i="20"/>
  <c r="O58" i="20"/>
  <c r="T3" i="20"/>
  <c r="U3" i="20"/>
  <c r="V3" i="20"/>
  <c r="W3" i="20"/>
  <c r="X3" i="20"/>
  <c r="Y3" i="20"/>
  <c r="Z3" i="20"/>
  <c r="AA3" i="20"/>
  <c r="AB3" i="20"/>
  <c r="AC3" i="20"/>
  <c r="R4" i="39"/>
  <c r="D4" i="39"/>
  <c r="D3" i="20"/>
  <c r="AG58" i="39"/>
  <c r="AG54" i="39"/>
  <c r="AG52" i="39"/>
  <c r="AG49" i="39"/>
  <c r="AG46" i="39"/>
  <c r="AG45" i="39"/>
  <c r="AG42" i="39"/>
  <c r="AG41" i="39"/>
  <c r="AG37" i="39"/>
  <c r="AG33" i="39"/>
  <c r="AQ31" i="39"/>
  <c r="AP30" i="39"/>
  <c r="AF30" i="39"/>
  <c r="AQ25" i="39"/>
  <c r="AQ24" i="39"/>
  <c r="AQ23" i="39"/>
  <c r="AO23" i="39"/>
  <c r="AQ22" i="39"/>
  <c r="AO22" i="39"/>
  <c r="AQ21" i="39"/>
  <c r="AF20" i="39"/>
  <c r="AQ19" i="39"/>
  <c r="AN19" i="39"/>
  <c r="AM19" i="39"/>
  <c r="AJ19" i="39"/>
  <c r="AP18" i="39"/>
  <c r="AO18" i="39"/>
  <c r="AL18" i="39"/>
  <c r="AI18" i="39"/>
  <c r="AF18" i="39"/>
  <c r="AQ17" i="39"/>
  <c r="AN17" i="39"/>
  <c r="AL17" i="39"/>
  <c r="AJ17" i="39"/>
  <c r="AI17" i="39"/>
  <c r="AQ16" i="39"/>
  <c r="AP16" i="39"/>
  <c r="AO16" i="39"/>
  <c r="AL16" i="39"/>
  <c r="AK16" i="39"/>
  <c r="AG16" i="39"/>
  <c r="AF16" i="39"/>
  <c r="AQ15" i="39"/>
  <c r="AP15" i="39"/>
  <c r="AN15" i="39"/>
  <c r="AM15" i="39"/>
  <c r="AL15" i="39"/>
  <c r="AJ15" i="39"/>
  <c r="AI15" i="39"/>
  <c r="AQ14" i="39"/>
  <c r="AP14" i="39"/>
  <c r="AL14" i="39"/>
  <c r="AK14" i="39"/>
  <c r="AG14" i="39"/>
  <c r="AF14" i="39"/>
  <c r="AJ13" i="39"/>
  <c r="AQ13" i="39"/>
  <c r="AP13" i="39"/>
  <c r="AN13" i="39"/>
  <c r="AK13" i="39"/>
  <c r="AI13" i="39"/>
  <c r="AP12" i="39"/>
  <c r="AO12" i="39"/>
  <c r="AL12" i="39"/>
  <c r="AK12" i="39"/>
  <c r="AF12" i="39"/>
  <c r="AQ11" i="39"/>
  <c r="AN11" i="39"/>
  <c r="AJ11" i="39"/>
  <c r="AI11" i="39"/>
  <c r="AP10" i="39"/>
  <c r="AO10" i="39"/>
  <c r="AL10" i="39"/>
  <c r="AK10" i="39"/>
  <c r="AI10" i="39"/>
  <c r="AF10" i="39"/>
  <c r="AQ9" i="39"/>
  <c r="AP9" i="39"/>
  <c r="AN9" i="39"/>
  <c r="AM9" i="39"/>
  <c r="AL9" i="39"/>
  <c r="AJ9" i="39"/>
  <c r="AQ8" i="39"/>
  <c r="AP8" i="39"/>
  <c r="AO8" i="39"/>
  <c r="AL8" i="39"/>
  <c r="AK8" i="39"/>
  <c r="AF8" i="39"/>
  <c r="AQ7" i="39"/>
  <c r="AN7" i="39"/>
  <c r="AJ7" i="39"/>
  <c r="AI7" i="39"/>
  <c r="AP6" i="39"/>
  <c r="AO6" i="39"/>
  <c r="AL6" i="39"/>
  <c r="AK6" i="39"/>
  <c r="AJ6" i="39"/>
  <c r="AF6" i="39"/>
  <c r="AQ5" i="39"/>
  <c r="AN5" i="39"/>
  <c r="AM5" i="39"/>
  <c r="AJ5" i="39"/>
  <c r="AI5" i="39"/>
  <c r="L109" i="26"/>
  <c r="K109" i="26"/>
  <c r="J109" i="26"/>
  <c r="I109" i="26"/>
  <c r="H109" i="26"/>
  <c r="G109" i="26"/>
  <c r="F109" i="26"/>
  <c r="R64" i="26"/>
  <c r="AK62" i="26"/>
  <c r="AJ62" i="26"/>
  <c r="AI62" i="26"/>
  <c r="I62" i="26"/>
  <c r="T50" i="26"/>
  <c r="BH50" i="26"/>
  <c r="AZ50" i="26"/>
  <c r="AY50" i="26"/>
  <c r="AX50" i="26"/>
  <c r="AW50" i="26"/>
  <c r="AV50" i="26"/>
  <c r="AU50" i="26"/>
  <c r="AT50" i="26"/>
  <c r="AS50" i="26"/>
  <c r="AR50" i="26"/>
  <c r="AQ50" i="26"/>
  <c r="AP50" i="26"/>
  <c r="T49" i="26"/>
  <c r="BH49" i="26"/>
  <c r="AZ49" i="26"/>
  <c r="AY49" i="26"/>
  <c r="AX49" i="26"/>
  <c r="AW49" i="26"/>
  <c r="AV49" i="26"/>
  <c r="AU49" i="26"/>
  <c r="AT49" i="26"/>
  <c r="AS49" i="26"/>
  <c r="AR49" i="26"/>
  <c r="AQ49" i="26"/>
  <c r="AM49" i="26"/>
  <c r="T48" i="26"/>
  <c r="BA48" i="26"/>
  <c r="AZ48" i="26"/>
  <c r="AY48" i="26"/>
  <c r="AX48" i="26"/>
  <c r="AW48" i="26"/>
  <c r="AV48" i="26"/>
  <c r="AU48" i="26"/>
  <c r="AT48" i="26"/>
  <c r="AS48" i="26"/>
  <c r="AR48" i="26"/>
  <c r="AQ48" i="26"/>
  <c r="AM48" i="26"/>
  <c r="T47" i="26"/>
  <c r="BH47" i="26"/>
  <c r="AZ47" i="26"/>
  <c r="AY47" i="26"/>
  <c r="AX47" i="26"/>
  <c r="AW47" i="26"/>
  <c r="AV47" i="26"/>
  <c r="AU47" i="26"/>
  <c r="AT47" i="26"/>
  <c r="AS47" i="26"/>
  <c r="AR47" i="26"/>
  <c r="AQ47" i="26"/>
  <c r="AP47" i="26"/>
  <c r="T46" i="26"/>
  <c r="BH46" i="26"/>
  <c r="AZ46" i="26"/>
  <c r="AY46" i="26"/>
  <c r="AX46" i="26"/>
  <c r="AW46" i="26"/>
  <c r="AV46" i="26"/>
  <c r="AU46" i="26"/>
  <c r="AT46" i="26"/>
  <c r="AS46" i="26"/>
  <c r="AR46" i="26"/>
  <c r="AQ46" i="26"/>
  <c r="AP46" i="26"/>
  <c r="T45" i="26"/>
  <c r="BH45" i="26"/>
  <c r="AZ45" i="26"/>
  <c r="AY45" i="26"/>
  <c r="AX45" i="26"/>
  <c r="AW45" i="26"/>
  <c r="AV45" i="26"/>
  <c r="AU45" i="26"/>
  <c r="AT45" i="26"/>
  <c r="AS45" i="26"/>
  <c r="AR45" i="26"/>
  <c r="AQ45" i="26"/>
  <c r="AM45" i="26"/>
  <c r="T44" i="26"/>
  <c r="BA44" i="26"/>
  <c r="AZ44" i="26"/>
  <c r="AY44" i="26"/>
  <c r="AX44" i="26"/>
  <c r="AW44" i="26"/>
  <c r="AV44" i="26"/>
  <c r="AU44" i="26"/>
  <c r="AT44" i="26"/>
  <c r="AS44" i="26"/>
  <c r="AR44" i="26"/>
  <c r="AQ44" i="26"/>
  <c r="AM44" i="26"/>
  <c r="BH43" i="26"/>
  <c r="AZ43" i="26"/>
  <c r="AY43" i="26"/>
  <c r="AX43" i="26"/>
  <c r="AW43" i="26"/>
  <c r="AV43" i="26"/>
  <c r="AU43" i="26"/>
  <c r="AT43" i="26"/>
  <c r="AS43" i="26"/>
  <c r="AR43" i="26"/>
  <c r="AQ43" i="26"/>
  <c r="BA42" i="26"/>
  <c r="AZ42" i="26"/>
  <c r="AY42" i="26"/>
  <c r="AX42" i="26"/>
  <c r="AW42" i="26"/>
  <c r="AV42" i="26"/>
  <c r="AU42" i="26"/>
  <c r="AT42" i="26"/>
  <c r="AS42" i="26"/>
  <c r="AR42" i="26"/>
  <c r="AQ42" i="26"/>
  <c r="AP42" i="26"/>
  <c r="T41" i="26"/>
  <c r="BA41" i="26"/>
  <c r="AZ41" i="26"/>
  <c r="AY41" i="26"/>
  <c r="AX41" i="26"/>
  <c r="AW41" i="26"/>
  <c r="AV41" i="26"/>
  <c r="AU41" i="26"/>
  <c r="AT41" i="26"/>
  <c r="AS41" i="26"/>
  <c r="AR41" i="26"/>
  <c r="AQ41" i="26"/>
  <c r="AM41" i="26"/>
  <c r="T40" i="26"/>
  <c r="BH40" i="26"/>
  <c r="AZ40" i="26"/>
  <c r="AY40" i="26"/>
  <c r="AX40" i="26"/>
  <c r="AW40" i="26"/>
  <c r="AV40" i="26"/>
  <c r="AU40" i="26"/>
  <c r="AT40" i="26"/>
  <c r="AS40" i="26"/>
  <c r="AR40" i="26"/>
  <c r="AQ40" i="26"/>
  <c r="AP40" i="26"/>
  <c r="T39" i="26"/>
  <c r="BH39" i="26"/>
  <c r="AZ39" i="26"/>
  <c r="AY39" i="26"/>
  <c r="AX39" i="26"/>
  <c r="AW39" i="26"/>
  <c r="AV39" i="26"/>
  <c r="AU39" i="26"/>
  <c r="AT39" i="26"/>
  <c r="AS39" i="26"/>
  <c r="AR39" i="26"/>
  <c r="AQ39" i="26"/>
  <c r="AP39" i="26"/>
  <c r="T38" i="26"/>
  <c r="BA38" i="26"/>
  <c r="AZ38" i="26"/>
  <c r="AY38" i="26"/>
  <c r="AX38" i="26"/>
  <c r="AW38" i="26"/>
  <c r="AV38" i="26"/>
  <c r="AU38" i="26"/>
  <c r="AT38" i="26"/>
  <c r="AS38" i="26"/>
  <c r="AR38" i="26"/>
  <c r="AQ38" i="26"/>
  <c r="AP38" i="26"/>
  <c r="T37" i="26"/>
  <c r="BA37" i="26"/>
  <c r="AZ37" i="26"/>
  <c r="AY37" i="26"/>
  <c r="AX37" i="26"/>
  <c r="AW37" i="26"/>
  <c r="AV37" i="26"/>
  <c r="AU37" i="26"/>
  <c r="AT37" i="26"/>
  <c r="AS37" i="26"/>
  <c r="AR37" i="26"/>
  <c r="AQ37" i="26"/>
  <c r="AM37" i="26"/>
  <c r="AN37" i="26" s="1"/>
  <c r="T36" i="26"/>
  <c r="BH36" i="26"/>
  <c r="AZ36" i="26"/>
  <c r="AY36" i="26"/>
  <c r="AX36" i="26"/>
  <c r="AW36" i="26"/>
  <c r="AV36" i="26"/>
  <c r="AU36" i="26"/>
  <c r="AT36" i="26"/>
  <c r="AS36" i="26"/>
  <c r="AR36" i="26"/>
  <c r="AQ36" i="26"/>
  <c r="AP36" i="26"/>
  <c r="T35" i="26"/>
  <c r="BH35" i="26"/>
  <c r="AZ35" i="26"/>
  <c r="AY35" i="26"/>
  <c r="AX35" i="26"/>
  <c r="AW35" i="26"/>
  <c r="AV35" i="26"/>
  <c r="AU35" i="26"/>
  <c r="AT35" i="26"/>
  <c r="AS35" i="26"/>
  <c r="AR35" i="26"/>
  <c r="AQ35" i="26"/>
  <c r="AP35" i="26"/>
  <c r="T34" i="26"/>
  <c r="BH34" i="26"/>
  <c r="AZ34" i="26"/>
  <c r="AY34" i="26"/>
  <c r="AX34" i="26"/>
  <c r="AW34" i="26"/>
  <c r="AV34" i="26"/>
  <c r="AU34" i="26"/>
  <c r="AT34" i="26"/>
  <c r="AS34" i="26"/>
  <c r="AR34" i="26"/>
  <c r="AQ34" i="26"/>
  <c r="AM34" i="26"/>
  <c r="AN34" i="26" s="1"/>
  <c r="T33" i="26"/>
  <c r="BA33" i="26"/>
  <c r="AZ33" i="26"/>
  <c r="AY33" i="26"/>
  <c r="AX33" i="26"/>
  <c r="AW33" i="26"/>
  <c r="AV33" i="26"/>
  <c r="AU33" i="26"/>
  <c r="AT33" i="26"/>
  <c r="AS33" i="26"/>
  <c r="AR33" i="26"/>
  <c r="AQ33" i="26"/>
  <c r="AQ31" i="26" s="1"/>
  <c r="G31" i="26" s="1"/>
  <c r="AM33" i="26"/>
  <c r="T32" i="26"/>
  <c r="BH32" i="26"/>
  <c r="AZ32" i="26"/>
  <c r="AY32" i="26"/>
  <c r="AX32" i="26"/>
  <c r="AW32" i="26"/>
  <c r="AV32" i="26"/>
  <c r="AV31" i="26" s="1"/>
  <c r="AU32" i="26"/>
  <c r="AT32" i="26"/>
  <c r="AS32" i="26"/>
  <c r="AR32" i="26"/>
  <c r="AR31" i="26" s="1"/>
  <c r="AQ32" i="26"/>
  <c r="AP32" i="26"/>
  <c r="AF31" i="26"/>
  <c r="AE31" i="26"/>
  <c r="AD31" i="26"/>
  <c r="AC31" i="26"/>
  <c r="AB31" i="26"/>
  <c r="AA31" i="26"/>
  <c r="Z31" i="26"/>
  <c r="Y31" i="26"/>
  <c r="X31" i="26"/>
  <c r="W31" i="26"/>
  <c r="V31" i="26"/>
  <c r="U31" i="26"/>
  <c r="T31" i="26"/>
  <c r="T29" i="26"/>
  <c r="BH29" i="26"/>
  <c r="AZ29" i="26"/>
  <c r="AY29" i="26"/>
  <c r="AX29" i="26"/>
  <c r="AW29" i="26"/>
  <c r="AV29" i="26"/>
  <c r="AU29" i="26"/>
  <c r="AT29" i="26"/>
  <c r="AS29" i="26"/>
  <c r="AR29" i="26"/>
  <c r="AQ29" i="26"/>
  <c r="AP29" i="26"/>
  <c r="T28" i="26"/>
  <c r="BH28" i="26"/>
  <c r="AZ28" i="26"/>
  <c r="AY28" i="26"/>
  <c r="AX28" i="26"/>
  <c r="AW28" i="26"/>
  <c r="AV28" i="26"/>
  <c r="AU28" i="26"/>
  <c r="AT28" i="26"/>
  <c r="AS28" i="26"/>
  <c r="AR28" i="26"/>
  <c r="AQ28" i="26"/>
  <c r="AM28" i="26"/>
  <c r="T27" i="26"/>
  <c r="BA27" i="26"/>
  <c r="AZ27" i="26"/>
  <c r="AY27" i="26"/>
  <c r="AX27" i="26"/>
  <c r="AW27" i="26"/>
  <c r="AV27" i="26"/>
  <c r="AU27" i="26"/>
  <c r="AT27" i="26"/>
  <c r="AS27" i="26"/>
  <c r="AR27" i="26"/>
  <c r="AQ27" i="26"/>
  <c r="AM27" i="26"/>
  <c r="T26" i="26"/>
  <c r="BH26" i="26"/>
  <c r="AZ26" i="26"/>
  <c r="AY26" i="26"/>
  <c r="AX26" i="26"/>
  <c r="AW26" i="26"/>
  <c r="AW20" i="26" s="1"/>
  <c r="AV26" i="26"/>
  <c r="AU26" i="26"/>
  <c r="AT26" i="26"/>
  <c r="AS26" i="26"/>
  <c r="AR26" i="26"/>
  <c r="AQ26" i="26"/>
  <c r="AP26" i="26"/>
  <c r="T25" i="26"/>
  <c r="BH25" i="26"/>
  <c r="AZ25" i="26"/>
  <c r="AY25" i="26"/>
  <c r="AX25" i="26"/>
  <c r="AW25" i="26"/>
  <c r="AV25" i="26"/>
  <c r="AU25" i="26"/>
  <c r="AT25" i="26"/>
  <c r="AS25" i="26"/>
  <c r="AR25" i="26"/>
  <c r="AQ25" i="26"/>
  <c r="AP25" i="26"/>
  <c r="T24" i="26"/>
  <c r="AZ24" i="26"/>
  <c r="AY24" i="26"/>
  <c r="AX24" i="26"/>
  <c r="AW24" i="26"/>
  <c r="AV24" i="26"/>
  <c r="AU24" i="26"/>
  <c r="AT24" i="26"/>
  <c r="AS24" i="26"/>
  <c r="AR24" i="26"/>
  <c r="AQ24" i="26"/>
  <c r="AS23" i="26"/>
  <c r="AU23" i="26"/>
  <c r="T23" i="26"/>
  <c r="AZ23" i="26"/>
  <c r="AY23" i="26"/>
  <c r="AW23" i="26"/>
  <c r="AV23" i="26"/>
  <c r="AR23" i="26"/>
  <c r="AM23" i="26"/>
  <c r="AF142" i="26"/>
  <c r="AE142" i="26"/>
  <c r="AD142" i="26"/>
  <c r="AB142" i="26"/>
  <c r="M142" i="26" s="1"/>
  <c r="AA142" i="26"/>
  <c r="Z142" i="26"/>
  <c r="Y142" i="26"/>
  <c r="X142" i="26"/>
  <c r="W142" i="26"/>
  <c r="V142" i="26"/>
  <c r="U142" i="26"/>
  <c r="T22" i="26"/>
  <c r="BH22" i="26"/>
  <c r="AZ22" i="26"/>
  <c r="AY22" i="26"/>
  <c r="AX22" i="26"/>
  <c r="AW22" i="26"/>
  <c r="AW142" i="26" s="1"/>
  <c r="AV22" i="26"/>
  <c r="AU22" i="26"/>
  <c r="AU142" i="26" s="1"/>
  <c r="AT22" i="26"/>
  <c r="AS22" i="26"/>
  <c r="AR22" i="26"/>
  <c r="AQ22" i="26"/>
  <c r="AM22" i="26"/>
  <c r="AN22" i="26" s="1"/>
  <c r="T21" i="26"/>
  <c r="BH21" i="26"/>
  <c r="AZ21" i="26"/>
  <c r="AZ20" i="26"/>
  <c r="AY21" i="26"/>
  <c r="AX21" i="26"/>
  <c r="AW21" i="26"/>
  <c r="AV21" i="26"/>
  <c r="AU21" i="26"/>
  <c r="AT21" i="26"/>
  <c r="AS21" i="26"/>
  <c r="AR21" i="26"/>
  <c r="AR20" i="26" s="1"/>
  <c r="AQ21" i="26"/>
  <c r="AP21" i="26"/>
  <c r="AF20" i="26"/>
  <c r="AF143" i="26" s="1"/>
  <c r="AF144" i="26" s="1"/>
  <c r="AE20" i="26"/>
  <c r="AE52" i="26" s="1"/>
  <c r="AE57" i="26" s="1"/>
  <c r="AD20" i="26"/>
  <c r="AC20" i="26"/>
  <c r="AB20" i="26"/>
  <c r="AA20" i="26"/>
  <c r="AA143" i="26" s="1"/>
  <c r="AA144" i="26" s="1"/>
  <c r="Z20" i="26"/>
  <c r="Y20" i="26"/>
  <c r="X20" i="26"/>
  <c r="W20" i="26"/>
  <c r="V20" i="26"/>
  <c r="U20" i="26"/>
  <c r="T20" i="26"/>
  <c r="T18" i="26"/>
  <c r="BH18" i="26"/>
  <c r="AZ18" i="26"/>
  <c r="AY18" i="26"/>
  <c r="AX18" i="26"/>
  <c r="AW18" i="26"/>
  <c r="AV18" i="26"/>
  <c r="AU18" i="26"/>
  <c r="AT18" i="26"/>
  <c r="AS18" i="26"/>
  <c r="AR18" i="26"/>
  <c r="AQ18" i="26"/>
  <c r="AJ18" i="26"/>
  <c r="BH17" i="26"/>
  <c r="BA17" i="26"/>
  <c r="T17" i="26"/>
  <c r="AZ17" i="26"/>
  <c r="AY17" i="26"/>
  <c r="AX17" i="26"/>
  <c r="AW17" i="26"/>
  <c r="AV17" i="26"/>
  <c r="AU17" i="26"/>
  <c r="AT17" i="26"/>
  <c r="AS17" i="26"/>
  <c r="AR17" i="26"/>
  <c r="AQ17" i="26"/>
  <c r="R17" i="26"/>
  <c r="T16" i="26"/>
  <c r="BH16" i="26"/>
  <c r="AZ16" i="26"/>
  <c r="AY16" i="26"/>
  <c r="AX16" i="26"/>
  <c r="AW16" i="26"/>
  <c r="AV16" i="26"/>
  <c r="AU16" i="26"/>
  <c r="AT16" i="26"/>
  <c r="AS16" i="26"/>
  <c r="AR16" i="26"/>
  <c r="AQ16" i="26"/>
  <c r="AJ16" i="26"/>
  <c r="BH15" i="26"/>
  <c r="BA15" i="26"/>
  <c r="T15" i="26"/>
  <c r="AZ15" i="26"/>
  <c r="AY15" i="26"/>
  <c r="AX15" i="26"/>
  <c r="AW15" i="26"/>
  <c r="AV15" i="26"/>
  <c r="AU15" i="26"/>
  <c r="AT15" i="26"/>
  <c r="AS15" i="26"/>
  <c r="AR15" i="26"/>
  <c r="AQ15" i="26"/>
  <c r="R15" i="26"/>
  <c r="AZ14" i="26"/>
  <c r="AY14" i="26"/>
  <c r="T14" i="26"/>
  <c r="BH14" i="26"/>
  <c r="AX14" i="26"/>
  <c r="AW14" i="26"/>
  <c r="AV14" i="26"/>
  <c r="AU14" i="26"/>
  <c r="AT14" i="26"/>
  <c r="AS14" i="26"/>
  <c r="AR14" i="26"/>
  <c r="AQ14" i="26"/>
  <c r="AJ14" i="26"/>
  <c r="T13" i="26"/>
  <c r="BA13" i="26"/>
  <c r="AZ13" i="26"/>
  <c r="AY13" i="26"/>
  <c r="AX13" i="26"/>
  <c r="AW13" i="26"/>
  <c r="AV13" i="26"/>
  <c r="AU13" i="26"/>
  <c r="AT13" i="26"/>
  <c r="AS13" i="26"/>
  <c r="AR13" i="26"/>
  <c r="AQ13" i="26"/>
  <c r="R13" i="26"/>
  <c r="T12" i="26"/>
  <c r="BH12" i="26"/>
  <c r="AZ12" i="26"/>
  <c r="AY12" i="26"/>
  <c r="AX12" i="26"/>
  <c r="AX8" i="26" s="1"/>
  <c r="AW12" i="26"/>
  <c r="AV12" i="26"/>
  <c r="AU12" i="26"/>
  <c r="AT12" i="26"/>
  <c r="AS12" i="26"/>
  <c r="AR12" i="26"/>
  <c r="AQ12" i="26"/>
  <c r="AJ12" i="26"/>
  <c r="T11" i="26"/>
  <c r="BH11" i="26"/>
  <c r="AZ11" i="26"/>
  <c r="AY11" i="26"/>
  <c r="AX11" i="26"/>
  <c r="AW11" i="26"/>
  <c r="AV11" i="26"/>
  <c r="AU11" i="26"/>
  <c r="AT11" i="26"/>
  <c r="AS11" i="26"/>
  <c r="AR11" i="26"/>
  <c r="AQ11" i="26"/>
  <c r="AP11" i="26"/>
  <c r="T10" i="26"/>
  <c r="BH10" i="26"/>
  <c r="AZ10" i="26"/>
  <c r="AY10" i="26"/>
  <c r="AX10" i="26"/>
  <c r="AW10" i="26"/>
  <c r="AV10" i="26"/>
  <c r="AU10" i="26"/>
  <c r="AT10" i="26"/>
  <c r="AS10" i="26"/>
  <c r="AR10" i="26"/>
  <c r="AQ10" i="26"/>
  <c r="AM10" i="26"/>
  <c r="Y8" i="26"/>
  <c r="U8" i="26"/>
  <c r="T9" i="26"/>
  <c r="BH9" i="26"/>
  <c r="AZ9" i="26"/>
  <c r="AY9" i="26"/>
  <c r="AX9" i="26"/>
  <c r="AW9" i="26"/>
  <c r="AV9" i="26"/>
  <c r="AU9" i="26"/>
  <c r="AT9" i="26"/>
  <c r="AS9" i="26"/>
  <c r="AR9" i="26"/>
  <c r="AQ9" i="26"/>
  <c r="AP9" i="26"/>
  <c r="AF8" i="26"/>
  <c r="AE8" i="26"/>
  <c r="AD8" i="26"/>
  <c r="AC8" i="26"/>
  <c r="AB8" i="26"/>
  <c r="AA8" i="26"/>
  <c r="Z8" i="26"/>
  <c r="X8" i="26"/>
  <c r="W8" i="26"/>
  <c r="V8" i="26"/>
  <c r="T8" i="26"/>
  <c r="T7" i="26"/>
  <c r="T6" i="26"/>
  <c r="BA6" i="26"/>
  <c r="AZ6" i="26"/>
  <c r="AX6" i="26"/>
  <c r="AW6" i="26"/>
  <c r="AU6" i="26"/>
  <c r="AT6" i="26"/>
  <c r="AS6" i="26"/>
  <c r="AR6" i="26"/>
  <c r="AQ6" i="26"/>
  <c r="R6" i="26"/>
  <c r="BG6" i="26"/>
  <c r="BD6" i="26"/>
  <c r="AM6" i="26"/>
  <c r="BE6" i="26"/>
  <c r="BF6" i="26"/>
  <c r="AV6" i="26"/>
  <c r="AP6" i="26"/>
  <c r="AY6" i="26"/>
  <c r="AJ9" i="26"/>
  <c r="R10" i="26"/>
  <c r="AN10" i="26" s="1"/>
  <c r="BA10" i="26"/>
  <c r="AJ11" i="26"/>
  <c r="R12" i="26"/>
  <c r="AM12" i="26"/>
  <c r="AP13" i="26"/>
  <c r="BH13" i="26"/>
  <c r="AM14" i="26"/>
  <c r="AP15" i="26"/>
  <c r="AM16" i="26"/>
  <c r="AP17" i="26"/>
  <c r="AM18" i="26"/>
  <c r="R22" i="26"/>
  <c r="AP22" i="26"/>
  <c r="BA22" i="26"/>
  <c r="AM9" i="26"/>
  <c r="AP10" i="26"/>
  <c r="AM11" i="26"/>
  <c r="BA12" i="26"/>
  <c r="AJ13" i="26"/>
  <c r="R14" i="26"/>
  <c r="BA14" i="26"/>
  <c r="AJ15" i="26"/>
  <c r="R16" i="26"/>
  <c r="BA16" i="26"/>
  <c r="AJ17" i="26"/>
  <c r="R18" i="26"/>
  <c r="AN18" i="26" s="1"/>
  <c r="BA18" i="26"/>
  <c r="AM21" i="26"/>
  <c r="BH23" i="26"/>
  <c r="AQ23" i="26"/>
  <c r="BA23" i="26"/>
  <c r="BH24" i="26"/>
  <c r="R9" i="26"/>
  <c r="AN9" i="26" s="1"/>
  <c r="BA9" i="26"/>
  <c r="AJ10" i="26"/>
  <c r="R11" i="26"/>
  <c r="BA11" i="26"/>
  <c r="AP12" i="26"/>
  <c r="AM13" i="26"/>
  <c r="AP14" i="26"/>
  <c r="AM15" i="26"/>
  <c r="AP16" i="26"/>
  <c r="AM17" i="26"/>
  <c r="AP18" i="26"/>
  <c r="BA21" i="26"/>
  <c r="AC142" i="26"/>
  <c r="AP23" i="26"/>
  <c r="AT23" i="26"/>
  <c r="AX23" i="26"/>
  <c r="AM24" i="26"/>
  <c r="AP24" i="26"/>
  <c r="R24" i="26"/>
  <c r="R21" i="26"/>
  <c r="R23" i="26"/>
  <c r="BA24" i="26"/>
  <c r="AM25" i="26"/>
  <c r="R27" i="26"/>
  <c r="AP27" i="26"/>
  <c r="BH27" i="26"/>
  <c r="BA28" i="26"/>
  <c r="AM29" i="26"/>
  <c r="R33" i="26"/>
  <c r="AP33" i="26"/>
  <c r="BH33" i="26"/>
  <c r="BA34" i="26"/>
  <c r="AM35" i="26"/>
  <c r="R37" i="26"/>
  <c r="AP37" i="26"/>
  <c r="BH37" i="26"/>
  <c r="AM39" i="26"/>
  <c r="R41" i="26"/>
  <c r="AP41" i="26"/>
  <c r="BH41" i="26"/>
  <c r="BA25" i="26"/>
  <c r="AM26" i="26"/>
  <c r="R28" i="26"/>
  <c r="AP28" i="26"/>
  <c r="BA29" i="26"/>
  <c r="AM32" i="26"/>
  <c r="R34" i="26"/>
  <c r="AP34" i="26"/>
  <c r="BA35" i="26"/>
  <c r="AM36" i="26"/>
  <c r="R38" i="26"/>
  <c r="AN38" i="26" s="1"/>
  <c r="BH38" i="26"/>
  <c r="BA39" i="26"/>
  <c r="AM40" i="26"/>
  <c r="R42" i="26"/>
  <c r="AM42" i="26"/>
  <c r="BH42" i="26"/>
  <c r="R25" i="26"/>
  <c r="BA26" i="26"/>
  <c r="R29" i="26"/>
  <c r="BA32" i="26"/>
  <c r="R35" i="26"/>
  <c r="BA36" i="26"/>
  <c r="R39" i="26"/>
  <c r="AN39" i="26" s="1"/>
  <c r="BA40" i="26"/>
  <c r="AP43" i="26"/>
  <c r="AM43" i="26"/>
  <c r="R43" i="26"/>
  <c r="R26" i="26"/>
  <c r="AN26" i="26" s="1"/>
  <c r="R32" i="26"/>
  <c r="R36" i="26"/>
  <c r="AN36" i="26" s="1"/>
  <c r="AM38" i="26"/>
  <c r="R40" i="26"/>
  <c r="AN40" i="26" s="1"/>
  <c r="R44" i="26"/>
  <c r="AP44" i="26"/>
  <c r="BH44" i="26"/>
  <c r="BA45" i="26"/>
  <c r="AM46" i="26"/>
  <c r="R48" i="26"/>
  <c r="AP48" i="26"/>
  <c r="BH48" i="26"/>
  <c r="BA49" i="26"/>
  <c r="AM50" i="26"/>
  <c r="R45" i="26"/>
  <c r="AP45" i="26"/>
  <c r="BA46" i="26"/>
  <c r="AM47" i="26"/>
  <c r="R49" i="26"/>
  <c r="AN49" i="26" s="1"/>
  <c r="AP49" i="26"/>
  <c r="BA50" i="26"/>
  <c r="BA43" i="26"/>
  <c r="R46" i="26"/>
  <c r="BA47" i="26"/>
  <c r="R50" i="26"/>
  <c r="AN50" i="26" s="1"/>
  <c r="R47" i="26"/>
  <c r="M110" i="27"/>
  <c r="L110" i="27"/>
  <c r="K110" i="27"/>
  <c r="J110" i="27"/>
  <c r="I110" i="27"/>
  <c r="H110" i="27"/>
  <c r="G110" i="27"/>
  <c r="AL62" i="27"/>
  <c r="AK62" i="27"/>
  <c r="AJ62" i="27"/>
  <c r="S54" i="27"/>
  <c r="BR50" i="27"/>
  <c r="BU50" i="27"/>
  <c r="G50" i="27"/>
  <c r="Q50" i="27"/>
  <c r="M50" i="27"/>
  <c r="I50" i="27"/>
  <c r="R50" i="27"/>
  <c r="P50" i="27"/>
  <c r="O50" i="27"/>
  <c r="N50" i="27"/>
  <c r="L50" i="27"/>
  <c r="K50" i="27"/>
  <c r="J50" i="27"/>
  <c r="H50" i="27"/>
  <c r="N49" i="27"/>
  <c r="J49" i="27"/>
  <c r="BT49" i="27"/>
  <c r="P49" i="27"/>
  <c r="L49" i="27"/>
  <c r="H49" i="27"/>
  <c r="R49" i="27"/>
  <c r="Q49" i="27"/>
  <c r="O49" i="27"/>
  <c r="M49" i="27"/>
  <c r="K49" i="27"/>
  <c r="I49" i="27"/>
  <c r="G49" i="27"/>
  <c r="M48" i="27"/>
  <c r="I48" i="27"/>
  <c r="BS48" i="27"/>
  <c r="O48" i="27"/>
  <c r="K48" i="27"/>
  <c r="G48" i="27"/>
  <c r="R48" i="27"/>
  <c r="Q48" i="27"/>
  <c r="P48" i="27"/>
  <c r="N48" i="27"/>
  <c r="L48" i="27"/>
  <c r="J48" i="27"/>
  <c r="H48" i="27"/>
  <c r="L47" i="27"/>
  <c r="BS47" i="27"/>
  <c r="R47" i="27"/>
  <c r="N47" i="27"/>
  <c r="J47" i="27"/>
  <c r="G47" i="27"/>
  <c r="Q47" i="27"/>
  <c r="P47" i="27"/>
  <c r="O47" i="27"/>
  <c r="M47" i="27"/>
  <c r="K47" i="27"/>
  <c r="I47" i="27"/>
  <c r="H47" i="27"/>
  <c r="BS46" i="27"/>
  <c r="O46" i="27"/>
  <c r="M46" i="27"/>
  <c r="K46" i="27"/>
  <c r="I46" i="27"/>
  <c r="G46" i="27"/>
  <c r="R46" i="27"/>
  <c r="Q46" i="27"/>
  <c r="P46" i="27"/>
  <c r="N46" i="27"/>
  <c r="L46" i="27"/>
  <c r="J46" i="27"/>
  <c r="H46" i="27"/>
  <c r="BS45" i="27"/>
  <c r="BR45" i="27"/>
  <c r="R45" i="27"/>
  <c r="N45" i="27"/>
  <c r="L45" i="27"/>
  <c r="J45" i="27"/>
  <c r="H45" i="27"/>
  <c r="Q45" i="27"/>
  <c r="P45" i="27"/>
  <c r="O45" i="27"/>
  <c r="M45" i="27"/>
  <c r="K45" i="27"/>
  <c r="I45" i="27"/>
  <c r="G45" i="27"/>
  <c r="BR44" i="27"/>
  <c r="Q44" i="27"/>
  <c r="M44" i="27"/>
  <c r="K44" i="27"/>
  <c r="I44" i="27"/>
  <c r="G44" i="27"/>
  <c r="R44" i="27"/>
  <c r="P44" i="27"/>
  <c r="O44" i="27"/>
  <c r="N44" i="27"/>
  <c r="L44" i="27"/>
  <c r="J44" i="27"/>
  <c r="H44" i="27"/>
  <c r="BU43" i="27"/>
  <c r="P43" i="27"/>
  <c r="L43" i="27"/>
  <c r="J43" i="27"/>
  <c r="I43" i="27"/>
  <c r="H43" i="27"/>
  <c r="R43" i="27"/>
  <c r="Q43" i="27"/>
  <c r="O43" i="27"/>
  <c r="N43" i="27"/>
  <c r="M43" i="27"/>
  <c r="K43" i="27"/>
  <c r="G43" i="27"/>
  <c r="BT42" i="27"/>
  <c r="P42" i="27"/>
  <c r="L42" i="27"/>
  <c r="H42" i="27"/>
  <c r="R42" i="27"/>
  <c r="Q42" i="27"/>
  <c r="O42" i="27"/>
  <c r="N42" i="27"/>
  <c r="M42" i="27"/>
  <c r="K42" i="27"/>
  <c r="J42" i="27"/>
  <c r="I42" i="27"/>
  <c r="G42" i="27"/>
  <c r="BS41" i="27"/>
  <c r="O41" i="27"/>
  <c r="K41" i="27"/>
  <c r="G41" i="27"/>
  <c r="R41" i="27"/>
  <c r="Q41" i="27"/>
  <c r="P41" i="27"/>
  <c r="N41" i="27"/>
  <c r="M41" i="27"/>
  <c r="L41" i="27"/>
  <c r="J41" i="27"/>
  <c r="I41" i="27"/>
  <c r="H41" i="27"/>
  <c r="BR40" i="27"/>
  <c r="R40" i="27"/>
  <c r="N40" i="27"/>
  <c r="J40" i="27"/>
  <c r="Q40" i="27"/>
  <c r="P40" i="27"/>
  <c r="O40" i="27"/>
  <c r="M40" i="27"/>
  <c r="L40" i="27"/>
  <c r="K40" i="27"/>
  <c r="I40" i="27"/>
  <c r="H40" i="27"/>
  <c r="G40" i="27"/>
  <c r="BU39" i="27"/>
  <c r="Q39" i="27"/>
  <c r="M39" i="27"/>
  <c r="I39" i="27"/>
  <c r="R39" i="27"/>
  <c r="P39" i="27"/>
  <c r="O39" i="27"/>
  <c r="N39" i="27"/>
  <c r="L39" i="27"/>
  <c r="K39" i="27"/>
  <c r="J39" i="27"/>
  <c r="H39" i="27"/>
  <c r="G39" i="27"/>
  <c r="BT38" i="27"/>
  <c r="P38" i="27"/>
  <c r="L38" i="27"/>
  <c r="H38" i="27"/>
  <c r="R38" i="27"/>
  <c r="Q38" i="27"/>
  <c r="O38" i="27"/>
  <c r="N38" i="27"/>
  <c r="M38" i="27"/>
  <c r="K38" i="27"/>
  <c r="J38" i="27"/>
  <c r="I38" i="27"/>
  <c r="G38" i="27"/>
  <c r="BS37" i="27"/>
  <c r="O37" i="27"/>
  <c r="K37" i="27"/>
  <c r="G37" i="27"/>
  <c r="R37" i="27"/>
  <c r="Q37" i="27"/>
  <c r="P37" i="27"/>
  <c r="N37" i="27"/>
  <c r="M37" i="27"/>
  <c r="L37" i="27"/>
  <c r="J37" i="27"/>
  <c r="I37" i="27"/>
  <c r="H37" i="27"/>
  <c r="BS36" i="27"/>
  <c r="BR36" i="27"/>
  <c r="R36" i="27"/>
  <c r="N36" i="27"/>
  <c r="J36" i="27"/>
  <c r="W35" i="27"/>
  <c r="Q36" i="27"/>
  <c r="P36" i="27"/>
  <c r="O36" i="27"/>
  <c r="M36" i="27"/>
  <c r="L36" i="27"/>
  <c r="K36" i="27"/>
  <c r="I36" i="27"/>
  <c r="H36" i="27"/>
  <c r="G36" i="27"/>
  <c r="BB35" i="27"/>
  <c r="BA35" i="27"/>
  <c r="AZ35" i="27"/>
  <c r="AY35" i="27"/>
  <c r="AX35" i="27"/>
  <c r="AW35" i="27"/>
  <c r="AV35" i="27"/>
  <c r="AU35" i="27"/>
  <c r="AT35" i="27"/>
  <c r="AS35" i="27"/>
  <c r="AR35" i="27"/>
  <c r="H35" i="27" s="1"/>
  <c r="AQ35" i="27"/>
  <c r="AG35" i="27"/>
  <c r="R35" i="27" s="1"/>
  <c r="AF35" i="27"/>
  <c r="Q35" i="27" s="1"/>
  <c r="AE35" i="27"/>
  <c r="AD35" i="27"/>
  <c r="AB35" i="27"/>
  <c r="AA35" i="27"/>
  <c r="Z35" i="27"/>
  <c r="X35" i="27"/>
  <c r="V35" i="27"/>
  <c r="G35" i="27" s="1"/>
  <c r="P35" i="27"/>
  <c r="BT33" i="27"/>
  <c r="BJ33" i="27"/>
  <c r="P33" i="27"/>
  <c r="L33" i="27"/>
  <c r="H33" i="27"/>
  <c r="R33" i="27"/>
  <c r="Q33" i="27"/>
  <c r="O33" i="27"/>
  <c r="N33" i="27"/>
  <c r="M33" i="27"/>
  <c r="K33" i="27"/>
  <c r="J33" i="27"/>
  <c r="I33" i="27"/>
  <c r="G33" i="27"/>
  <c r="AN33" i="27" s="1"/>
  <c r="BS32" i="27"/>
  <c r="O32" i="27"/>
  <c r="K32" i="27"/>
  <c r="G32" i="27"/>
  <c r="R32" i="27"/>
  <c r="Q32" i="27"/>
  <c r="P32" i="27"/>
  <c r="N32" i="27"/>
  <c r="M32" i="27"/>
  <c r="L32" i="27"/>
  <c r="J32" i="27"/>
  <c r="I32" i="27"/>
  <c r="H32" i="27"/>
  <c r="AN32" i="27" s="1"/>
  <c r="BS31" i="27"/>
  <c r="BR31" i="27"/>
  <c r="R31" i="27"/>
  <c r="N31" i="27"/>
  <c r="J31" i="27"/>
  <c r="Q31" i="27"/>
  <c r="P31" i="27"/>
  <c r="O31" i="27"/>
  <c r="M31" i="27"/>
  <c r="L31" i="27"/>
  <c r="K31" i="27"/>
  <c r="I31" i="27"/>
  <c r="H31" i="27"/>
  <c r="G31" i="27"/>
  <c r="P30" i="27"/>
  <c r="L30" i="27"/>
  <c r="H30" i="27"/>
  <c r="R30" i="27"/>
  <c r="Q30" i="27"/>
  <c r="N30" i="27"/>
  <c r="M30" i="27"/>
  <c r="J30" i="27"/>
  <c r="I30" i="27"/>
  <c r="O30" i="27"/>
  <c r="K30" i="27"/>
  <c r="G30" i="27"/>
  <c r="G29" i="27"/>
  <c r="P29" i="27"/>
  <c r="M29" i="27"/>
  <c r="L29" i="27"/>
  <c r="I29" i="27"/>
  <c r="H29" i="27"/>
  <c r="R29" i="27"/>
  <c r="Q29" i="27"/>
  <c r="O29" i="27"/>
  <c r="N29" i="27"/>
  <c r="K29" i="27"/>
  <c r="J29" i="27"/>
  <c r="BT28" i="27"/>
  <c r="Q28" i="27"/>
  <c r="O28" i="27"/>
  <c r="M28" i="27"/>
  <c r="K28" i="27"/>
  <c r="I28" i="27"/>
  <c r="G28" i="27"/>
  <c r="R28" i="27"/>
  <c r="P28" i="27"/>
  <c r="N28" i="27"/>
  <c r="L28" i="27"/>
  <c r="J28" i="27"/>
  <c r="H28" i="27"/>
  <c r="BS27" i="27"/>
  <c r="BR27" i="27"/>
  <c r="R27" i="27"/>
  <c r="P27" i="27"/>
  <c r="N27" i="27"/>
  <c r="L27" i="27"/>
  <c r="J27" i="27"/>
  <c r="H27" i="27"/>
  <c r="Q27" i="27"/>
  <c r="O27" i="27"/>
  <c r="M27" i="27"/>
  <c r="K27" i="27"/>
  <c r="I27" i="27"/>
  <c r="G27" i="27"/>
  <c r="BR26" i="27"/>
  <c r="Q26" i="27"/>
  <c r="O26" i="27"/>
  <c r="M26" i="27"/>
  <c r="K26" i="27"/>
  <c r="I26" i="27"/>
  <c r="G26" i="27"/>
  <c r="R26" i="27"/>
  <c r="P26" i="27"/>
  <c r="N26" i="27"/>
  <c r="L26" i="27"/>
  <c r="J26" i="27"/>
  <c r="H26" i="27"/>
  <c r="BS25" i="27"/>
  <c r="BU25" i="27"/>
  <c r="R25" i="27"/>
  <c r="P25" i="27"/>
  <c r="N25" i="27"/>
  <c r="L25" i="27"/>
  <c r="J25" i="27"/>
  <c r="H25" i="27"/>
  <c r="Q25" i="27"/>
  <c r="O25" i="27"/>
  <c r="M25" i="27"/>
  <c r="K25" i="27"/>
  <c r="I25" i="27"/>
  <c r="G25" i="27"/>
  <c r="BT24" i="27"/>
  <c r="Q24" i="27"/>
  <c r="O24" i="27"/>
  <c r="M24" i="27"/>
  <c r="K24" i="27"/>
  <c r="I24" i="27"/>
  <c r="G24" i="27"/>
  <c r="R24" i="27"/>
  <c r="P24" i="27"/>
  <c r="N24" i="27"/>
  <c r="L24" i="27"/>
  <c r="J24" i="27"/>
  <c r="H24" i="27"/>
  <c r="BB143" i="27"/>
  <c r="BA143" i="27"/>
  <c r="AZ143" i="27"/>
  <c r="AX143" i="27"/>
  <c r="AW143" i="27"/>
  <c r="AV143" i="27"/>
  <c r="L143" i="27" s="1"/>
  <c r="AT143" i="27"/>
  <c r="AT144" i="27" s="1"/>
  <c r="AS143" i="27"/>
  <c r="AR143" i="27"/>
  <c r="AG143" i="27"/>
  <c r="AE143" i="27"/>
  <c r="AD143" i="27"/>
  <c r="AC143" i="27"/>
  <c r="AA143" i="27"/>
  <c r="Z143" i="27"/>
  <c r="Y143" i="27"/>
  <c r="Y144" i="27" s="1"/>
  <c r="Y145" i="27" s="1"/>
  <c r="W143" i="27"/>
  <c r="V143" i="27"/>
  <c r="Q23" i="27"/>
  <c r="O23" i="27"/>
  <c r="M23" i="27"/>
  <c r="K23" i="27"/>
  <c r="I23" i="27"/>
  <c r="G23" i="27"/>
  <c r="BA21" i="27"/>
  <c r="AW21" i="27"/>
  <c r="AU21" i="27"/>
  <c r="AU144" i="27" s="1"/>
  <c r="AS21" i="27"/>
  <c r="BR22" i="27"/>
  <c r="Q22" i="27"/>
  <c r="AD21" i="27"/>
  <c r="O21" i="27" s="1"/>
  <c r="M22" i="27"/>
  <c r="Z21" i="27"/>
  <c r="I22" i="27"/>
  <c r="V21" i="27"/>
  <c r="R22" i="27"/>
  <c r="P22" i="27"/>
  <c r="N22" i="27"/>
  <c r="L22" i="27"/>
  <c r="J22" i="27"/>
  <c r="H22" i="27"/>
  <c r="BB21" i="27"/>
  <c r="AZ21" i="27"/>
  <c r="AZ144" i="27" s="1"/>
  <c r="AY21" i="27"/>
  <c r="AX21" i="27"/>
  <c r="AX144" i="27"/>
  <c r="AV21" i="27"/>
  <c r="AT21" i="27"/>
  <c r="AR21" i="27"/>
  <c r="AG21" i="27"/>
  <c r="AE21" i="27"/>
  <c r="P21" i="27" s="1"/>
  <c r="AC21" i="27"/>
  <c r="AC144" i="27"/>
  <c r="AC145" i="27" s="1"/>
  <c r="AA21" i="27"/>
  <c r="L21" i="27" s="1"/>
  <c r="Y21" i="27"/>
  <c r="W21" i="27"/>
  <c r="H21" i="27" s="1"/>
  <c r="K19" i="27"/>
  <c r="I19" i="27"/>
  <c r="G19" i="27"/>
  <c r="R19" i="27"/>
  <c r="Q19" i="27"/>
  <c r="P19" i="27"/>
  <c r="O19" i="27"/>
  <c r="N19" i="27"/>
  <c r="M19" i="27"/>
  <c r="L19" i="27"/>
  <c r="J19" i="27"/>
  <c r="H19" i="27"/>
  <c r="AN19" i="27" s="1"/>
  <c r="BS18" i="27"/>
  <c r="BR18" i="27"/>
  <c r="R18" i="27"/>
  <c r="P18" i="27"/>
  <c r="N18" i="27"/>
  <c r="L18" i="27"/>
  <c r="J18" i="27"/>
  <c r="H18" i="27"/>
  <c r="Q18" i="27"/>
  <c r="O18" i="27"/>
  <c r="M18" i="27"/>
  <c r="K18" i="27"/>
  <c r="I18" i="27"/>
  <c r="G18" i="27"/>
  <c r="Q17" i="27"/>
  <c r="O17" i="27"/>
  <c r="K17" i="27"/>
  <c r="G17" i="27"/>
  <c r="R17" i="27"/>
  <c r="P17" i="27"/>
  <c r="N17" i="27"/>
  <c r="L17" i="27"/>
  <c r="J17" i="27"/>
  <c r="H17" i="27"/>
  <c r="O16" i="27"/>
  <c r="K16" i="27"/>
  <c r="P16" i="27"/>
  <c r="L16" i="27"/>
  <c r="H16" i="27"/>
  <c r="G16" i="27"/>
  <c r="R16" i="27"/>
  <c r="Q16" i="27"/>
  <c r="N16" i="27"/>
  <c r="M16" i="27"/>
  <c r="J16" i="27"/>
  <c r="I16" i="27"/>
  <c r="Q15" i="27"/>
  <c r="M15" i="27"/>
  <c r="I15" i="27"/>
  <c r="BU15" i="27"/>
  <c r="BS15" i="27"/>
  <c r="R15" i="27"/>
  <c r="O15" i="27"/>
  <c r="N15" i="27"/>
  <c r="K15" i="27"/>
  <c r="J15" i="27"/>
  <c r="G15" i="27"/>
  <c r="P15" i="27"/>
  <c r="L15" i="27"/>
  <c r="H15" i="27"/>
  <c r="P14" i="27"/>
  <c r="L14" i="27"/>
  <c r="BS14" i="27"/>
  <c r="BR14" i="27"/>
  <c r="R14" i="27"/>
  <c r="N14" i="27"/>
  <c r="M14" i="27"/>
  <c r="J14" i="27"/>
  <c r="I14" i="27"/>
  <c r="Q14" i="27"/>
  <c r="O14" i="27"/>
  <c r="K14" i="27"/>
  <c r="G14" i="27"/>
  <c r="O13" i="27"/>
  <c r="K13" i="27"/>
  <c r="BU13" i="27"/>
  <c r="Q13" i="27"/>
  <c r="M13" i="27"/>
  <c r="I13" i="27"/>
  <c r="H13" i="27"/>
  <c r="R13" i="27"/>
  <c r="P13" i="27"/>
  <c r="N13" i="27"/>
  <c r="L13" i="27"/>
  <c r="J13" i="27"/>
  <c r="R12" i="27"/>
  <c r="BU12" i="27"/>
  <c r="BT12" i="27"/>
  <c r="P12" i="27"/>
  <c r="N12" i="27"/>
  <c r="L12" i="27"/>
  <c r="J12" i="27"/>
  <c r="H12" i="27"/>
  <c r="Q12" i="27"/>
  <c r="O12" i="27"/>
  <c r="M12" i="27"/>
  <c r="K12" i="27"/>
  <c r="I12" i="27"/>
  <c r="G12" i="27"/>
  <c r="BA9" i="27"/>
  <c r="BA52" i="27" s="1"/>
  <c r="AW9" i="27"/>
  <c r="AS9" i="27"/>
  <c r="AS52" i="27" s="1"/>
  <c r="BS11" i="27"/>
  <c r="Q11" i="27"/>
  <c r="O11" i="27"/>
  <c r="M11" i="27"/>
  <c r="K11" i="27"/>
  <c r="I11" i="27"/>
  <c r="G11" i="27"/>
  <c r="R11" i="27"/>
  <c r="P11" i="27"/>
  <c r="N11" i="27"/>
  <c r="L11" i="27"/>
  <c r="J11" i="27"/>
  <c r="H11" i="27"/>
  <c r="BB9" i="27"/>
  <c r="AZ9" i="27"/>
  <c r="AX9" i="27"/>
  <c r="AV9" i="27"/>
  <c r="AT9" i="27"/>
  <c r="AE9" i="27"/>
  <c r="P9" i="27"/>
  <c r="AA9" i="27"/>
  <c r="L9" i="27" s="1"/>
  <c r="W9" i="27"/>
  <c r="Q10" i="27"/>
  <c r="O10" i="27"/>
  <c r="M10" i="27"/>
  <c r="K10" i="27"/>
  <c r="I10" i="27"/>
  <c r="G10" i="27"/>
  <c r="AY9" i="27"/>
  <c r="AU9" i="27"/>
  <c r="AQ9" i="27"/>
  <c r="AF9" i="27"/>
  <c r="Q9" i="27" s="1"/>
  <c r="AB9" i="27"/>
  <c r="M9" i="27" s="1"/>
  <c r="X9" i="27"/>
  <c r="Q7" i="27"/>
  <c r="O7" i="27"/>
  <c r="M7" i="27"/>
  <c r="K7" i="27"/>
  <c r="I7" i="27"/>
  <c r="G7" i="27"/>
  <c r="D1" i="27"/>
  <c r="E1" i="27" s="1"/>
  <c r="C1" i="27"/>
  <c r="H7" i="27"/>
  <c r="BM7" i="27"/>
  <c r="J7" i="27"/>
  <c r="N7" i="27"/>
  <c r="BQ7" i="27"/>
  <c r="R7" i="27"/>
  <c r="BU7" i="27"/>
  <c r="J10" i="27"/>
  <c r="Y9" i="27"/>
  <c r="J9" i="27" s="1"/>
  <c r="N10" i="27"/>
  <c r="AC9" i="27"/>
  <c r="AC52" i="27" s="1"/>
  <c r="AC54" i="27" s="1"/>
  <c r="R10" i="27"/>
  <c r="AG9" i="27"/>
  <c r="R9" i="27"/>
  <c r="L7" i="27"/>
  <c r="P7" i="27"/>
  <c r="BR10" i="27"/>
  <c r="AN15" i="27"/>
  <c r="BO10" i="27"/>
  <c r="BK10" i="27"/>
  <c r="BU10" i="27"/>
  <c r="BQ10" i="27"/>
  <c r="BM10" i="27"/>
  <c r="BT10" i="27"/>
  <c r="BP10" i="27"/>
  <c r="BL10" i="27"/>
  <c r="AR9" i="27"/>
  <c r="BS10" i="27"/>
  <c r="BQ12" i="27"/>
  <c r="BJ13" i="27"/>
  <c r="BR13" i="27"/>
  <c r="BK14" i="27"/>
  <c r="BO14" i="27"/>
  <c r="BL15" i="27"/>
  <c r="BP15" i="27"/>
  <c r="BT15" i="27"/>
  <c r="BT16" i="27"/>
  <c r="BP16" i="27"/>
  <c r="BL16" i="27"/>
  <c r="BR16" i="27"/>
  <c r="BN16" i="27"/>
  <c r="AY52" i="27"/>
  <c r="BJ7" i="27"/>
  <c r="BN7" i="27"/>
  <c r="BR7" i="27"/>
  <c r="H10" i="27"/>
  <c r="L10" i="27"/>
  <c r="P10" i="27"/>
  <c r="BM11" i="27"/>
  <c r="BQ11" i="27"/>
  <c r="BU11" i="27"/>
  <c r="BJ12" i="27"/>
  <c r="BN12" i="27"/>
  <c r="BR12" i="27"/>
  <c r="G13" i="27"/>
  <c r="BK13" i="27"/>
  <c r="BO13" i="27"/>
  <c r="BS13" i="27"/>
  <c r="H14" i="27"/>
  <c r="BL14" i="27"/>
  <c r="BP14" i="27"/>
  <c r="BT14" i="27"/>
  <c r="BM15" i="27"/>
  <c r="BQ15" i="27"/>
  <c r="BK16" i="27"/>
  <c r="BS16" i="27"/>
  <c r="BM12" i="27"/>
  <c r="BJ11" i="27"/>
  <c r="BN11" i="27"/>
  <c r="BR11" i="27"/>
  <c r="BK12" i="27"/>
  <c r="BO12" i="27"/>
  <c r="BS12" i="27"/>
  <c r="BL13" i="27"/>
  <c r="BP13" i="27"/>
  <c r="BT13" i="27"/>
  <c r="BM14" i="27"/>
  <c r="BQ14" i="27"/>
  <c r="BU14" i="27"/>
  <c r="BJ15" i="27"/>
  <c r="BN15" i="27"/>
  <c r="BR15" i="27"/>
  <c r="BM16" i="27"/>
  <c r="BU16" i="27"/>
  <c r="BR17" i="27"/>
  <c r="BN17" i="27"/>
  <c r="BJ17" i="27"/>
  <c r="BU17" i="27"/>
  <c r="BQ17" i="27"/>
  <c r="BM17" i="27"/>
  <c r="BT17" i="27"/>
  <c r="BP17" i="27"/>
  <c r="BL17" i="27"/>
  <c r="BS17" i="27"/>
  <c r="BO17" i="27"/>
  <c r="BK17" i="27"/>
  <c r="BL11" i="27"/>
  <c r="BP11" i="27"/>
  <c r="BT11" i="27"/>
  <c r="BN13" i="27"/>
  <c r="BJ16" i="27"/>
  <c r="BQ16" i="27"/>
  <c r="BK7" i="27"/>
  <c r="BO7" i="27"/>
  <c r="BS7" i="27"/>
  <c r="V9" i="27"/>
  <c r="Z9" i="27"/>
  <c r="K9" i="27" s="1"/>
  <c r="AD9" i="27"/>
  <c r="BL7" i="27"/>
  <c r="BP7" i="27"/>
  <c r="BT7" i="27"/>
  <c r="BJ10" i="27"/>
  <c r="BN10" i="27"/>
  <c r="BK11" i="27"/>
  <c r="BO11" i="27"/>
  <c r="BL12" i="27"/>
  <c r="BP12" i="27"/>
  <c r="BM13" i="27"/>
  <c r="BQ13" i="27"/>
  <c r="BJ14" i="27"/>
  <c r="BN14" i="27"/>
  <c r="BK15" i="27"/>
  <c r="BO15" i="27"/>
  <c r="BO16" i="27"/>
  <c r="I17" i="27"/>
  <c r="M17" i="27"/>
  <c r="BL18" i="27"/>
  <c r="BP18" i="27"/>
  <c r="BT18" i="27"/>
  <c r="J21" i="27"/>
  <c r="X21" i="27"/>
  <c r="X144" i="27" s="1"/>
  <c r="X145" i="27" s="1"/>
  <c r="AB21" i="27"/>
  <c r="AF21" i="27"/>
  <c r="Q21" i="27" s="1"/>
  <c r="AQ21" i="27"/>
  <c r="AQ52" i="27" s="1"/>
  <c r="G22" i="27"/>
  <c r="K22" i="27"/>
  <c r="O22" i="27"/>
  <c r="BK22" i="27"/>
  <c r="BO22" i="27"/>
  <c r="BS22" i="27"/>
  <c r="H23" i="27"/>
  <c r="L23" i="27"/>
  <c r="P23" i="27"/>
  <c r="BL23" i="27"/>
  <c r="BP23" i="27"/>
  <c r="BT23" i="27"/>
  <c r="BM24" i="27"/>
  <c r="BQ24" i="27"/>
  <c r="BU24" i="27"/>
  <c r="BJ25" i="27"/>
  <c r="BN25" i="27"/>
  <c r="BR25" i="27"/>
  <c r="BK26" i="27"/>
  <c r="BO26" i="27"/>
  <c r="BS26" i="27"/>
  <c r="BL27" i="27"/>
  <c r="BP27" i="27"/>
  <c r="BT27" i="27"/>
  <c r="BN28" i="27"/>
  <c r="BN29" i="27"/>
  <c r="AN46" i="27"/>
  <c r="BM18" i="27"/>
  <c r="BQ18" i="27"/>
  <c r="BU18" i="27"/>
  <c r="BL22" i="27"/>
  <c r="BP22" i="27"/>
  <c r="BT22" i="27"/>
  <c r="N143" i="27"/>
  <c r="BM23" i="27"/>
  <c r="BQ23" i="27"/>
  <c r="BU23" i="27"/>
  <c r="BJ24" i="27"/>
  <c r="BN24" i="27"/>
  <c r="BR24" i="27"/>
  <c r="BK25" i="27"/>
  <c r="BO25" i="27"/>
  <c r="BL26" i="27"/>
  <c r="BP26" i="27"/>
  <c r="BT26" i="27"/>
  <c r="BM27" i="27"/>
  <c r="BQ27" i="27"/>
  <c r="BU27" i="27"/>
  <c r="BS28" i="27"/>
  <c r="BO28" i="27"/>
  <c r="BK28" i="27"/>
  <c r="BJ28" i="27"/>
  <c r="BP28" i="27"/>
  <c r="BU28" i="27"/>
  <c r="BR29" i="27"/>
  <c r="BJ18" i="27"/>
  <c r="BN18" i="27"/>
  <c r="BM22" i="27"/>
  <c r="BQ22" i="27"/>
  <c r="BU22" i="27"/>
  <c r="J23" i="27"/>
  <c r="N23" i="27"/>
  <c r="R23" i="27"/>
  <c r="X143" i="27"/>
  <c r="AB143" i="27"/>
  <c r="AF143" i="27"/>
  <c r="AQ143" i="27"/>
  <c r="G143" i="27" s="1"/>
  <c r="AU143" i="27"/>
  <c r="K143" i="27" s="1"/>
  <c r="AY143" i="27"/>
  <c r="AY144" i="27"/>
  <c r="BJ23" i="27"/>
  <c r="BN23" i="27"/>
  <c r="BR23" i="27"/>
  <c r="BK24" i="27"/>
  <c r="BO24" i="27"/>
  <c r="BS24" i="27"/>
  <c r="BL25" i="27"/>
  <c r="BP25" i="27"/>
  <c r="BT25" i="27"/>
  <c r="BM26" i="27"/>
  <c r="BQ26" i="27"/>
  <c r="BU26" i="27"/>
  <c r="BJ27" i="27"/>
  <c r="BN27" i="27"/>
  <c r="BL28" i="27"/>
  <c r="BQ28" i="27"/>
  <c r="BU30" i="27"/>
  <c r="BK18" i="27"/>
  <c r="BO18" i="27"/>
  <c r="BJ22" i="27"/>
  <c r="BN22" i="27"/>
  <c r="H143" i="27"/>
  <c r="BK23" i="27"/>
  <c r="BO23" i="27"/>
  <c r="BS23" i="27"/>
  <c r="BL24" i="27"/>
  <c r="BP24" i="27"/>
  <c r="BM25" i="27"/>
  <c r="BQ25" i="27"/>
  <c r="BJ26" i="27"/>
  <c r="BN26" i="27"/>
  <c r="BK27" i="27"/>
  <c r="BO27" i="27"/>
  <c r="BM28" i="27"/>
  <c r="BR28" i="27"/>
  <c r="BT29" i="27"/>
  <c r="BP29" i="27"/>
  <c r="BL29" i="27"/>
  <c r="BS29" i="27"/>
  <c r="BO29" i="27"/>
  <c r="BK29" i="27"/>
  <c r="BU29" i="27"/>
  <c r="BQ29" i="27"/>
  <c r="BM29" i="27"/>
  <c r="BJ29" i="27"/>
  <c r="BJ30" i="27"/>
  <c r="BN30" i="27"/>
  <c r="BR30" i="27"/>
  <c r="BK31" i="27"/>
  <c r="BO31" i="27"/>
  <c r="BL32" i="27"/>
  <c r="BP32" i="27"/>
  <c r="BT32" i="27"/>
  <c r="BM33" i="27"/>
  <c r="BQ33" i="27"/>
  <c r="BU33" i="27"/>
  <c r="BK36" i="27"/>
  <c r="BO36" i="27"/>
  <c r="BL37" i="27"/>
  <c r="BP37" i="27"/>
  <c r="BT37" i="27"/>
  <c r="BM38" i="27"/>
  <c r="BQ38" i="27"/>
  <c r="BU38" i="27"/>
  <c r="BJ39" i="27"/>
  <c r="BN39" i="27"/>
  <c r="BR39" i="27"/>
  <c r="BK40" i="27"/>
  <c r="BO40" i="27"/>
  <c r="BS40" i="27"/>
  <c r="BL41" i="27"/>
  <c r="BP41" i="27"/>
  <c r="BT41" i="27"/>
  <c r="BM42" i="27"/>
  <c r="BQ42" i="27"/>
  <c r="BU42" i="27"/>
  <c r="BJ43" i="27"/>
  <c r="BN43" i="27"/>
  <c r="BR43" i="27"/>
  <c r="BK44" i="27"/>
  <c r="BO44" i="27"/>
  <c r="BS44" i="27"/>
  <c r="BL45" i="27"/>
  <c r="BP45" i="27"/>
  <c r="BT45" i="27"/>
  <c r="BN46" i="27"/>
  <c r="BR47" i="27"/>
  <c r="BK47" i="27"/>
  <c r="BK30" i="27"/>
  <c r="BO30" i="27"/>
  <c r="BS30" i="27"/>
  <c r="BL31" i="27"/>
  <c r="BP31" i="27"/>
  <c r="BT31" i="27"/>
  <c r="BM32" i="27"/>
  <c r="BQ32" i="27"/>
  <c r="BU32" i="27"/>
  <c r="BN33" i="27"/>
  <c r="BR33" i="27"/>
  <c r="Y35" i="27"/>
  <c r="J35" i="27" s="1"/>
  <c r="AC35" i="27"/>
  <c r="BL36" i="27"/>
  <c r="BP36" i="27"/>
  <c r="BT36" i="27"/>
  <c r="BM37" i="27"/>
  <c r="BQ37" i="27"/>
  <c r="BU37" i="27"/>
  <c r="BJ38" i="27"/>
  <c r="BN38" i="27"/>
  <c r="BR38" i="27"/>
  <c r="BK39" i="27"/>
  <c r="BO39" i="27"/>
  <c r="BS39" i="27"/>
  <c r="BL40" i="27"/>
  <c r="BP40" i="27"/>
  <c r="BT40" i="27"/>
  <c r="BM41" i="27"/>
  <c r="BQ41" i="27"/>
  <c r="BU41" i="27"/>
  <c r="BJ42" i="27"/>
  <c r="BN42" i="27"/>
  <c r="BR42" i="27"/>
  <c r="BK43" i="27"/>
  <c r="BO43" i="27"/>
  <c r="BS43" i="27"/>
  <c r="BL44" i="27"/>
  <c r="BP44" i="27"/>
  <c r="BT44" i="27"/>
  <c r="BM45" i="27"/>
  <c r="BQ45" i="27"/>
  <c r="BU45" i="27"/>
  <c r="BU46" i="27"/>
  <c r="BQ46" i="27"/>
  <c r="BM46" i="27"/>
  <c r="BJ46" i="27"/>
  <c r="BO46" i="27"/>
  <c r="BT46" i="27"/>
  <c r="BO47" i="27"/>
  <c r="BL30" i="27"/>
  <c r="BP30" i="27"/>
  <c r="BT30" i="27"/>
  <c r="BM31" i="27"/>
  <c r="BQ31" i="27"/>
  <c r="BU31" i="27"/>
  <c r="BJ32" i="27"/>
  <c r="BN32" i="27"/>
  <c r="BR32" i="27"/>
  <c r="BK33" i="27"/>
  <c r="BO33" i="27"/>
  <c r="BS33" i="27"/>
  <c r="BM36" i="27"/>
  <c r="BQ36" i="27"/>
  <c r="BU36" i="27"/>
  <c r="BJ37" i="27"/>
  <c r="BN37" i="27"/>
  <c r="BR37" i="27"/>
  <c r="BK38" i="27"/>
  <c r="BO38" i="27"/>
  <c r="BS38" i="27"/>
  <c r="BL39" i="27"/>
  <c r="BP39" i="27"/>
  <c r="BT39" i="27"/>
  <c r="BM40" i="27"/>
  <c r="BQ40" i="27"/>
  <c r="BU40" i="27"/>
  <c r="BJ41" i="27"/>
  <c r="BN41" i="27"/>
  <c r="BR41" i="27"/>
  <c r="BK42" i="27"/>
  <c r="BO42" i="27"/>
  <c r="BS42" i="27"/>
  <c r="BL43" i="27"/>
  <c r="BP43" i="27"/>
  <c r="BT43" i="27"/>
  <c r="BM44" i="27"/>
  <c r="BQ44" i="27"/>
  <c r="BU44" i="27"/>
  <c r="BJ45" i="27"/>
  <c r="BN45" i="27"/>
  <c r="BK46" i="27"/>
  <c r="BP46" i="27"/>
  <c r="BM30" i="27"/>
  <c r="BQ30" i="27"/>
  <c r="BJ31" i="27"/>
  <c r="BN31" i="27"/>
  <c r="BK32" i="27"/>
  <c r="BO32" i="27"/>
  <c r="BL33" i="27"/>
  <c r="BP33" i="27"/>
  <c r="BJ36" i="27"/>
  <c r="BN36" i="27"/>
  <c r="BK37" i="27"/>
  <c r="BO37" i="27"/>
  <c r="BL38" i="27"/>
  <c r="BP38" i="27"/>
  <c r="BM39" i="27"/>
  <c r="BQ39" i="27"/>
  <c r="BJ40" i="27"/>
  <c r="BN40" i="27"/>
  <c r="BK41" i="27"/>
  <c r="BO41" i="27"/>
  <c r="BL42" i="27"/>
  <c r="BP42" i="27"/>
  <c r="BM43" i="27"/>
  <c r="BQ43" i="27"/>
  <c r="BJ44" i="27"/>
  <c r="BN44" i="27"/>
  <c r="BK45" i="27"/>
  <c r="BO45" i="27"/>
  <c r="BL46" i="27"/>
  <c r="BR46" i="27"/>
  <c r="BL48" i="27"/>
  <c r="BP48" i="27"/>
  <c r="BT48" i="27"/>
  <c r="BM49" i="27"/>
  <c r="BQ49" i="27"/>
  <c r="BU49" i="27"/>
  <c r="BJ50" i="27"/>
  <c r="BN50" i="27"/>
  <c r="BL47" i="27"/>
  <c r="BP47" i="27"/>
  <c r="BT47" i="27"/>
  <c r="BM48" i="27"/>
  <c r="BQ48" i="27"/>
  <c r="BU48" i="27"/>
  <c r="BJ49" i="27"/>
  <c r="BN49" i="27"/>
  <c r="BR49" i="27"/>
  <c r="BK50" i="27"/>
  <c r="BO50" i="27"/>
  <c r="BS50" i="27"/>
  <c r="BM47" i="27"/>
  <c r="BQ47" i="27"/>
  <c r="BU47" i="27"/>
  <c r="BJ48" i="27"/>
  <c r="BN48" i="27"/>
  <c r="BR48" i="27"/>
  <c r="BK49" i="27"/>
  <c r="BO49" i="27"/>
  <c r="BS49" i="27"/>
  <c r="BL50" i="27"/>
  <c r="BP50" i="27"/>
  <c r="BT50" i="27"/>
  <c r="BJ47" i="27"/>
  <c r="BN47" i="27"/>
  <c r="BK48" i="27"/>
  <c r="BO48" i="27"/>
  <c r="BL49" i="27"/>
  <c r="BP49" i="27"/>
  <c r="BM50" i="27"/>
  <c r="BQ50" i="27"/>
  <c r="I21" i="27"/>
  <c r="Q143" i="27"/>
  <c r="BF7" i="27"/>
  <c r="AC57" i="27"/>
  <c r="C1" i="24"/>
  <c r="R3" i="20"/>
  <c r="Y55" i="24"/>
  <c r="F3" i="20"/>
  <c r="AH6" i="20"/>
  <c r="AH5" i="20"/>
  <c r="E1" i="24"/>
  <c r="S3" i="20"/>
  <c r="E3" i="20"/>
  <c r="G3" i="20"/>
  <c r="I3" i="20"/>
  <c r="AN28" i="20"/>
  <c r="H3" i="20"/>
  <c r="J3" i="20"/>
  <c r="K3" i="20"/>
  <c r="L3" i="20"/>
  <c r="M3" i="20"/>
  <c r="N3" i="20"/>
  <c r="AP16" i="20"/>
  <c r="AP18" i="20"/>
  <c r="O3" i="20"/>
  <c r="AL65" i="24"/>
  <c r="AK65" i="24"/>
  <c r="AJ65" i="24"/>
  <c r="AH9" i="20"/>
  <c r="AL19" i="20" l="1"/>
  <c r="AK49" i="39"/>
  <c r="AK47" i="39"/>
  <c r="AK35" i="39"/>
  <c r="AK25" i="39"/>
  <c r="AK23" i="39"/>
  <c r="AK21" i="39"/>
  <c r="AK18" i="39"/>
  <c r="AK15" i="39"/>
  <c r="AK9" i="39"/>
  <c r="AK7" i="39"/>
  <c r="AL27" i="20"/>
  <c r="AK31" i="39"/>
  <c r="AK19" i="39"/>
  <c r="AK17" i="39"/>
  <c r="AK11" i="39"/>
  <c r="AK5" i="39"/>
  <c r="AK52" i="39"/>
  <c r="AK34" i="39"/>
  <c r="AK26" i="39"/>
  <c r="AK24" i="39"/>
  <c r="AK22" i="39"/>
  <c r="AK20" i="39"/>
  <c r="AG24" i="39"/>
  <c r="AG32" i="39"/>
  <c r="AG40" i="39"/>
  <c r="AG48" i="39"/>
  <c r="AG57" i="39"/>
  <c r="AG19" i="39"/>
  <c r="AO20" i="39"/>
  <c r="AI55" i="39"/>
  <c r="AI42" i="39"/>
  <c r="AI38" i="39"/>
  <c r="AI30" i="39"/>
  <c r="AJ37" i="39"/>
  <c r="AQ52" i="39"/>
  <c r="AI25" i="20"/>
  <c r="AQ51" i="39"/>
  <c r="AC66" i="39"/>
  <c r="AK19" i="20"/>
  <c r="AK18" i="20"/>
  <c r="AK17" i="20"/>
  <c r="AK16" i="20"/>
  <c r="AK15" i="20"/>
  <c r="AJ38" i="20"/>
  <c r="AI34" i="39"/>
  <c r="AI28" i="39"/>
  <c r="AI21" i="39"/>
  <c r="AI19" i="39"/>
  <c r="AI35" i="39"/>
  <c r="AI23" i="39"/>
  <c r="AH54" i="39"/>
  <c r="AH43" i="39"/>
  <c r="AH51" i="39"/>
  <c r="AH55" i="39"/>
  <c r="AH4" i="39"/>
  <c r="AH52" i="39"/>
  <c r="AH12" i="39"/>
  <c r="AH31" i="39"/>
  <c r="AI16" i="20"/>
  <c r="AI14" i="20"/>
  <c r="AI15" i="20"/>
  <c r="AI11" i="20"/>
  <c r="AI9" i="20"/>
  <c r="AI5" i="20"/>
  <c r="AI26" i="20"/>
  <c r="AH57" i="39"/>
  <c r="AH25" i="20"/>
  <c r="R66" i="39"/>
  <c r="AF29" i="39"/>
  <c r="AF40" i="39"/>
  <c r="AG19" i="20"/>
  <c r="AF58" i="20"/>
  <c r="AP55" i="39"/>
  <c r="AG4" i="39"/>
  <c r="AG8" i="39"/>
  <c r="AN37" i="39"/>
  <c r="AO57" i="39"/>
  <c r="AO52" i="39"/>
  <c r="AQ26" i="20"/>
  <c r="AQ25" i="20"/>
  <c r="AP34" i="39"/>
  <c r="AP35" i="39"/>
  <c r="AP25" i="20"/>
  <c r="AP26" i="20"/>
  <c r="AP19" i="20"/>
  <c r="AP53" i="20"/>
  <c r="AO25" i="39"/>
  <c r="AO50" i="39"/>
  <c r="AO48" i="39"/>
  <c r="AO46" i="39"/>
  <c r="AO40" i="39"/>
  <c r="AO38" i="39"/>
  <c r="AO36" i="39"/>
  <c r="AO19" i="39"/>
  <c r="AO17" i="39"/>
  <c r="AO15" i="39"/>
  <c r="AO13" i="39"/>
  <c r="AO11" i="39"/>
  <c r="AO34" i="39"/>
  <c r="AK52" i="20"/>
  <c r="AG52" i="20"/>
  <c r="AK42" i="20"/>
  <c r="AG41" i="20"/>
  <c r="AG40" i="20"/>
  <c r="AK39" i="20"/>
  <c r="AO29" i="20"/>
  <c r="AO28" i="20"/>
  <c r="AK26" i="20"/>
  <c r="AN22" i="20"/>
  <c r="AF21" i="20"/>
  <c r="AN15" i="20"/>
  <c r="AJ9" i="20"/>
  <c r="AP33" i="39"/>
  <c r="AL33" i="39"/>
  <c r="AJ32" i="39"/>
  <c r="AP27" i="39"/>
  <c r="AL27" i="39"/>
  <c r="AP25" i="39"/>
  <c r="AP23" i="39"/>
  <c r="AP19" i="39"/>
  <c r="AL19" i="39"/>
  <c r="AJ18" i="39"/>
  <c r="AP17" i="39"/>
  <c r="AJ16" i="39"/>
  <c r="AJ14" i="39"/>
  <c r="AL13" i="39"/>
  <c r="AJ12" i="39"/>
  <c r="AP11" i="39"/>
  <c r="AL11" i="39"/>
  <c r="AJ10" i="39"/>
  <c r="AJ8" i="39"/>
  <c r="AP7" i="39"/>
  <c r="AL7" i="39"/>
  <c r="AP5" i="39"/>
  <c r="AL5" i="39"/>
  <c r="AG7" i="39"/>
  <c r="AG15" i="39"/>
  <c r="AG23" i="39"/>
  <c r="AG27" i="39"/>
  <c r="AG31" i="39"/>
  <c r="AG35" i="39"/>
  <c r="AG43" i="39"/>
  <c r="AG47" i="39"/>
  <c r="AG51" i="39"/>
  <c r="AG56" i="39"/>
  <c r="AH29" i="39"/>
  <c r="N35" i="27"/>
  <c r="J143" i="27"/>
  <c r="M21" i="27"/>
  <c r="BG21" i="27" s="1"/>
  <c r="BL21" i="27"/>
  <c r="N21" i="27"/>
  <c r="AN38" i="27"/>
  <c r="AN39" i="27"/>
  <c r="AN43" i="27"/>
  <c r="AN44" i="27"/>
  <c r="S49" i="27"/>
  <c r="AN46" i="26"/>
  <c r="AN25" i="26"/>
  <c r="AN17" i="26"/>
  <c r="U52" i="26"/>
  <c r="U57" i="26" s="1"/>
  <c r="Y143" i="26"/>
  <c r="Y144" i="26" s="1"/>
  <c r="AJ51" i="20"/>
  <c r="AJ45" i="20"/>
  <c r="AJ37" i="20"/>
  <c r="AN36" i="20"/>
  <c r="AN32" i="20"/>
  <c r="AN30" i="20"/>
  <c r="AJ27" i="20"/>
  <c r="AI22" i="20"/>
  <c r="AI20" i="20"/>
  <c r="BS9" i="27"/>
  <c r="S16" i="27"/>
  <c r="P144" i="27"/>
  <c r="G21" i="27"/>
  <c r="S26" i="27"/>
  <c r="BN35" i="27"/>
  <c r="AX142" i="26"/>
  <c r="N142" i="26" s="1"/>
  <c r="L31" i="26"/>
  <c r="BQ35" i="27"/>
  <c r="BF9" i="27"/>
  <c r="AN16" i="27"/>
  <c r="BG7" i="27"/>
  <c r="BH9" i="27"/>
  <c r="AN18" i="27"/>
  <c r="N144" i="27"/>
  <c r="R21" i="27"/>
  <c r="AG144" i="27"/>
  <c r="AG145" i="27" s="1"/>
  <c r="AN11" i="26"/>
  <c r="AB143" i="26"/>
  <c r="AQ20" i="26"/>
  <c r="Y52" i="27"/>
  <c r="AN22" i="27"/>
  <c r="AN13" i="27"/>
  <c r="W52" i="27"/>
  <c r="AA144" i="27"/>
  <c r="AA145" i="27" s="1"/>
  <c r="AE144" i="27"/>
  <c r="AE145" i="27" s="1"/>
  <c r="S40" i="27"/>
  <c r="AN45" i="26"/>
  <c r="AN43" i="26"/>
  <c r="AN15" i="26"/>
  <c r="AD143" i="26"/>
  <c r="AD144" i="26" s="1"/>
  <c r="AU31" i="26"/>
  <c r="K31" i="26" s="1"/>
  <c r="AY31" i="26"/>
  <c r="O31" i="26" s="1"/>
  <c r="AN33" i="26"/>
  <c r="AT31" i="26"/>
  <c r="J31" i="26" s="1"/>
  <c r="AX31" i="26"/>
  <c r="N31" i="26" s="1"/>
  <c r="AZ31" i="26"/>
  <c r="P31" i="26" s="1"/>
  <c r="AG9" i="39"/>
  <c r="AO34" i="20"/>
  <c r="AN30" i="39"/>
  <c r="AN22" i="39"/>
  <c r="AN18" i="39"/>
  <c r="AN16" i="39"/>
  <c r="AN14" i="39"/>
  <c r="AN12" i="39"/>
  <c r="AN8" i="39"/>
  <c r="AN6" i="39"/>
  <c r="AJ32" i="20"/>
  <c r="AJ29" i="20"/>
  <c r="AJ26" i="20"/>
  <c r="AJ25" i="20"/>
  <c r="AI23" i="20"/>
  <c r="AQ18" i="20"/>
  <c r="AQ17" i="20"/>
  <c r="AQ16" i="20"/>
  <c r="AQ15" i="20"/>
  <c r="AM15" i="20"/>
  <c r="AQ14" i="20"/>
  <c r="CH18" i="24" s="1"/>
  <c r="AM14" i="20"/>
  <c r="AQ13" i="20"/>
  <c r="AM13" i="20"/>
  <c r="AI13" i="20"/>
  <c r="BZ11" i="24" s="1"/>
  <c r="AQ12" i="20"/>
  <c r="AM12" i="20"/>
  <c r="AI12" i="20"/>
  <c r="AQ11" i="20"/>
  <c r="AM11" i="20"/>
  <c r="AQ10" i="20"/>
  <c r="AM10" i="20"/>
  <c r="AI10" i="20"/>
  <c r="AQ9" i="20"/>
  <c r="AM9" i="20"/>
  <c r="AQ8" i="20"/>
  <c r="AM8" i="20"/>
  <c r="AI8" i="20"/>
  <c r="AQ7" i="20"/>
  <c r="AM7" i="20"/>
  <c r="AI7" i="20"/>
  <c r="BZ41" i="24" s="1"/>
  <c r="AQ6" i="20"/>
  <c r="AM6" i="20"/>
  <c r="AI6" i="20"/>
  <c r="AQ5" i="20"/>
  <c r="CH42" i="24" s="1"/>
  <c r="AM5" i="20"/>
  <c r="AQ4" i="20"/>
  <c r="AM4" i="20"/>
  <c r="AI4" i="20"/>
  <c r="AI43" i="20"/>
  <c r="AK36" i="20"/>
  <c r="AG27" i="20"/>
  <c r="R65" i="20"/>
  <c r="AK58" i="39"/>
  <c r="AI50" i="39"/>
  <c r="AI46" i="39"/>
  <c r="AK41" i="39"/>
  <c r="AK39" i="39"/>
  <c r="AK27" i="39"/>
  <c r="AG11" i="39"/>
  <c r="S66" i="39"/>
  <c r="AH21" i="39"/>
  <c r="AH5" i="39"/>
  <c r="AH33" i="39"/>
  <c r="AL35" i="39"/>
  <c r="AF35" i="39"/>
  <c r="AN34" i="39"/>
  <c r="AJ34" i="39"/>
  <c r="AF27" i="39"/>
  <c r="AN26" i="39"/>
  <c r="AJ26" i="39"/>
  <c r="AL25" i="39"/>
  <c r="AF25" i="39"/>
  <c r="AN24" i="39"/>
  <c r="AJ24" i="39"/>
  <c r="AL23" i="39"/>
  <c r="AF23" i="39"/>
  <c r="AJ22" i="39"/>
  <c r="AL21" i="39"/>
  <c r="AN20" i="39"/>
  <c r="AJ20" i="39"/>
  <c r="AA66" i="39"/>
  <c r="P6" i="24" s="1"/>
  <c r="AH13" i="39"/>
  <c r="AH45" i="39"/>
  <c r="AH41" i="39"/>
  <c r="AF19" i="39"/>
  <c r="AF17" i="39"/>
  <c r="AF15" i="39"/>
  <c r="AF13" i="39"/>
  <c r="AF11" i="39"/>
  <c r="AF9" i="39"/>
  <c r="AF7" i="39"/>
  <c r="AF5" i="39"/>
  <c r="AH49" i="39"/>
  <c r="AH37" i="39"/>
  <c r="AN5" i="20"/>
  <c r="AN55" i="20"/>
  <c r="AN52" i="20"/>
  <c r="AN47" i="20"/>
  <c r="CE36" i="24" s="1"/>
  <c r="AN45" i="20"/>
  <c r="AN34" i="20"/>
  <c r="AN33" i="20"/>
  <c r="AN26" i="20"/>
  <c r="AN25" i="20"/>
  <c r="AN54" i="20"/>
  <c r="CE51" i="24" s="1"/>
  <c r="AN51" i="20"/>
  <c r="AN48" i="20"/>
  <c r="CE40" i="24" s="1"/>
  <c r="AN46" i="20"/>
  <c r="AN42" i="20"/>
  <c r="AN40" i="20"/>
  <c r="CE24" i="24" s="1"/>
  <c r="AN38" i="20"/>
  <c r="AN31" i="20"/>
  <c r="AM50" i="39"/>
  <c r="AM49" i="39"/>
  <c r="AM45" i="39"/>
  <c r="AM51" i="39"/>
  <c r="Y66" i="39"/>
  <c r="Y1" i="39" s="1"/>
  <c r="AM39" i="20"/>
  <c r="AM47" i="20"/>
  <c r="AM44" i="20"/>
  <c r="AL59" i="39"/>
  <c r="AL57" i="39"/>
  <c r="AL50" i="39"/>
  <c r="AL48" i="39"/>
  <c r="AL46" i="39"/>
  <c r="AL42" i="39"/>
  <c r="AL40" i="39"/>
  <c r="AL36" i="39"/>
  <c r="AL20" i="20"/>
  <c r="AL18" i="20"/>
  <c r="AL23" i="20"/>
  <c r="AL21" i="20"/>
  <c r="AL57" i="20"/>
  <c r="AL31" i="20"/>
  <c r="AL30" i="20"/>
  <c r="AL29" i="20"/>
  <c r="AL28" i="20"/>
  <c r="AL26" i="20"/>
  <c r="AL24" i="20"/>
  <c r="AL22" i="20"/>
  <c r="AL56" i="20"/>
  <c r="AL55" i="20"/>
  <c r="AL54" i="20"/>
  <c r="AL53" i="20"/>
  <c r="AL52" i="20"/>
  <c r="AL49" i="20"/>
  <c r="AL48" i="20"/>
  <c r="AL47" i="20"/>
  <c r="AL46" i="20"/>
  <c r="CC39" i="24" s="1"/>
  <c r="AL45" i="20"/>
  <c r="AL44" i="20"/>
  <c r="AL42" i="20"/>
  <c r="AL41" i="20"/>
  <c r="CC23" i="24" s="1"/>
  <c r="AL40" i="20"/>
  <c r="CC24" i="24" s="1"/>
  <c r="AL39" i="20"/>
  <c r="AL37" i="20"/>
  <c r="AL35" i="20"/>
  <c r="AL34" i="20"/>
  <c r="AL33" i="20"/>
  <c r="AL25" i="20"/>
  <c r="AK57" i="39"/>
  <c r="AK55" i="39"/>
  <c r="AK50" i="39"/>
  <c r="AK48" i="39"/>
  <c r="W66" i="39"/>
  <c r="L6" i="24" s="1"/>
  <c r="AK21" i="20"/>
  <c r="AK23" i="20"/>
  <c r="AK22" i="20"/>
  <c r="AK20" i="20"/>
  <c r="AJ58" i="39"/>
  <c r="AJ56" i="39"/>
  <c r="AJ51" i="39"/>
  <c r="U66" i="39"/>
  <c r="AJ56" i="20"/>
  <c r="AJ53" i="20"/>
  <c r="AJ52" i="20"/>
  <c r="AJ49" i="20"/>
  <c r="AJ47" i="20"/>
  <c r="AJ28" i="20"/>
  <c r="AJ24" i="20"/>
  <c r="AJ57" i="20"/>
  <c r="AJ55" i="20"/>
  <c r="AJ54" i="20"/>
  <c r="AJ48" i="20"/>
  <c r="AJ44" i="20"/>
  <c r="AJ43" i="20"/>
  <c r="AJ42" i="20"/>
  <c r="AJ41" i="20"/>
  <c r="AJ40" i="20"/>
  <c r="AJ36" i="20"/>
  <c r="AJ35" i="20"/>
  <c r="AJ34" i="20"/>
  <c r="AJ30" i="20"/>
  <c r="AI19" i="20"/>
  <c r="BZ32" i="24"/>
  <c r="AI21" i="20"/>
  <c r="AI17" i="20"/>
  <c r="AI56" i="20"/>
  <c r="AI53" i="20"/>
  <c r="AI52" i="20"/>
  <c r="AI49" i="20"/>
  <c r="BZ48" i="24" s="1"/>
  <c r="AI47" i="20"/>
  <c r="AI45" i="20"/>
  <c r="AI41" i="20"/>
  <c r="AI39" i="20"/>
  <c r="AI36" i="20"/>
  <c r="AI31" i="20"/>
  <c r="AI28" i="20"/>
  <c r="AI18" i="20"/>
  <c r="AI58" i="20"/>
  <c r="AI57" i="20"/>
  <c r="AI55" i="20"/>
  <c r="AI54" i="20"/>
  <c r="BZ51" i="24" s="1"/>
  <c r="AI51" i="20"/>
  <c r="AI48" i="20"/>
  <c r="AI46" i="20"/>
  <c r="AI44" i="20"/>
  <c r="BZ37" i="24" s="1"/>
  <c r="AI42" i="20"/>
  <c r="AI40" i="20"/>
  <c r="AI38" i="20"/>
  <c r="AI37" i="20"/>
  <c r="AI35" i="20"/>
  <c r="AI34" i="20"/>
  <c r="AI33" i="20"/>
  <c r="AI32" i="20"/>
  <c r="AI30" i="20"/>
  <c r="AI29" i="20"/>
  <c r="AI27" i="20"/>
  <c r="AH23" i="20"/>
  <c r="AH20" i="20"/>
  <c r="AH57" i="20"/>
  <c r="AH55" i="20"/>
  <c r="AH53" i="20"/>
  <c r="BY50" i="24" s="1"/>
  <c r="AH52" i="20"/>
  <c r="AH31" i="20"/>
  <c r="AH30" i="20"/>
  <c r="AH27" i="20"/>
  <c r="AH22" i="20"/>
  <c r="AH19" i="20"/>
  <c r="AH58" i="20"/>
  <c r="AH56" i="20"/>
  <c r="AH54" i="20"/>
  <c r="AH51" i="20"/>
  <c r="AH49" i="20"/>
  <c r="AH48" i="20"/>
  <c r="BY40" i="24" s="1"/>
  <c r="AH47" i="20"/>
  <c r="AH46" i="20"/>
  <c r="AH45" i="20"/>
  <c r="AH44" i="20"/>
  <c r="AH43" i="20"/>
  <c r="AH42" i="20"/>
  <c r="AH41" i="20"/>
  <c r="AH40" i="20"/>
  <c r="AH39" i="20"/>
  <c r="AH38" i="20"/>
  <c r="AH37" i="20"/>
  <c r="AH36" i="20"/>
  <c r="BY29" i="24" s="1"/>
  <c r="AH35" i="20"/>
  <c r="AH34" i="20"/>
  <c r="AH33" i="20"/>
  <c r="AH32" i="20"/>
  <c r="BY7" i="24" s="1"/>
  <c r="AH29" i="20"/>
  <c r="AH28" i="20"/>
  <c r="AH26" i="20"/>
  <c r="AH24" i="20"/>
  <c r="BY9" i="24" s="1"/>
  <c r="AH21" i="20"/>
  <c r="BY30" i="24" s="1"/>
  <c r="M20" i="26"/>
  <c r="AW143" i="26"/>
  <c r="BH21" i="27"/>
  <c r="G20" i="26"/>
  <c r="BJ21" i="27"/>
  <c r="AZ52" i="27"/>
  <c r="BU35" i="27"/>
  <c r="AN41" i="26"/>
  <c r="AS31" i="26"/>
  <c r="I31" i="26" s="1"/>
  <c r="BT9" i="27"/>
  <c r="BO21" i="27"/>
  <c r="O9" i="27"/>
  <c r="AD52" i="27"/>
  <c r="AD144" i="27"/>
  <c r="AD145" i="27" s="1"/>
  <c r="V144" i="27"/>
  <c r="V145" i="27" s="1"/>
  <c r="N9" i="27"/>
  <c r="AV144" i="27"/>
  <c r="AN23" i="27"/>
  <c r="S28" i="27"/>
  <c r="AN28" i="27"/>
  <c r="S29" i="27"/>
  <c r="BH35" i="27"/>
  <c r="AN42" i="27"/>
  <c r="AN49" i="27"/>
  <c r="AO49" i="27" s="1"/>
  <c r="AN50" i="27"/>
  <c r="AN44" i="26"/>
  <c r="BA8" i="26"/>
  <c r="Q8" i="26" s="1"/>
  <c r="AQ142" i="26"/>
  <c r="AF52" i="26"/>
  <c r="AF57" i="26" s="1"/>
  <c r="AB52" i="26"/>
  <c r="AB57" i="26" s="1"/>
  <c r="AW8" i="26"/>
  <c r="AJ8" i="26"/>
  <c r="AK8" i="26" s="1"/>
  <c r="U143" i="26"/>
  <c r="U144" i="26" s="1"/>
  <c r="AU20" i="26"/>
  <c r="K20" i="26" s="1"/>
  <c r="AS142" i="26"/>
  <c r="I142" i="26" s="1"/>
  <c r="AW31" i="26"/>
  <c r="M31" i="26" s="1"/>
  <c r="BF31" i="26" s="1"/>
  <c r="AN21" i="27"/>
  <c r="P143" i="27"/>
  <c r="Y57" i="27"/>
  <c r="O144" i="27"/>
  <c r="AN29" i="27"/>
  <c r="AO52" i="20"/>
  <c r="AK44" i="20"/>
  <c r="AK30" i="20"/>
  <c r="AO27" i="20"/>
  <c r="AX52" i="27"/>
  <c r="N52" i="27" s="1"/>
  <c r="AN17" i="27"/>
  <c r="S17" i="27"/>
  <c r="AN16" i="26"/>
  <c r="AU143" i="26"/>
  <c r="AG33" i="20"/>
  <c r="AK28" i="20"/>
  <c r="Y54" i="27"/>
  <c r="BK21" i="27"/>
  <c r="BP9" i="27"/>
  <c r="BJ35" i="27"/>
  <c r="O143" i="27"/>
  <c r="Z52" i="27"/>
  <c r="Z54" i="27" s="1"/>
  <c r="AG52" i="27"/>
  <c r="BH7" i="27"/>
  <c r="I9" i="27"/>
  <c r="X52" i="27"/>
  <c r="AN10" i="27"/>
  <c r="S11" i="27"/>
  <c r="AN14" i="27"/>
  <c r="S14" i="27"/>
  <c r="AO14" i="27" s="1"/>
  <c r="S31" i="27"/>
  <c r="AN31" i="27"/>
  <c r="K35" i="27"/>
  <c r="AN48" i="26"/>
  <c r="AN35" i="26"/>
  <c r="AN42" i="26"/>
  <c r="V52" i="26"/>
  <c r="V57" i="26" s="1"/>
  <c r="AA52" i="26"/>
  <c r="AA57" i="26" s="1"/>
  <c r="AZ8" i="26"/>
  <c r="P8" i="26" s="1"/>
  <c r="Y52" i="26"/>
  <c r="Y57" i="26" s="1"/>
  <c r="AN13" i="26"/>
  <c r="W143" i="26"/>
  <c r="AF28" i="39"/>
  <c r="X66" i="39"/>
  <c r="X1" i="39" s="1"/>
  <c r="AB66" i="39"/>
  <c r="Q6" i="24" s="1"/>
  <c r="AO25" i="20"/>
  <c r="AK24" i="20"/>
  <c r="AJ15" i="20"/>
  <c r="AF15" i="20"/>
  <c r="BW13" i="24" s="1"/>
  <c r="AN14" i="20"/>
  <c r="AJ14" i="20"/>
  <c r="AF14" i="20"/>
  <c r="AN13" i="20"/>
  <c r="CE11" i="24" s="1"/>
  <c r="AF13" i="20"/>
  <c r="AN12" i="20"/>
  <c r="CE46" i="24" s="1"/>
  <c r="AJ12" i="20"/>
  <c r="AF12" i="20"/>
  <c r="BW46" i="24" s="1"/>
  <c r="AN11" i="20"/>
  <c r="AJ11" i="20"/>
  <c r="AF11" i="20"/>
  <c r="AN10" i="20"/>
  <c r="CE17" i="24" s="1"/>
  <c r="AF10" i="20"/>
  <c r="AN9" i="20"/>
  <c r="CE12" i="24" s="1"/>
  <c r="AF9" i="20"/>
  <c r="AN8" i="20"/>
  <c r="CE47" i="24" s="1"/>
  <c r="AJ8" i="20"/>
  <c r="AF8" i="20"/>
  <c r="BW47" i="24" s="1"/>
  <c r="AN7" i="20"/>
  <c r="AF7" i="20"/>
  <c r="BW41" i="24" s="1"/>
  <c r="AN6" i="20"/>
  <c r="AJ6" i="20"/>
  <c r="AF6" i="20"/>
  <c r="AJ5" i="20"/>
  <c r="AF5" i="20"/>
  <c r="AN4" i="20"/>
  <c r="CE16" i="24" s="1"/>
  <c r="AJ4" i="20"/>
  <c r="AF4" i="20"/>
  <c r="BW16" i="24" s="1"/>
  <c r="AF56" i="20"/>
  <c r="AI4" i="39"/>
  <c r="AM4" i="39"/>
  <c r="AQ4" i="39"/>
  <c r="AJ59" i="39"/>
  <c r="AL56" i="39"/>
  <c r="AJ52" i="39"/>
  <c r="AL51" i="39"/>
  <c r="AJ50" i="39"/>
  <c r="AL49" i="39"/>
  <c r="AL47" i="39"/>
  <c r="AL45" i="39"/>
  <c r="AJ44" i="39"/>
  <c r="AL43" i="39"/>
  <c r="AJ42" i="39"/>
  <c r="AL41" i="39"/>
  <c r="AL39" i="39"/>
  <c r="AL37" i="39"/>
  <c r="AJ36" i="39"/>
  <c r="AJ31" i="39"/>
  <c r="V66" i="39"/>
  <c r="K6" i="24" s="1"/>
  <c r="Z66" i="39"/>
  <c r="Z1" i="39" s="1"/>
  <c r="T66" i="39"/>
  <c r="I6" i="24" s="1"/>
  <c r="H9" i="27"/>
  <c r="AT52" i="27"/>
  <c r="J52" i="27" s="1"/>
  <c r="BB52" i="27"/>
  <c r="AN11" i="27"/>
  <c r="S18" i="27"/>
  <c r="BA144" i="27"/>
  <c r="BA145" i="27" s="1"/>
  <c r="W144" i="27"/>
  <c r="W145" i="27" s="1"/>
  <c r="AN24" i="27"/>
  <c r="AN26" i="27"/>
  <c r="AO26" i="27" s="1"/>
  <c r="S33" i="27"/>
  <c r="AW52" i="27"/>
  <c r="AN40" i="27"/>
  <c r="AN41" i="27"/>
  <c r="S46" i="27"/>
  <c r="S47" i="27"/>
  <c r="BA31" i="26"/>
  <c r="Q31" i="26" s="1"/>
  <c r="AN47" i="26"/>
  <c r="AN32" i="26"/>
  <c r="AN29" i="26"/>
  <c r="AN28" i="26"/>
  <c r="AN21" i="26"/>
  <c r="AN24" i="26"/>
  <c r="AN12" i="26"/>
  <c r="AN6" i="26"/>
  <c r="AD52" i="26"/>
  <c r="AD57" i="26" s="1"/>
  <c r="AU8" i="26"/>
  <c r="AY8" i="26"/>
  <c r="AR8" i="26"/>
  <c r="AV8" i="26"/>
  <c r="L8" i="26" s="1"/>
  <c r="AR142" i="26"/>
  <c r="H142" i="26" s="1"/>
  <c r="AZ142" i="26"/>
  <c r="AE143" i="26"/>
  <c r="AE144" i="26" s="1"/>
  <c r="AY20" i="26"/>
  <c r="AF21" i="39"/>
  <c r="AF33" i="39"/>
  <c r="AF31" i="39"/>
  <c r="AF48" i="39"/>
  <c r="AG23" i="20"/>
  <c r="AG20" i="20"/>
  <c r="AG18" i="20"/>
  <c r="AG15" i="20"/>
  <c r="BX13" i="24" s="1"/>
  <c r="AG24" i="20"/>
  <c r="AG21" i="20"/>
  <c r="AG17" i="20"/>
  <c r="AG46" i="20"/>
  <c r="BX39" i="24" s="1"/>
  <c r="AG44" i="20"/>
  <c r="AG39" i="20"/>
  <c r="AG35" i="20"/>
  <c r="AG25" i="20"/>
  <c r="BX35" i="24" s="1"/>
  <c r="AG22" i="20"/>
  <c r="AG47" i="20"/>
  <c r="BX36" i="24" s="1"/>
  <c r="AG45" i="20"/>
  <c r="AG43" i="20"/>
  <c r="AG28" i="20"/>
  <c r="AG26" i="20"/>
  <c r="AF59" i="39"/>
  <c r="AF57" i="39"/>
  <c r="AF55" i="39"/>
  <c r="AF52" i="39"/>
  <c r="AF50" i="39"/>
  <c r="AF46" i="39"/>
  <c r="AF44" i="39"/>
  <c r="AF42" i="39"/>
  <c r="AF38" i="39"/>
  <c r="AF58" i="39"/>
  <c r="AF56" i="39"/>
  <c r="AF54" i="39"/>
  <c r="AF51" i="39"/>
  <c r="AF49" i="39"/>
  <c r="AF47" i="39"/>
  <c r="AF45" i="39"/>
  <c r="AF43" i="39"/>
  <c r="AF41" i="39"/>
  <c r="AF39" i="39"/>
  <c r="AF37" i="39"/>
  <c r="AF34" i="39"/>
  <c r="AF32" i="39"/>
  <c r="AO57" i="20"/>
  <c r="AO56" i="20"/>
  <c r="AO54" i="20"/>
  <c r="CF51" i="24" s="1"/>
  <c r="AK43" i="20"/>
  <c r="AK41" i="20"/>
  <c r="AG38" i="20"/>
  <c r="AG37" i="20"/>
  <c r="AG36" i="20"/>
  <c r="AK32" i="20"/>
  <c r="AK31" i="20"/>
  <c r="AK29" i="20"/>
  <c r="CB10" i="24" s="1"/>
  <c r="AK27" i="20"/>
  <c r="AN18" i="20"/>
  <c r="AJ18" i="20"/>
  <c r="AF52" i="20"/>
  <c r="AF48" i="20"/>
  <c r="BW40" i="24" s="1"/>
  <c r="AF47" i="20"/>
  <c r="AF43" i="20"/>
  <c r="AF40" i="20"/>
  <c r="BW24" i="24" s="1"/>
  <c r="AF39" i="20"/>
  <c r="AF38" i="20"/>
  <c r="AF33" i="20"/>
  <c r="AF31" i="20"/>
  <c r="AF29" i="20"/>
  <c r="AF28" i="20"/>
  <c r="AG58" i="20"/>
  <c r="AG57" i="20"/>
  <c r="AG56" i="20"/>
  <c r="AG55" i="20"/>
  <c r="AG54" i="20"/>
  <c r="AG53" i="20"/>
  <c r="BX50" i="24" s="1"/>
  <c r="AG51" i="20"/>
  <c r="AG49" i="20"/>
  <c r="AG48" i="20"/>
  <c r="AG42" i="20"/>
  <c r="AK37" i="20"/>
  <c r="AK34" i="20"/>
  <c r="AG29" i="20"/>
  <c r="AK25" i="20"/>
  <c r="AO24" i="20"/>
  <c r="AN23" i="20"/>
  <c r="AJ23" i="20"/>
  <c r="AJ19" i="20"/>
  <c r="AN17" i="20"/>
  <c r="AJ17" i="20"/>
  <c r="AJ16" i="20"/>
  <c r="BX42" i="24"/>
  <c r="AK58" i="20"/>
  <c r="AK57" i="20"/>
  <c r="AK56" i="20"/>
  <c r="AK55" i="20"/>
  <c r="AK54" i="20"/>
  <c r="AK53" i="20"/>
  <c r="AK51" i="20"/>
  <c r="AK47" i="20"/>
  <c r="AK45" i="20"/>
  <c r="AK35" i="20"/>
  <c r="AG34" i="20"/>
  <c r="AG32" i="20"/>
  <c r="AG31" i="20"/>
  <c r="AG30" i="20"/>
  <c r="BX21" i="24" s="1"/>
  <c r="AN21" i="20"/>
  <c r="CE30" i="24" s="1"/>
  <c r="AJ21" i="20"/>
  <c r="AN20" i="20"/>
  <c r="AJ20" i="20"/>
  <c r="AN19" i="20"/>
  <c r="AN16" i="20"/>
  <c r="BZ12" i="24"/>
  <c r="AL3" i="20"/>
  <c r="AI3" i="20"/>
  <c r="AF24" i="20"/>
  <c r="BW9" i="24" s="1"/>
  <c r="AF17" i="20"/>
  <c r="AF18" i="20"/>
  <c r="AF27" i="20"/>
  <c r="AF16" i="20"/>
  <c r="AF23" i="20"/>
  <c r="AF22" i="20"/>
  <c r="AF54" i="20"/>
  <c r="AF34" i="20"/>
  <c r="AF25" i="20"/>
  <c r="AF49" i="20"/>
  <c r="BW48" i="24" s="1"/>
  <c r="AF26" i="20"/>
  <c r="AF19" i="20"/>
  <c r="AF20" i="20"/>
  <c r="AF46" i="20"/>
  <c r="AF44" i="20"/>
  <c r="BW37" i="24" s="1"/>
  <c r="AF41" i="20"/>
  <c r="AF35" i="20"/>
  <c r="AF32" i="20"/>
  <c r="AF53" i="20"/>
  <c r="BW50" i="24" s="1"/>
  <c r="AF45" i="20"/>
  <c r="BW38" i="24" s="1"/>
  <c r="AF42" i="20"/>
  <c r="AF37" i="20"/>
  <c r="AF36" i="20"/>
  <c r="AF57" i="20"/>
  <c r="AF55" i="20"/>
  <c r="AF51" i="20"/>
  <c r="AF30" i="20"/>
  <c r="CD9" i="24"/>
  <c r="BY32" i="24"/>
  <c r="BY11" i="24"/>
  <c r="CG46" i="24"/>
  <c r="CC46" i="24"/>
  <c r="CG28" i="24"/>
  <c r="CC17" i="24"/>
  <c r="BY16" i="24"/>
  <c r="BX11" i="24"/>
  <c r="BW30" i="24"/>
  <c r="CG47" i="24"/>
  <c r="BX18" i="24"/>
  <c r="BX46" i="24"/>
  <c r="CH35" i="24"/>
  <c r="CF17" i="24"/>
  <c r="BX28" i="24"/>
  <c r="BY17" i="24"/>
  <c r="BY18" i="24"/>
  <c r="CC32" i="24"/>
  <c r="CC13" i="24"/>
  <c r="CG18" i="24"/>
  <c r="CC11" i="24"/>
  <c r="CG17" i="24"/>
  <c r="CC47" i="24"/>
  <c r="CG41" i="24"/>
  <c r="AL7" i="20"/>
  <c r="AP6" i="20"/>
  <c r="AL6" i="20"/>
  <c r="AP4" i="20"/>
  <c r="AL4" i="20"/>
  <c r="AO42" i="39"/>
  <c r="AQ39" i="39"/>
  <c r="AO32" i="39"/>
  <c r="AQ29" i="39"/>
  <c r="BX47" i="24"/>
  <c r="BY47" i="24"/>
  <c r="CC18" i="24"/>
  <c r="BZ13" i="24"/>
  <c r="BX38" i="24"/>
  <c r="BX17" i="24"/>
  <c r="BZ35" i="24"/>
  <c r="BZ30" i="24"/>
  <c r="CF10" i="24"/>
  <c r="CE32" i="24"/>
  <c r="CE13" i="24"/>
  <c r="CB15" i="24"/>
  <c r="CB46" i="24"/>
  <c r="BZ18" i="24"/>
  <c r="BW15" i="24"/>
  <c r="BX9" i="24"/>
  <c r="BW12" i="24"/>
  <c r="BW39" i="24"/>
  <c r="CA12" i="24"/>
  <c r="BW42" i="24"/>
  <c r="CA41" i="24"/>
  <c r="BZ46" i="24"/>
  <c r="CC12" i="24"/>
  <c r="CA49" i="24"/>
  <c r="BZ15" i="24"/>
  <c r="BX16" i="24"/>
  <c r="BY46" i="24"/>
  <c r="BZ50" i="24"/>
  <c r="BZ40" i="24"/>
  <c r="CD36" i="24"/>
  <c r="BZ36" i="24"/>
  <c r="BZ39" i="24"/>
  <c r="BZ38" i="24"/>
  <c r="CD37" i="24"/>
  <c r="BZ10" i="24"/>
  <c r="CH9" i="24"/>
  <c r="CC30" i="24"/>
  <c r="CG13" i="24"/>
  <c r="CG11" i="24"/>
  <c r="CC28" i="24"/>
  <c r="CG12" i="24"/>
  <c r="BX41" i="24"/>
  <c r="CC35" i="24"/>
  <c r="BW18" i="24"/>
  <c r="BW28" i="24"/>
  <c r="BX32" i="24"/>
  <c r="BW32" i="24"/>
  <c r="BZ42" i="24"/>
  <c r="CB28" i="24"/>
  <c r="BY41" i="24"/>
  <c r="BX37" i="24"/>
  <c r="BW17" i="24"/>
  <c r="CF35" i="24"/>
  <c r="CE15" i="24"/>
  <c r="CB22" i="24"/>
  <c r="CB13" i="24"/>
  <c r="BZ14" i="24"/>
  <c r="BX30" i="24"/>
  <c r="BX15" i="24"/>
  <c r="BY15" i="24"/>
  <c r="CC51" i="24"/>
  <c r="BY51" i="24"/>
  <c r="CG50" i="24"/>
  <c r="CC50" i="24"/>
  <c r="CC48" i="24"/>
  <c r="BY48" i="24"/>
  <c r="CC40" i="24"/>
  <c r="CC36" i="24"/>
  <c r="BY36" i="24"/>
  <c r="BY39" i="24"/>
  <c r="CC38" i="24"/>
  <c r="BY38" i="24"/>
  <c r="CC37" i="24"/>
  <c r="BY37" i="24"/>
  <c r="CC10" i="24"/>
  <c r="BY10" i="24"/>
  <c r="CG35" i="24"/>
  <c r="CC9" i="24"/>
  <c r="CF32" i="24"/>
  <c r="CF13" i="24"/>
  <c r="CF18" i="24"/>
  <c r="CF11" i="24"/>
  <c r="CF46" i="24"/>
  <c r="CF28" i="24"/>
  <c r="CF47" i="24"/>
  <c r="CF15" i="24"/>
  <c r="CF42" i="24"/>
  <c r="CF16" i="24"/>
  <c r="AP29" i="39"/>
  <c r="CB26" i="24"/>
  <c r="BY12" i="24"/>
  <c r="BY35" i="24"/>
  <c r="CC42" i="24"/>
  <c r="CG42" i="24"/>
  <c r="BW51" i="24"/>
  <c r="BW11" i="24"/>
  <c r="BW36" i="24"/>
  <c r="CG9" i="24"/>
  <c r="CF12" i="24"/>
  <c r="BZ28" i="24"/>
  <c r="AH3" i="20"/>
  <c r="AF3" i="20"/>
  <c r="CB51" i="24"/>
  <c r="BX51" i="24"/>
  <c r="BX48" i="24"/>
  <c r="BX40" i="24"/>
  <c r="CB38" i="24"/>
  <c r="BX10" i="24"/>
  <c r="CF9" i="24"/>
  <c r="CE18" i="24"/>
  <c r="CE28" i="24"/>
  <c r="CE41" i="24"/>
  <c r="AQ59" i="39"/>
  <c r="AQ55" i="39"/>
  <c r="AQ50" i="39"/>
  <c r="AQ48" i="39"/>
  <c r="AQ42" i="39"/>
  <c r="AO41" i="39"/>
  <c r="AQ40" i="39"/>
  <c r="AQ36" i="39"/>
  <c r="AQ32" i="39"/>
  <c r="CH26" i="24"/>
  <c r="CE42" i="24"/>
  <c r="BW10" i="24"/>
  <c r="BZ47" i="24"/>
  <c r="CF41" i="24"/>
  <c r="CA35" i="24"/>
  <c r="BX12" i="24"/>
  <c r="BY42" i="24"/>
  <c r="BY28" i="24"/>
  <c r="BY13" i="24"/>
  <c r="CE39" i="24"/>
  <c r="CE38" i="24"/>
  <c r="CE35" i="24"/>
  <c r="CH13" i="24"/>
  <c r="CH11" i="24"/>
  <c r="CH46" i="24"/>
  <c r="CH28" i="24"/>
  <c r="CH17" i="24"/>
  <c r="CH12" i="24"/>
  <c r="CH47" i="24"/>
  <c r="CH41" i="24"/>
  <c r="CD41" i="24"/>
  <c r="CH15" i="24"/>
  <c r="CH16" i="24"/>
  <c r="AP59" i="39"/>
  <c r="AP44" i="39"/>
  <c r="AP42" i="39"/>
  <c r="AP38" i="39"/>
  <c r="AP36" i="39"/>
  <c r="AQ56" i="39"/>
  <c r="AQ49" i="39"/>
  <c r="AQ56" i="20"/>
  <c r="AQ51" i="20"/>
  <c r="AQ48" i="20"/>
  <c r="AQ47" i="20"/>
  <c r="AQ46" i="20"/>
  <c r="AQ44" i="20"/>
  <c r="AQ42" i="20"/>
  <c r="AQ41" i="20"/>
  <c r="AQ40" i="20"/>
  <c r="AQ39" i="20"/>
  <c r="AQ38" i="20"/>
  <c r="AQ36" i="20"/>
  <c r="CH29" i="24" s="1"/>
  <c r="AQ35" i="20"/>
  <c r="AQ34" i="20"/>
  <c r="AQ33" i="20"/>
  <c r="AQ32" i="20"/>
  <c r="AQ29" i="20"/>
  <c r="AQ22" i="20"/>
  <c r="AQ19" i="20"/>
  <c r="AQ58" i="20"/>
  <c r="AQ57" i="20"/>
  <c r="AQ55" i="20"/>
  <c r="AQ54" i="20"/>
  <c r="AQ49" i="20"/>
  <c r="AQ45" i="20"/>
  <c r="AQ30" i="20"/>
  <c r="AQ27" i="20"/>
  <c r="AP57" i="39"/>
  <c r="AP52" i="39"/>
  <c r="AP50" i="39"/>
  <c r="AP48" i="39"/>
  <c r="AP46" i="39"/>
  <c r="AP40" i="39"/>
  <c r="AP58" i="39"/>
  <c r="AP56" i="39"/>
  <c r="AP54" i="39"/>
  <c r="AP51" i="39"/>
  <c r="AP49" i="39"/>
  <c r="AP47" i="39"/>
  <c r="AP45" i="39"/>
  <c r="AP43" i="39"/>
  <c r="AP41" i="39"/>
  <c r="AP39" i="39"/>
  <c r="AP37" i="39"/>
  <c r="AP32" i="39"/>
  <c r="AO3" i="20"/>
  <c r="BY31" i="24"/>
  <c r="BZ31" i="24"/>
  <c r="AQ3" i="20"/>
  <c r="AP23" i="20"/>
  <c r="AP20" i="20"/>
  <c r="AP17" i="20"/>
  <c r="AP51" i="20"/>
  <c r="AP48" i="20"/>
  <c r="AP31" i="20"/>
  <c r="AP22" i="20"/>
  <c r="AP42" i="20"/>
  <c r="AP40" i="20"/>
  <c r="CG24" i="24" s="1"/>
  <c r="AP39" i="20"/>
  <c r="AP34" i="20"/>
  <c r="AP27" i="20"/>
  <c r="BW25" i="24"/>
  <c r="AG3" i="20"/>
  <c r="BZ22" i="24"/>
  <c r="AP45" i="20"/>
  <c r="AP43" i="20"/>
  <c r="AP37" i="20"/>
  <c r="AP32" i="20"/>
  <c r="AP29" i="20"/>
  <c r="AP28" i="20"/>
  <c r="BZ23" i="24"/>
  <c r="AO51" i="20"/>
  <c r="AO48" i="20"/>
  <c r="AO42" i="20"/>
  <c r="AO39" i="20"/>
  <c r="AO33" i="20"/>
  <c r="AO30" i="20"/>
  <c r="BY22" i="24"/>
  <c r="BW22" i="24"/>
  <c r="BZ21" i="24"/>
  <c r="BX23" i="24"/>
  <c r="BW7" i="24"/>
  <c r="AK3" i="20"/>
  <c r="BX49" i="24"/>
  <c r="BX29" i="24"/>
  <c r="BX31" i="24"/>
  <c r="AJ3" i="20"/>
  <c r="AP21" i="20"/>
  <c r="AO55" i="39"/>
  <c r="AO44" i="39"/>
  <c r="R6" i="24"/>
  <c r="AN55" i="39"/>
  <c r="AN32" i="39"/>
  <c r="AO56" i="39"/>
  <c r="AO47" i="39"/>
  <c r="AO45" i="39"/>
  <c r="AO43" i="39"/>
  <c r="AO39" i="39"/>
  <c r="AO37" i="39"/>
  <c r="AO33" i="39"/>
  <c r="AO31" i="39"/>
  <c r="AO29" i="39"/>
  <c r="AN41" i="39"/>
  <c r="AN39" i="39"/>
  <c r="AN29" i="39"/>
  <c r="AP56" i="20"/>
  <c r="AP46" i="20"/>
  <c r="AP41" i="20"/>
  <c r="CG23" i="24" s="1"/>
  <c r="AP38" i="20"/>
  <c r="AP36" i="20"/>
  <c r="AP35" i="20"/>
  <c r="AP33" i="20"/>
  <c r="AP58" i="20"/>
  <c r="AP57" i="20"/>
  <c r="AP55" i="20"/>
  <c r="AP54" i="20"/>
  <c r="AP52" i="20"/>
  <c r="CG49" i="24" s="1"/>
  <c r="AP49" i="20"/>
  <c r="AP47" i="20"/>
  <c r="AP44" i="20"/>
  <c r="AP30" i="20"/>
  <c r="AP3" i="20"/>
  <c r="CG14" i="24" s="1"/>
  <c r="AO59" i="39"/>
  <c r="AO21" i="20"/>
  <c r="AO44" i="20"/>
  <c r="AO36" i="20"/>
  <c r="AO32" i="20"/>
  <c r="AO23" i="20"/>
  <c r="AO20" i="20"/>
  <c r="AO26" i="20"/>
  <c r="AQ23" i="20"/>
  <c r="AQ21" i="20"/>
  <c r="AQ20" i="20"/>
  <c r="AQ53" i="20"/>
  <c r="AQ52" i="20"/>
  <c r="AQ43" i="20"/>
  <c r="AQ37" i="20"/>
  <c r="AQ31" i="20"/>
  <c r="CH31" i="24" s="1"/>
  <c r="AQ28" i="20"/>
  <c r="AO58" i="20"/>
  <c r="AO55" i="20"/>
  <c r="AO49" i="20"/>
  <c r="AO47" i="20"/>
  <c r="AO45" i="20"/>
  <c r="AO41" i="20"/>
  <c r="AO37" i="20"/>
  <c r="AO53" i="20"/>
  <c r="AO46" i="20"/>
  <c r="AO43" i="20"/>
  <c r="AO40" i="20"/>
  <c r="CF24" i="24" s="1"/>
  <c r="AO38" i="20"/>
  <c r="AO35" i="20"/>
  <c r="AO31" i="20"/>
  <c r="AN58" i="39"/>
  <c r="AN56" i="39"/>
  <c r="AN54" i="39"/>
  <c r="AN51" i="39"/>
  <c r="AN49" i="39"/>
  <c r="AN47" i="39"/>
  <c r="AN43" i="39"/>
  <c r="AN59" i="39"/>
  <c r="AN57" i="39"/>
  <c r="AN52" i="39"/>
  <c r="AN50" i="39"/>
  <c r="AN48" i="39"/>
  <c r="AN46" i="39"/>
  <c r="AN44" i="39"/>
  <c r="AN42" i="39"/>
  <c r="AN40" i="39"/>
  <c r="AN38" i="39"/>
  <c r="AN36" i="39"/>
  <c r="AN33" i="39"/>
  <c r="AN31" i="39"/>
  <c r="N57" i="27"/>
  <c r="O104" i="27"/>
  <c r="P104" i="27" s="1"/>
  <c r="M8" i="26"/>
  <c r="AW52" i="26"/>
  <c r="M52" i="26" s="1"/>
  <c r="BY49" i="24"/>
  <c r="BY23" i="24"/>
  <c r="AO40" i="27"/>
  <c r="S23" i="27"/>
  <c r="AO23" i="27" s="1"/>
  <c r="AH65" i="20"/>
  <c r="BZ49" i="24"/>
  <c r="X54" i="27"/>
  <c r="BQ21" i="27"/>
  <c r="BE21" i="27"/>
  <c r="AO17" i="27"/>
  <c r="W57" i="27"/>
  <c r="AN37" i="27"/>
  <c r="BG31" i="26"/>
  <c r="AS8" i="26"/>
  <c r="I8" i="26" s="1"/>
  <c r="AT8" i="26"/>
  <c r="J8" i="26" s="1"/>
  <c r="BE31" i="26"/>
  <c r="R1" i="39"/>
  <c r="G6" i="24"/>
  <c r="BL9" i="27"/>
  <c r="AB144" i="27"/>
  <c r="AB145" i="27" s="1"/>
  <c r="AY145" i="27"/>
  <c r="BT21" i="27"/>
  <c r="S39" i="27"/>
  <c r="AO39" i="27" s="1"/>
  <c r="AR52" i="27"/>
  <c r="H52" i="27" s="1"/>
  <c r="AU145" i="27"/>
  <c r="S7" i="27"/>
  <c r="AO7" i="27" s="1"/>
  <c r="BE7" i="27"/>
  <c r="AN7" i="27"/>
  <c r="BG9" i="27"/>
  <c r="J144" i="27"/>
  <c r="AT145" i="27"/>
  <c r="S36" i="27"/>
  <c r="AN36" i="27"/>
  <c r="S42" i="27"/>
  <c r="AO42" i="27" s="1"/>
  <c r="AT142" i="26"/>
  <c r="AT20" i="26"/>
  <c r="K142" i="26"/>
  <c r="AU144" i="26"/>
  <c r="AT52" i="26"/>
  <c r="J52" i="26" s="1"/>
  <c r="AZ52" i="26"/>
  <c r="P52" i="26" s="1"/>
  <c r="W52" i="26"/>
  <c r="W57" i="26" s="1"/>
  <c r="O8" i="26"/>
  <c r="BG8" i="26" s="1"/>
  <c r="AY52" i="26"/>
  <c r="O52" i="26" s="1"/>
  <c r="AR52" i="26"/>
  <c r="H8" i="26"/>
  <c r="X143" i="26"/>
  <c r="X144" i="26" s="1"/>
  <c r="X52" i="26"/>
  <c r="X57" i="26" s="1"/>
  <c r="P20" i="26"/>
  <c r="AZ143" i="26"/>
  <c r="P143" i="26" s="1"/>
  <c r="AN3" i="20"/>
  <c r="O52" i="27"/>
  <c r="S22" i="27"/>
  <c r="AO22" i="27" s="1"/>
  <c r="BU21" i="27"/>
  <c r="BU9" i="27"/>
  <c r="S50" i="27"/>
  <c r="AO50" i="27" s="1"/>
  <c r="S37" i="27"/>
  <c r="AZ145" i="27"/>
  <c r="AB52" i="27"/>
  <c r="S10" i="27"/>
  <c r="AO10" i="27" s="1"/>
  <c r="AO18" i="27"/>
  <c r="S19" i="27"/>
  <c r="AO19" i="27" s="1"/>
  <c r="Z144" i="27"/>
  <c r="Z145" i="27" s="1"/>
  <c r="K21" i="27"/>
  <c r="S21" i="27" s="1"/>
  <c r="AO21" i="27" s="1"/>
  <c r="AR145" i="27"/>
  <c r="AW144" i="27"/>
  <c r="M143" i="27"/>
  <c r="BB144" i="27"/>
  <c r="R144" i="27" s="1"/>
  <c r="R143" i="27"/>
  <c r="S25" i="27"/>
  <c r="S32" i="27"/>
  <c r="AO32" i="27" s="1"/>
  <c r="AO33" i="27"/>
  <c r="L35" i="27"/>
  <c r="BF35" i="27" s="1"/>
  <c r="AA52" i="27"/>
  <c r="BO35" i="27"/>
  <c r="BL35" i="27"/>
  <c r="BM35" i="27"/>
  <c r="BR35" i="27"/>
  <c r="BS35" i="27"/>
  <c r="BT35" i="27"/>
  <c r="BP35" i="27"/>
  <c r="BA20" i="26"/>
  <c r="BA52" i="26" s="1"/>
  <c r="Q52" i="26" s="1"/>
  <c r="AN14" i="26"/>
  <c r="AP142" i="26"/>
  <c r="AR143" i="26"/>
  <c r="H143" i="26" s="1"/>
  <c r="H20" i="26"/>
  <c r="AV142" i="26"/>
  <c r="AV20" i="26"/>
  <c r="P142" i="26"/>
  <c r="AZ144" i="26"/>
  <c r="O20" i="26"/>
  <c r="AP31" i="26"/>
  <c r="F31" i="26" s="1"/>
  <c r="G9" i="27"/>
  <c r="V52" i="27"/>
  <c r="AO29" i="27"/>
  <c r="S41" i="27"/>
  <c r="AO41" i="27" s="1"/>
  <c r="S45" i="27"/>
  <c r="AN45" i="27"/>
  <c r="AO46" i="27"/>
  <c r="AO47" i="27"/>
  <c r="S48" i="27"/>
  <c r="AN48" i="27"/>
  <c r="N8" i="26"/>
  <c r="BF8" i="26" s="1"/>
  <c r="K8" i="26"/>
  <c r="AU52" i="26"/>
  <c r="BX7" i="24"/>
  <c r="Z57" i="27"/>
  <c r="AQ144" i="27"/>
  <c r="G144" i="27" s="1"/>
  <c r="BM21" i="27"/>
  <c r="BS21" i="27"/>
  <c r="BN21" i="27"/>
  <c r="BK9" i="27"/>
  <c r="BR9" i="27"/>
  <c r="BO9" i="27"/>
  <c r="BM9" i="27"/>
  <c r="BJ9" i="27"/>
  <c r="L144" i="27"/>
  <c r="AV145" i="27"/>
  <c r="I143" i="27"/>
  <c r="AX145" i="27"/>
  <c r="S24" i="27"/>
  <c r="AO24" i="27" s="1"/>
  <c r="S27" i="27"/>
  <c r="AN27" i="27"/>
  <c r="S30" i="27"/>
  <c r="AN30" i="27"/>
  <c r="M35" i="27"/>
  <c r="AQ8" i="26"/>
  <c r="AP20" i="26"/>
  <c r="AS20" i="26"/>
  <c r="AX20" i="26"/>
  <c r="AX52" i="26" s="1"/>
  <c r="H31" i="26"/>
  <c r="BQ9" i="27"/>
  <c r="BN9" i="27"/>
  <c r="BR21" i="27"/>
  <c r="BP21" i="27"/>
  <c r="BK35" i="27"/>
  <c r="AF52" i="27"/>
  <c r="AF144" i="27"/>
  <c r="Q144" i="27" s="1"/>
  <c r="AU52" i="27"/>
  <c r="K52" i="27" s="1"/>
  <c r="AE52" i="27"/>
  <c r="S12" i="27"/>
  <c r="AO12" i="27" s="1"/>
  <c r="S13" i="27"/>
  <c r="AO13" i="27" s="1"/>
  <c r="S15" i="27"/>
  <c r="AO15" i="27" s="1"/>
  <c r="AR144" i="27"/>
  <c r="H144" i="27" s="1"/>
  <c r="AV52" i="27"/>
  <c r="AN25" i="27"/>
  <c r="S38" i="27"/>
  <c r="AO38" i="27" s="1"/>
  <c r="S43" i="27"/>
  <c r="AO43" i="27" s="1"/>
  <c r="S44" i="27"/>
  <c r="AO44" i="27" s="1"/>
  <c r="AN47" i="27"/>
  <c r="AN23" i="26"/>
  <c r="AB144" i="26"/>
  <c r="BA142" i="26"/>
  <c r="Z143" i="26"/>
  <c r="Z144" i="26" s="1"/>
  <c r="AC52" i="26"/>
  <c r="AC57" i="26" s="1"/>
  <c r="AC143" i="26"/>
  <c r="AC144" i="26" s="1"/>
  <c r="AY142" i="26"/>
  <c r="AY143" i="26" s="1"/>
  <c r="O143" i="26" s="1"/>
  <c r="AN12" i="27"/>
  <c r="AS144" i="27"/>
  <c r="I144" i="27" s="1"/>
  <c r="I35" i="27"/>
  <c r="AN35" i="27" s="1"/>
  <c r="O35" i="27"/>
  <c r="AN27" i="26"/>
  <c r="Z52" i="26"/>
  <c r="Z57" i="26" s="1"/>
  <c r="AP8" i="26"/>
  <c r="V143" i="26"/>
  <c r="V144" i="26" s="1"/>
  <c r="W144" i="26"/>
  <c r="AC65" i="20"/>
  <c r="Y65" i="20"/>
  <c r="U65" i="20"/>
  <c r="AH44" i="39"/>
  <c r="AF4" i="39"/>
  <c r="AB65" i="20"/>
  <c r="X65" i="20"/>
  <c r="T65" i="20"/>
  <c r="AK59" i="39"/>
  <c r="AM58" i="39"/>
  <c r="AM56" i="39"/>
  <c r="AM54" i="39"/>
  <c r="AM47" i="39"/>
  <c r="AM41" i="39"/>
  <c r="AM37" i="39"/>
  <c r="AM27" i="39"/>
  <c r="AI24" i="20"/>
  <c r="AA65" i="20"/>
  <c r="W65" i="20"/>
  <c r="S65" i="20"/>
  <c r="CE7" i="24"/>
  <c r="CE31" i="24"/>
  <c r="V65" i="20"/>
  <c r="AN57" i="20"/>
  <c r="AN53" i="20"/>
  <c r="AN49" i="20"/>
  <c r="AN44" i="20"/>
  <c r="AN43" i="20"/>
  <c r="AN41" i="20"/>
  <c r="AN39" i="20"/>
  <c r="AN37" i="20"/>
  <c r="AN35" i="20"/>
  <c r="AN29" i="20"/>
  <c r="AN27" i="20"/>
  <c r="AN24" i="20"/>
  <c r="AM59" i="39"/>
  <c r="AM46" i="39"/>
  <c r="AM44" i="39"/>
  <c r="AM42" i="39"/>
  <c r="AM40" i="39"/>
  <c r="AM38" i="39"/>
  <c r="AM32" i="39"/>
  <c r="AM30" i="39"/>
  <c r="AM18" i="39"/>
  <c r="AM16" i="39"/>
  <c r="AM14" i="39"/>
  <c r="AM12" i="39"/>
  <c r="AM10" i="39"/>
  <c r="AM8" i="39"/>
  <c r="AM6" i="39"/>
  <c r="AJ58" i="20"/>
  <c r="AN58" i="20"/>
  <c r="CE49" i="24"/>
  <c r="Z65" i="20"/>
  <c r="AM34" i="39"/>
  <c r="AM24" i="39"/>
  <c r="AM57" i="39"/>
  <c r="AM55" i="39"/>
  <c r="AM48" i="39"/>
  <c r="AM36" i="39"/>
  <c r="AM33" i="39"/>
  <c r="CF14" i="24"/>
  <c r="BY25" i="24"/>
  <c r="CC21" i="24"/>
  <c r="CC31" i="24"/>
  <c r="AL58" i="20"/>
  <c r="AL51" i="20"/>
  <c r="AL43" i="20"/>
  <c r="CC22" i="24" s="1"/>
  <c r="AL38" i="20"/>
  <c r="CC25" i="24" s="1"/>
  <c r="AL36" i="20"/>
  <c r="CC29" i="24" s="1"/>
  <c r="AL32" i="20"/>
  <c r="CC7" i="24" s="1"/>
  <c r="AK49" i="20"/>
  <c r="AK46" i="20"/>
  <c r="CB39" i="24" s="1"/>
  <c r="AK40" i="20"/>
  <c r="AK38" i="20"/>
  <c r="CB25" i="24" s="1"/>
  <c r="AK33" i="20"/>
  <c r="AJ46" i="20"/>
  <c r="AJ39" i="20"/>
  <c r="AJ33" i="20"/>
  <c r="AJ31" i="20"/>
  <c r="AM23" i="20"/>
  <c r="AM21" i="20"/>
  <c r="CB31" i="24"/>
  <c r="AM46" i="20"/>
  <c r="AM38" i="20"/>
  <c r="AM37" i="20"/>
  <c r="AM33" i="20"/>
  <c r="AM32" i="20"/>
  <c r="AM31" i="20"/>
  <c r="AM30" i="20"/>
  <c r="AM43" i="20"/>
  <c r="AM22" i="20"/>
  <c r="AM26" i="20"/>
  <c r="N6" i="24"/>
  <c r="AI57" i="39"/>
  <c r="AK56" i="39"/>
  <c r="AK54" i="39"/>
  <c r="AI52" i="39"/>
  <c r="AK51" i="39"/>
  <c r="AI48" i="39"/>
  <c r="AK45" i="39"/>
  <c r="AI44" i="39"/>
  <c r="AK43" i="39"/>
  <c r="AI40" i="39"/>
  <c r="AK37" i="39"/>
  <c r="AI36" i="39"/>
  <c r="AK33" i="39"/>
  <c r="AI32" i="39"/>
  <c r="AK29" i="39"/>
  <c r="AJ54" i="39"/>
  <c r="AL52" i="39"/>
  <c r="AJ49" i="39"/>
  <c r="AJ47" i="39"/>
  <c r="AJ41" i="39"/>
  <c r="AJ39" i="39"/>
  <c r="AJ33" i="39"/>
  <c r="AL32" i="39"/>
  <c r="AL30" i="39"/>
  <c r="AJ29" i="39"/>
  <c r="AJ27" i="39"/>
  <c r="AI58" i="39"/>
  <c r="AI56" i="39"/>
  <c r="AI54" i="39"/>
  <c r="AI51" i="39"/>
  <c r="AI49" i="39"/>
  <c r="AI47" i="39"/>
  <c r="AK46" i="39"/>
  <c r="AI45" i="39"/>
  <c r="AK44" i="39"/>
  <c r="AI43" i="39"/>
  <c r="AK42" i="39"/>
  <c r="AI41" i="39"/>
  <c r="AK40" i="39"/>
  <c r="AI39" i="39"/>
  <c r="AK38" i="39"/>
  <c r="AI37" i="39"/>
  <c r="AK36" i="39"/>
  <c r="AI33" i="39"/>
  <c r="AK32" i="39"/>
  <c r="AI31" i="39"/>
  <c r="AK30" i="39"/>
  <c r="AI29" i="39"/>
  <c r="AI27" i="39"/>
  <c r="AL58" i="39"/>
  <c r="AJ57" i="39"/>
  <c r="AJ55" i="39"/>
  <c r="AL54" i="39"/>
  <c r="AJ48" i="39"/>
  <c r="AJ46" i="39"/>
  <c r="AJ40" i="39"/>
  <c r="AJ38" i="39"/>
  <c r="AL31" i="39"/>
  <c r="AJ30" i="39"/>
  <c r="AM17" i="20"/>
  <c r="AM19" i="20"/>
  <c r="AM16" i="20"/>
  <c r="AM41" i="20"/>
  <c r="AM29" i="20"/>
  <c r="AM27" i="20"/>
  <c r="CD28" i="24"/>
  <c r="AM18" i="20"/>
  <c r="AM49" i="20"/>
  <c r="AM58" i="20"/>
  <c r="AM57" i="20"/>
  <c r="AM55" i="20"/>
  <c r="AM53" i="20"/>
  <c r="AM51" i="20"/>
  <c r="AM42" i="20"/>
  <c r="AM36" i="20"/>
  <c r="AM35" i="20"/>
  <c r="AM28" i="20"/>
  <c r="AM3" i="20"/>
  <c r="AM56" i="20"/>
  <c r="AM52" i="20"/>
  <c r="AM48" i="20"/>
  <c r="AM25" i="20"/>
  <c r="CD13" i="24"/>
  <c r="CD11" i="24"/>
  <c r="CD17" i="24"/>
  <c r="CD42" i="24"/>
  <c r="CD18" i="24"/>
  <c r="CD12" i="24"/>
  <c r="CD15" i="24"/>
  <c r="CD16" i="24"/>
  <c r="CD46" i="24"/>
  <c r="CD47" i="24"/>
  <c r="AM34" i="20"/>
  <c r="AM45" i="20"/>
  <c r="AM54" i="20"/>
  <c r="AM40" i="20"/>
  <c r="CD24" i="24" s="1"/>
  <c r="AM20" i="20"/>
  <c r="M6" i="24"/>
  <c r="CB49" i="24"/>
  <c r="CB36" i="24"/>
  <c r="CB21" i="24"/>
  <c r="CB30" i="24"/>
  <c r="CB18" i="24"/>
  <c r="CB17" i="24"/>
  <c r="CB47" i="24"/>
  <c r="CB42" i="24"/>
  <c r="CB32" i="24"/>
  <c r="CB29" i="24"/>
  <c r="CB11" i="24"/>
  <c r="CB12" i="24"/>
  <c r="CB41" i="24"/>
  <c r="CB16" i="24"/>
  <c r="CB7" i="24"/>
  <c r="CB37" i="24"/>
  <c r="CB9" i="24"/>
  <c r="AK48" i="20"/>
  <c r="CA22" i="24"/>
  <c r="CA51" i="24"/>
  <c r="CA36" i="24"/>
  <c r="CA16" i="24"/>
  <c r="CA9" i="24"/>
  <c r="CA30" i="24"/>
  <c r="CA7" i="24"/>
  <c r="CA13" i="24"/>
  <c r="CA18" i="24"/>
  <c r="CA46" i="24"/>
  <c r="CA28" i="24"/>
  <c r="CA47" i="24"/>
  <c r="CA15" i="24"/>
  <c r="CA11" i="24"/>
  <c r="CA40" i="24"/>
  <c r="CA38" i="24"/>
  <c r="AJ22" i="20"/>
  <c r="CA10" i="24"/>
  <c r="CA17" i="24"/>
  <c r="CA25" i="24"/>
  <c r="CA50" i="24"/>
  <c r="AI45" i="24" l="1"/>
  <c r="R45" i="24" s="1"/>
  <c r="BB44" i="24"/>
  <c r="AI43" i="24"/>
  <c r="R43" i="24" s="1"/>
  <c r="BB45" i="24"/>
  <c r="AI44" i="24"/>
  <c r="R44" i="24" s="1"/>
  <c r="BB43" i="24"/>
  <c r="G58" i="24"/>
  <c r="AG66" i="39"/>
  <c r="BA45" i="24"/>
  <c r="AH44" i="24"/>
  <c r="Q44" i="24" s="1"/>
  <c r="BA43" i="24"/>
  <c r="AH45" i="24"/>
  <c r="Q45" i="24" s="1"/>
  <c r="BA44" i="24"/>
  <c r="AH43" i="24"/>
  <c r="Q43" i="24" s="1"/>
  <c r="I58" i="24"/>
  <c r="I64" i="24" s="1"/>
  <c r="AG45" i="24"/>
  <c r="P45" i="24" s="1"/>
  <c r="AZ44" i="24"/>
  <c r="AG43" i="24"/>
  <c r="P43" i="24" s="1"/>
  <c r="AZ45" i="24"/>
  <c r="AG44" i="24"/>
  <c r="P44" i="24" s="1"/>
  <c r="AZ43" i="24"/>
  <c r="AD43" i="24"/>
  <c r="M43" i="24" s="1"/>
  <c r="AW45" i="24"/>
  <c r="AD44" i="24"/>
  <c r="M44" i="24" s="1"/>
  <c r="AW43" i="24"/>
  <c r="AD45" i="24"/>
  <c r="M45" i="24" s="1"/>
  <c r="AW44" i="24"/>
  <c r="AX45" i="24"/>
  <c r="AE44" i="24"/>
  <c r="N44" i="24" s="1"/>
  <c r="AX43" i="24"/>
  <c r="AE45" i="24"/>
  <c r="N45" i="24" s="1"/>
  <c r="AE43" i="24"/>
  <c r="N43" i="24" s="1"/>
  <c r="AX44" i="24"/>
  <c r="K58" i="24"/>
  <c r="CH22" i="24"/>
  <c r="CH21" i="24"/>
  <c r="CH25" i="24"/>
  <c r="CH23" i="24"/>
  <c r="CH24" i="24"/>
  <c r="CB23" i="24"/>
  <c r="CB24" i="24"/>
  <c r="V1" i="39"/>
  <c r="R58" i="24"/>
  <c r="R64" i="24" s="1"/>
  <c r="AI24" i="24"/>
  <c r="R24" i="24" s="1"/>
  <c r="BB24" i="24"/>
  <c r="Q58" i="24"/>
  <c r="Q64" i="24" s="1"/>
  <c r="BA24" i="24"/>
  <c r="AH24" i="24"/>
  <c r="Q24" i="24" s="1"/>
  <c r="P58" i="24"/>
  <c r="AG24" i="24"/>
  <c r="P24" i="24" s="1"/>
  <c r="AZ24" i="24"/>
  <c r="N58" i="24"/>
  <c r="AE24" i="24"/>
  <c r="N24" i="24" s="1"/>
  <c r="AX24" i="24"/>
  <c r="L58" i="24"/>
  <c r="M58" i="24"/>
  <c r="AD24" i="24"/>
  <c r="AW24" i="24"/>
  <c r="CA24" i="24"/>
  <c r="BZ7" i="24"/>
  <c r="T1" i="39"/>
  <c r="BZ24" i="24"/>
  <c r="BY21" i="24"/>
  <c r="BY24" i="24"/>
  <c r="BX24" i="24"/>
  <c r="AF65" i="20"/>
  <c r="BX22" i="24"/>
  <c r="CG21" i="24"/>
  <c r="CG25" i="24"/>
  <c r="CG22" i="24"/>
  <c r="BW29" i="24"/>
  <c r="AA1" i="39"/>
  <c r="N52" i="26"/>
  <c r="BK52" i="27"/>
  <c r="BM52" i="27"/>
  <c r="CH49" i="24"/>
  <c r="CF29" i="24"/>
  <c r="CG29" i="24"/>
  <c r="BW31" i="24"/>
  <c r="BW23" i="24"/>
  <c r="BW49" i="24"/>
  <c r="BX25" i="24"/>
  <c r="AO31" i="27"/>
  <c r="AO16" i="27"/>
  <c r="CF22" i="24"/>
  <c r="CA23" i="24"/>
  <c r="CA21" i="24"/>
  <c r="CA14" i="24"/>
  <c r="BZ16" i="24"/>
  <c r="CH7" i="24"/>
  <c r="BZ25" i="24"/>
  <c r="BZ29" i="24"/>
  <c r="CB50" i="24"/>
  <c r="CF49" i="24"/>
  <c r="AG65" i="20"/>
  <c r="BX54" i="24" s="1"/>
  <c r="CA37" i="24"/>
  <c r="CA42" i="24"/>
  <c r="CC14" i="24"/>
  <c r="CA48" i="24"/>
  <c r="CB35" i="24"/>
  <c r="CE22" i="24"/>
  <c r="BZ17" i="24"/>
  <c r="AL66" i="39"/>
  <c r="W1" i="39"/>
  <c r="AO66" i="39"/>
  <c r="AP66" i="39"/>
  <c r="AB1" i="39"/>
  <c r="AN66" i="39"/>
  <c r="AH66" i="39"/>
  <c r="CE29" i="24"/>
  <c r="CE21" i="24"/>
  <c r="CE23" i="24"/>
  <c r="AK66" i="39"/>
  <c r="CB14" i="24"/>
  <c r="AJ66" i="39"/>
  <c r="CA29" i="24"/>
  <c r="J57" i="27"/>
  <c r="O100" i="27"/>
  <c r="P100" i="27" s="1"/>
  <c r="AP65" i="20"/>
  <c r="AO30" i="27"/>
  <c r="BB145" i="27"/>
  <c r="CF31" i="24"/>
  <c r="CG31" i="24"/>
  <c r="I52" i="27"/>
  <c r="X57" i="27"/>
  <c r="AD57" i="27"/>
  <c r="AD54" i="27"/>
  <c r="AW144" i="26"/>
  <c r="M143" i="26"/>
  <c r="AQ66" i="39"/>
  <c r="G142" i="26"/>
  <c r="CA31" i="24"/>
  <c r="CG7" i="24"/>
  <c r="AQ145" i="27"/>
  <c r="AS52" i="26"/>
  <c r="I52" i="26" s="1"/>
  <c r="BE35" i="27"/>
  <c r="AO27" i="27"/>
  <c r="AM66" i="39"/>
  <c r="AO11" i="27"/>
  <c r="AO28" i="27"/>
  <c r="CB48" i="24"/>
  <c r="CE25" i="24"/>
  <c r="AO37" i="27"/>
  <c r="AI66" i="39"/>
  <c r="AG54" i="27"/>
  <c r="AG57" i="27"/>
  <c r="R52" i="27"/>
  <c r="AQ143" i="26"/>
  <c r="AQ144" i="26" s="1"/>
  <c r="AF66" i="39"/>
  <c r="X58" i="24"/>
  <c r="X4" i="24"/>
  <c r="AQ4" i="24" s="1"/>
  <c r="BB27" i="24"/>
  <c r="AI27" i="24"/>
  <c r="BW35" i="24"/>
  <c r="BW21" i="24"/>
  <c r="CF7" i="24"/>
  <c r="CE14" i="24"/>
  <c r="AQ65" i="20"/>
  <c r="CH54" i="24" s="1"/>
  <c r="CD35" i="24"/>
  <c r="CD40" i="24"/>
  <c r="CE9" i="24"/>
  <c r="CE37" i="24"/>
  <c r="CF39" i="24"/>
  <c r="CF38" i="24"/>
  <c r="CH30" i="24"/>
  <c r="CF21" i="24"/>
  <c r="CF30" i="24"/>
  <c r="CG37" i="24"/>
  <c r="CG51" i="24"/>
  <c r="BX14" i="24"/>
  <c r="CH14" i="24"/>
  <c r="CH51" i="24"/>
  <c r="CH40" i="24"/>
  <c r="BY14" i="24"/>
  <c r="CG16" i="24"/>
  <c r="CA39" i="24"/>
  <c r="CD39" i="24"/>
  <c r="CD10" i="24"/>
  <c r="CD21" i="24"/>
  <c r="CC49" i="24"/>
  <c r="CE48" i="24"/>
  <c r="BZ9" i="24"/>
  <c r="CF25" i="24"/>
  <c r="CF50" i="24"/>
  <c r="CF36" i="24"/>
  <c r="CG36" i="24"/>
  <c r="CG39" i="24"/>
  <c r="CG30" i="24"/>
  <c r="CF40" i="24"/>
  <c r="CG10" i="24"/>
  <c r="CG38" i="24"/>
  <c r="CG32" i="24"/>
  <c r="CH32" i="24"/>
  <c r="CH37" i="24"/>
  <c r="CC15" i="24"/>
  <c r="CD48" i="24"/>
  <c r="CD32" i="24"/>
  <c r="CD30" i="24"/>
  <c r="CE10" i="24"/>
  <c r="CE50" i="24"/>
  <c r="CF23" i="24"/>
  <c r="CF48" i="24"/>
  <c r="CH50" i="24"/>
  <c r="CG48" i="24"/>
  <c r="CH38" i="24"/>
  <c r="CH10" i="24"/>
  <c r="CH39" i="24"/>
  <c r="CG15" i="24"/>
  <c r="CD14" i="24"/>
  <c r="CD7" i="24"/>
  <c r="CD31" i="24"/>
  <c r="CF37" i="24"/>
  <c r="CG40" i="24"/>
  <c r="CH48" i="24"/>
  <c r="CH36" i="24"/>
  <c r="BW14" i="24"/>
  <c r="CC16" i="24"/>
  <c r="CC41" i="24"/>
  <c r="AC1" i="39"/>
  <c r="CD22" i="24"/>
  <c r="CD49" i="24"/>
  <c r="AK65" i="20"/>
  <c r="L56" i="24" s="1"/>
  <c r="AO65" i="20"/>
  <c r="CF54" i="24" s="1"/>
  <c r="O6" i="24"/>
  <c r="AG4" i="24"/>
  <c r="AZ4" i="24" s="1"/>
  <c r="N99" i="26"/>
  <c r="O99" i="26" s="1"/>
  <c r="I57" i="26"/>
  <c r="O98" i="27"/>
  <c r="P98" i="27" s="1"/>
  <c r="H53" i="27"/>
  <c r="H57" i="27"/>
  <c r="Q54" i="26"/>
  <c r="R54" i="26" s="1"/>
  <c r="N107" i="26"/>
  <c r="O107" i="26" s="1"/>
  <c r="Q62" i="26"/>
  <c r="Q57" i="26"/>
  <c r="AM65" i="20"/>
  <c r="CD29" i="24"/>
  <c r="AJ65" i="20"/>
  <c r="AE54" i="27"/>
  <c r="AE57" i="27"/>
  <c r="P52" i="27"/>
  <c r="AS145" i="27"/>
  <c r="F20" i="26"/>
  <c r="AP143" i="26"/>
  <c r="F143" i="26" s="1"/>
  <c r="AF145" i="27"/>
  <c r="L142" i="26"/>
  <c r="F142" i="26"/>
  <c r="AP144" i="26"/>
  <c r="M144" i="27"/>
  <c r="BT52" i="27"/>
  <c r="BN52" i="27"/>
  <c r="BE8" i="26"/>
  <c r="G143" i="26"/>
  <c r="AQ52" i="26"/>
  <c r="G52" i="26" s="1"/>
  <c r="G8" i="26"/>
  <c r="K52" i="26"/>
  <c r="BE52" i="26" s="1"/>
  <c r="G52" i="27"/>
  <c r="V57" i="27"/>
  <c r="BJ52" i="27"/>
  <c r="AR144" i="26"/>
  <c r="S35" i="27"/>
  <c r="AO35" i="27" s="1"/>
  <c r="BR52" i="27"/>
  <c r="O105" i="27"/>
  <c r="P105" i="27" s="1"/>
  <c r="O57" i="27"/>
  <c r="K144" i="27"/>
  <c r="S144" i="27" s="1"/>
  <c r="P64" i="24"/>
  <c r="AG58" i="24"/>
  <c r="AP52" i="26"/>
  <c r="F52" i="26" s="1"/>
  <c r="F8" i="26"/>
  <c r="O142" i="26"/>
  <c r="AY144" i="26"/>
  <c r="AX143" i="26"/>
  <c r="N20" i="26"/>
  <c r="BG35" i="27"/>
  <c r="S143" i="27"/>
  <c r="AO48" i="27"/>
  <c r="AO45" i="27"/>
  <c r="AN9" i="27"/>
  <c r="S9" i="27"/>
  <c r="BE9" i="27"/>
  <c r="BD31" i="26"/>
  <c r="R31" i="26"/>
  <c r="AM31" i="26"/>
  <c r="BA143" i="26"/>
  <c r="Q143" i="26" s="1"/>
  <c r="Q20" i="26"/>
  <c r="BG20" i="26" s="1"/>
  <c r="AA57" i="27"/>
  <c r="L52" i="27"/>
  <c r="AA54" i="27"/>
  <c r="AO25" i="27"/>
  <c r="AW145" i="27"/>
  <c r="BS52" i="27"/>
  <c r="H52" i="26"/>
  <c r="P62" i="26"/>
  <c r="N106" i="26"/>
  <c r="O106" i="26" s="1"/>
  <c r="P57" i="26"/>
  <c r="J20" i="26"/>
  <c r="AT143" i="26"/>
  <c r="J143" i="26" s="1"/>
  <c r="AO36" i="27"/>
  <c r="K143" i="26"/>
  <c r="N103" i="26"/>
  <c r="O103" i="26" s="1"/>
  <c r="M57" i="26"/>
  <c r="M62" i="26"/>
  <c r="BF21" i="27"/>
  <c r="H6" i="24"/>
  <c r="S1" i="39"/>
  <c r="AI65" i="20"/>
  <c r="Q142" i="26"/>
  <c r="AF57" i="27"/>
  <c r="Q52" i="27"/>
  <c r="AF54" i="27"/>
  <c r="I20" i="26"/>
  <c r="AS143" i="26"/>
  <c r="N57" i="26"/>
  <c r="N104" i="26"/>
  <c r="O104" i="26" s="1"/>
  <c r="N62" i="26"/>
  <c r="O101" i="27"/>
  <c r="P101" i="27" s="1"/>
  <c r="BF52" i="27"/>
  <c r="K57" i="27"/>
  <c r="AV143" i="26"/>
  <c r="L143" i="26" s="1"/>
  <c r="L20" i="26"/>
  <c r="BF20" i="26" s="1"/>
  <c r="AB54" i="27"/>
  <c r="AB57" i="27"/>
  <c r="M52" i="27"/>
  <c r="BG52" i="26"/>
  <c r="O57" i="26"/>
  <c r="N105" i="26"/>
  <c r="O62" i="26"/>
  <c r="J62" i="26"/>
  <c r="J57" i="26"/>
  <c r="N100" i="26"/>
  <c r="O100" i="26" s="1"/>
  <c r="J142" i="26"/>
  <c r="AT144" i="26"/>
  <c r="BQ52" i="27"/>
  <c r="BL52" i="27"/>
  <c r="BU52" i="27"/>
  <c r="BO52" i="27"/>
  <c r="BP52" i="27"/>
  <c r="AV52" i="26"/>
  <c r="L52" i="26" s="1"/>
  <c r="AL65" i="20"/>
  <c r="AN65" i="20"/>
  <c r="BW54" i="24"/>
  <c r="G56" i="24"/>
  <c r="CG54" i="24"/>
  <c r="CD50" i="24"/>
  <c r="BY54" i="24"/>
  <c r="I56" i="24"/>
  <c r="Z58" i="24"/>
  <c r="Z4" i="24"/>
  <c r="AS4" i="24" s="1"/>
  <c r="AI58" i="24"/>
  <c r="AI7" i="24"/>
  <c r="BB37" i="24"/>
  <c r="BB38" i="24"/>
  <c r="BB10" i="24"/>
  <c r="AI42" i="24"/>
  <c r="AI18" i="24"/>
  <c r="AI22" i="24"/>
  <c r="BB48" i="24"/>
  <c r="BB25" i="24"/>
  <c r="AI49" i="24"/>
  <c r="BB35" i="24"/>
  <c r="AI39" i="24"/>
  <c r="AI31" i="24"/>
  <c r="AI35" i="24"/>
  <c r="BB23" i="24"/>
  <c r="AI4" i="24"/>
  <c r="BB4" i="24" s="1"/>
  <c r="AI41" i="24"/>
  <c r="BB12" i="24"/>
  <c r="AI30" i="24"/>
  <c r="BB42" i="24"/>
  <c r="BB13" i="24"/>
  <c r="BB14" i="24"/>
  <c r="AI21" i="24"/>
  <c r="AI29" i="24"/>
  <c r="BB7" i="24"/>
  <c r="BB29" i="24"/>
  <c r="BB15" i="24"/>
  <c r="BB36" i="24"/>
  <c r="AI14" i="24"/>
  <c r="AI16" i="24"/>
  <c r="BB51" i="24"/>
  <c r="AI37" i="24"/>
  <c r="R37" i="24" s="1"/>
  <c r="AH58" i="24"/>
  <c r="AH4" i="24"/>
  <c r="BA4" i="24" s="1"/>
  <c r="AD58" i="24"/>
  <c r="N64" i="24"/>
  <c r="AE58" i="24"/>
  <c r="AE4" i="24"/>
  <c r="AX4" i="24" s="1"/>
  <c r="CD23" i="24"/>
  <c r="CD51" i="24"/>
  <c r="CD38" i="24"/>
  <c r="CD25" i="24"/>
  <c r="AC58" i="24"/>
  <c r="L64" i="24"/>
  <c r="AC4" i="24"/>
  <c r="AV4" i="24" s="1"/>
  <c r="M64" i="24"/>
  <c r="AD4" i="24"/>
  <c r="AW4" i="24" s="1"/>
  <c r="CB40" i="24"/>
  <c r="AB4" i="24"/>
  <c r="AU4" i="24" s="1"/>
  <c r="K64" i="24"/>
  <c r="AB58" i="24"/>
  <c r="CA32" i="24"/>
  <c r="U1" i="39"/>
  <c r="J6" i="24"/>
  <c r="M24" i="24" l="1"/>
  <c r="AF44" i="24"/>
  <c r="O44" i="24" s="1"/>
  <c r="AY43" i="24"/>
  <c r="AF45" i="24"/>
  <c r="O45" i="24" s="1"/>
  <c r="AY44" i="24"/>
  <c r="AF43" i="24"/>
  <c r="O43" i="24" s="1"/>
  <c r="AY45" i="24"/>
  <c r="O58" i="24"/>
  <c r="O64" i="24" s="1"/>
  <c r="AF24" i="24"/>
  <c r="O24" i="24" s="1"/>
  <c r="AY24" i="24"/>
  <c r="J58" i="24"/>
  <c r="H58" i="24"/>
  <c r="H56" i="24"/>
  <c r="R27" i="24"/>
  <c r="R29" i="24"/>
  <c r="AO9" i="27"/>
  <c r="Q56" i="24"/>
  <c r="K56" i="24"/>
  <c r="R56" i="24"/>
  <c r="B1" i="39"/>
  <c r="CB54" i="24"/>
  <c r="R57" i="27"/>
  <c r="O108" i="27"/>
  <c r="P108" i="27" s="1"/>
  <c r="M56" i="24"/>
  <c r="BE20" i="26"/>
  <c r="O99" i="27"/>
  <c r="P99" i="27" s="1"/>
  <c r="I57" i="27"/>
  <c r="I53" i="27"/>
  <c r="CC54" i="24"/>
  <c r="AF58" i="24"/>
  <c r="AF4" i="24"/>
  <c r="AY4" i="24" s="1"/>
  <c r="AF27" i="24"/>
  <c r="P56" i="24"/>
  <c r="BA12" i="24"/>
  <c r="O56" i="24"/>
  <c r="R14" i="24"/>
  <c r="BA37" i="24"/>
  <c r="AI50" i="24"/>
  <c r="BB31" i="24"/>
  <c r="BB41" i="24"/>
  <c r="R41" i="24" s="1"/>
  <c r="AI46" i="24"/>
  <c r="AI12" i="24"/>
  <c r="R12" i="24" s="1"/>
  <c r="AI28" i="24"/>
  <c r="BB11" i="24"/>
  <c r="BB18" i="24"/>
  <c r="BB46" i="24"/>
  <c r="AI17" i="24"/>
  <c r="AI15" i="24"/>
  <c r="R15" i="24" s="1"/>
  <c r="AI47" i="24"/>
  <c r="BB9" i="24"/>
  <c r="BB17" i="24"/>
  <c r="AI26" i="24"/>
  <c r="BA9" i="24"/>
  <c r="BA30" i="24"/>
  <c r="BB50" i="24"/>
  <c r="AI13" i="24"/>
  <c r="R13" i="24" s="1"/>
  <c r="BB49" i="24"/>
  <c r="R49" i="24" s="1"/>
  <c r="AI25" i="24"/>
  <c r="BB16" i="24"/>
  <c r="R16" i="24" s="1"/>
  <c r="BA42" i="24"/>
  <c r="BA18" i="24"/>
  <c r="AH10" i="24"/>
  <c r="AH14" i="24"/>
  <c r="AI38" i="24"/>
  <c r="R38" i="24" s="1"/>
  <c r="BB32" i="24"/>
  <c r="AI32" i="24"/>
  <c r="AI11" i="24"/>
  <c r="AI40" i="24"/>
  <c r="AI51" i="24"/>
  <c r="R51" i="24" s="1"/>
  <c r="BB22" i="24"/>
  <c r="BB146" i="24" s="1"/>
  <c r="BB21" i="24"/>
  <c r="AI23" i="24"/>
  <c r="R23" i="24" s="1"/>
  <c r="AI10" i="24"/>
  <c r="R10" i="24" s="1"/>
  <c r="BB28" i="24"/>
  <c r="BB30" i="24"/>
  <c r="R30" i="24" s="1"/>
  <c r="AI36" i="24"/>
  <c r="R36" i="24" s="1"/>
  <c r="AI48" i="24"/>
  <c r="R48" i="24" s="1"/>
  <c r="BB39" i="24"/>
  <c r="R39" i="24" s="1"/>
  <c r="BB47" i="24"/>
  <c r="BB40" i="24"/>
  <c r="BB26" i="24"/>
  <c r="R31" i="24"/>
  <c r="R18" i="24"/>
  <c r="AI9" i="24"/>
  <c r="AH36" i="24"/>
  <c r="BA39" i="24"/>
  <c r="AH18" i="24"/>
  <c r="AH46" i="24"/>
  <c r="BA40" i="24"/>
  <c r="BA28" i="24"/>
  <c r="AH37" i="24"/>
  <c r="Q37" i="24" s="1"/>
  <c r="BA13" i="24"/>
  <c r="BA48" i="24"/>
  <c r="AH26" i="24"/>
  <c r="BA46" i="24"/>
  <c r="AH40" i="24"/>
  <c r="AH35" i="24"/>
  <c r="AH13" i="24"/>
  <c r="AH42" i="24"/>
  <c r="BA16" i="24"/>
  <c r="AH11" i="24"/>
  <c r="AH30" i="24"/>
  <c r="Q30" i="24" s="1"/>
  <c r="BA35" i="24"/>
  <c r="BA26" i="24"/>
  <c r="BA36" i="24"/>
  <c r="AZ10" i="24"/>
  <c r="AH31" i="24"/>
  <c r="BA17" i="24"/>
  <c r="BA22" i="24"/>
  <c r="BA25" i="24"/>
  <c r="AH9" i="24"/>
  <c r="Q9" i="24" s="1"/>
  <c r="AH48" i="24"/>
  <c r="AH23" i="24"/>
  <c r="AH22" i="24"/>
  <c r="BA51" i="24"/>
  <c r="AH50" i="24"/>
  <c r="AH32" i="24"/>
  <c r="BA14" i="24"/>
  <c r="AH25" i="24"/>
  <c r="AH16" i="24"/>
  <c r="BA38" i="24"/>
  <c r="AH29" i="24"/>
  <c r="BA32" i="24"/>
  <c r="BA11" i="24"/>
  <c r="BA15" i="24"/>
  <c r="BA50" i="24"/>
  <c r="BA47" i="24"/>
  <c r="AH39" i="24"/>
  <c r="Q39" i="24" s="1"/>
  <c r="AH41" i="24"/>
  <c r="BA31" i="24"/>
  <c r="AH7" i="24"/>
  <c r="AH17" i="24"/>
  <c r="Q17" i="24" s="1"/>
  <c r="AH15" i="24"/>
  <c r="AH12" i="24"/>
  <c r="Q12" i="24" s="1"/>
  <c r="AH49" i="24"/>
  <c r="AH47" i="24"/>
  <c r="AH51" i="24"/>
  <c r="AH28" i="24"/>
  <c r="CE54" i="24"/>
  <c r="AY50" i="24"/>
  <c r="AY39" i="24"/>
  <c r="AY38" i="24"/>
  <c r="AF35" i="24"/>
  <c r="AY17" i="24"/>
  <c r="AF21" i="24"/>
  <c r="AF29" i="24"/>
  <c r="AY21" i="24"/>
  <c r="AF42" i="24"/>
  <c r="AY13" i="24"/>
  <c r="AF39" i="24"/>
  <c r="AF38" i="24"/>
  <c r="AZ46" i="24"/>
  <c r="AZ42" i="24"/>
  <c r="AG16" i="24"/>
  <c r="AG42" i="24"/>
  <c r="AG23" i="24"/>
  <c r="AZ9" i="24"/>
  <c r="AZ13" i="24"/>
  <c r="AG13" i="24"/>
  <c r="AG25" i="24"/>
  <c r="AG15" i="24"/>
  <c r="AG26" i="24"/>
  <c r="AZ32" i="24"/>
  <c r="AG21" i="24"/>
  <c r="AZ14" i="24"/>
  <c r="AZ21" i="24"/>
  <c r="AY51" i="24"/>
  <c r="AG37" i="24"/>
  <c r="AG29" i="24"/>
  <c r="AZ26" i="24"/>
  <c r="AG7" i="24"/>
  <c r="AG28" i="24"/>
  <c r="AZ50" i="24"/>
  <c r="AZ35" i="24"/>
  <c r="AZ11" i="24"/>
  <c r="AZ37" i="24"/>
  <c r="AG48" i="24"/>
  <c r="AG49" i="24"/>
  <c r="AZ36" i="24"/>
  <c r="AG22" i="24"/>
  <c r="AF41" i="24"/>
  <c r="AY37" i="24"/>
  <c r="AY16" i="24"/>
  <c r="AF18" i="24"/>
  <c r="AY7" i="24"/>
  <c r="AY14" i="24"/>
  <c r="AY49" i="24"/>
  <c r="AY35" i="24"/>
  <c r="AY25" i="24"/>
  <c r="AF16" i="24"/>
  <c r="O16" i="24" s="1"/>
  <c r="AY31" i="24"/>
  <c r="AY18" i="24"/>
  <c r="AG51" i="24"/>
  <c r="AZ28" i="24"/>
  <c r="AZ38" i="24"/>
  <c r="AZ17" i="24"/>
  <c r="AZ51" i="24"/>
  <c r="AZ23" i="24"/>
  <c r="AZ40" i="24"/>
  <c r="AG50" i="24"/>
  <c r="AG32" i="24"/>
  <c r="AG47" i="24"/>
  <c r="AG38" i="24"/>
  <c r="AZ31" i="24"/>
  <c r="AG10" i="24"/>
  <c r="P10" i="24" s="1"/>
  <c r="AZ48" i="24"/>
  <c r="AF26" i="24"/>
  <c r="AG14" i="24"/>
  <c r="AG35" i="24"/>
  <c r="AG11" i="24"/>
  <c r="AG31" i="24"/>
  <c r="AZ22" i="24"/>
  <c r="AG9" i="24"/>
  <c r="AZ18" i="24"/>
  <c r="AG12" i="24"/>
  <c r="AZ29" i="24"/>
  <c r="AG36" i="24"/>
  <c r="AZ15" i="24"/>
  <c r="AY22" i="24"/>
  <c r="AF23" i="24"/>
  <c r="AF40" i="24"/>
  <c r="AX38" i="24"/>
  <c r="AF11" i="24"/>
  <c r="AY48" i="24"/>
  <c r="AF13" i="24"/>
  <c r="O13" i="24" s="1"/>
  <c r="AY10" i="24"/>
  <c r="AY15" i="24"/>
  <c r="AY30" i="24"/>
  <c r="AF28" i="24"/>
  <c r="AY41" i="24"/>
  <c r="AF51" i="24"/>
  <c r="AG17" i="24"/>
  <c r="AZ47" i="24"/>
  <c r="AZ12" i="24"/>
  <c r="AZ30" i="24"/>
  <c r="AG40" i="24"/>
  <c r="AZ39" i="24"/>
  <c r="AZ16" i="24"/>
  <c r="AZ7" i="24"/>
  <c r="AZ25" i="24"/>
  <c r="AZ41" i="24"/>
  <c r="AG39" i="24"/>
  <c r="AG46" i="24"/>
  <c r="P46" i="24" s="1"/>
  <c r="AG41" i="24"/>
  <c r="AZ49" i="24"/>
  <c r="AG18" i="24"/>
  <c r="AG30" i="24"/>
  <c r="R7" i="24"/>
  <c r="R42" i="24"/>
  <c r="AF22" i="24"/>
  <c r="AF48" i="24"/>
  <c r="AE30" i="24"/>
  <c r="AF37" i="24"/>
  <c r="O37" i="24" s="1"/>
  <c r="AF7" i="24"/>
  <c r="AF10" i="24"/>
  <c r="AF47" i="24"/>
  <c r="AY46" i="24"/>
  <c r="AY28" i="24"/>
  <c r="AY42" i="24"/>
  <c r="AY47" i="24"/>
  <c r="AF17" i="24"/>
  <c r="AY23" i="24"/>
  <c r="AY36" i="24"/>
  <c r="AY11" i="24"/>
  <c r="AF36" i="24"/>
  <c r="AY29" i="24"/>
  <c r="AY32" i="24"/>
  <c r="AY9" i="24"/>
  <c r="AF32" i="24"/>
  <c r="AF30" i="24"/>
  <c r="AF9" i="24"/>
  <c r="AF46" i="24"/>
  <c r="AF25" i="24"/>
  <c r="AF14" i="24"/>
  <c r="AY40" i="24"/>
  <c r="AY12" i="24"/>
  <c r="AF12" i="24"/>
  <c r="AF50" i="24"/>
  <c r="AF15" i="24"/>
  <c r="AY26" i="24"/>
  <c r="AF49" i="24"/>
  <c r="O49" i="24" s="1"/>
  <c r="AF31" i="24"/>
  <c r="O31" i="24" s="1"/>
  <c r="BA144" i="26"/>
  <c r="O102" i="27"/>
  <c r="P102" i="27" s="1"/>
  <c r="L57" i="27"/>
  <c r="R142" i="26"/>
  <c r="Q62" i="27"/>
  <c r="Q57" i="27"/>
  <c r="O107" i="27"/>
  <c r="P107" i="27" s="1"/>
  <c r="J56" i="24"/>
  <c r="BZ54" i="24"/>
  <c r="AN31" i="26"/>
  <c r="AV144" i="26"/>
  <c r="AM20" i="26"/>
  <c r="R20" i="26"/>
  <c r="AN20" i="26" s="1"/>
  <c r="BD20" i="26"/>
  <c r="AE41" i="24"/>
  <c r="BG52" i="27"/>
  <c r="O103" i="27"/>
  <c r="P103" i="27" s="1"/>
  <c r="M57" i="27"/>
  <c r="I143" i="26"/>
  <c r="AS144" i="26"/>
  <c r="R8" i="26"/>
  <c r="AN8" i="26" s="1"/>
  <c r="BD8" i="26"/>
  <c r="AM8" i="26"/>
  <c r="O97" i="27"/>
  <c r="P97" i="27" s="1"/>
  <c r="AN52" i="27"/>
  <c r="S52" i="27"/>
  <c r="G62" i="27"/>
  <c r="G57" i="27"/>
  <c r="BE52" i="27"/>
  <c r="G57" i="26"/>
  <c r="G62" i="26"/>
  <c r="N97" i="26"/>
  <c r="O97" i="26" s="1"/>
  <c r="N102" i="26"/>
  <c r="O102" i="26" s="1"/>
  <c r="BF52" i="26"/>
  <c r="L57" i="26"/>
  <c r="L62" i="26"/>
  <c r="Y58" i="24"/>
  <c r="Y4" i="24"/>
  <c r="AR4" i="24" s="1"/>
  <c r="H57" i="26"/>
  <c r="H62" i="26"/>
  <c r="N98" i="26"/>
  <c r="O98" i="26" s="1"/>
  <c r="N143" i="26"/>
  <c r="AX144" i="26"/>
  <c r="BD52" i="26"/>
  <c r="F57" i="26"/>
  <c r="N96" i="26"/>
  <c r="O96" i="26" s="1"/>
  <c r="AM52" i="26"/>
  <c r="R52" i="26"/>
  <c r="F62" i="26"/>
  <c r="N101" i="26"/>
  <c r="O101" i="26" s="1"/>
  <c r="K62" i="26"/>
  <c r="K57" i="26"/>
  <c r="O106" i="27"/>
  <c r="P106" i="27" s="1"/>
  <c r="P57" i="27"/>
  <c r="BH52" i="27"/>
  <c r="P62" i="27"/>
  <c r="AX23" i="24"/>
  <c r="AE36" i="24"/>
  <c r="AE18" i="24"/>
  <c r="AX40" i="24"/>
  <c r="AE46" i="24"/>
  <c r="AX25" i="24"/>
  <c r="AX51" i="24"/>
  <c r="AE16" i="24"/>
  <c r="AX29" i="24"/>
  <c r="AX42" i="24"/>
  <c r="AX12" i="24"/>
  <c r="AE49" i="24"/>
  <c r="AE38" i="24"/>
  <c r="AE14" i="24"/>
  <c r="AE29" i="24"/>
  <c r="AE28" i="24"/>
  <c r="AE39" i="24"/>
  <c r="AX15" i="24"/>
  <c r="AX16" i="24"/>
  <c r="AE51" i="24"/>
  <c r="AX28" i="24"/>
  <c r="AX22" i="24"/>
  <c r="AX9" i="24"/>
  <c r="AE12" i="24"/>
  <c r="AX21" i="24"/>
  <c r="AE47" i="24"/>
  <c r="AX49" i="24"/>
  <c r="AE50" i="24"/>
  <c r="AE17" i="24"/>
  <c r="AX39" i="24"/>
  <c r="AE11" i="24"/>
  <c r="AX30" i="24"/>
  <c r="AE10" i="24"/>
  <c r="AE35" i="24"/>
  <c r="AE48" i="24"/>
  <c r="AX50" i="24"/>
  <c r="AX7" i="24"/>
  <c r="AX41" i="24"/>
  <c r="AX26" i="24"/>
  <c r="AE31" i="24"/>
  <c r="AE22" i="24"/>
  <c r="AE42" i="24"/>
  <c r="AE37" i="24"/>
  <c r="AE25" i="24"/>
  <c r="AX35" i="24"/>
  <c r="AE21" i="24"/>
  <c r="AE15" i="24"/>
  <c r="AX32" i="24"/>
  <c r="AX46" i="24"/>
  <c r="AE26" i="24"/>
  <c r="AE9" i="24"/>
  <c r="AX13" i="24"/>
  <c r="AX18" i="24"/>
  <c r="AX10" i="24"/>
  <c r="AX14" i="24"/>
  <c r="AE40" i="24"/>
  <c r="AE32" i="24"/>
  <c r="AX11" i="24"/>
  <c r="AX31" i="24"/>
  <c r="AX36" i="24"/>
  <c r="AE23" i="24"/>
  <c r="AX48" i="24"/>
  <c r="AX47" i="24"/>
  <c r="AE7" i="24"/>
  <c r="AX17" i="24"/>
  <c r="AX37" i="24"/>
  <c r="AE13" i="24"/>
  <c r="X26" i="24"/>
  <c r="Y26" i="24"/>
  <c r="AQ26" i="24"/>
  <c r="AR26" i="24"/>
  <c r="AT26" i="24"/>
  <c r="AA26" i="24"/>
  <c r="AB26" i="24"/>
  <c r="AD26" i="24"/>
  <c r="R35" i="24"/>
  <c r="R22" i="24"/>
  <c r="AC26" i="24"/>
  <c r="AW26" i="24"/>
  <c r="R21" i="24"/>
  <c r="Z26" i="24"/>
  <c r="AV26" i="24"/>
  <c r="AU26" i="24"/>
  <c r="AS26" i="24"/>
  <c r="N56" i="24"/>
  <c r="CD54" i="24"/>
  <c r="AW30" i="24"/>
  <c r="AV23" i="24"/>
  <c r="AV21" i="24"/>
  <c r="AV47" i="24"/>
  <c r="AV11" i="24"/>
  <c r="AV13" i="24"/>
  <c r="AV48" i="24"/>
  <c r="AV50" i="24"/>
  <c r="AV36" i="24"/>
  <c r="AV18" i="24"/>
  <c r="AV32" i="24"/>
  <c r="AV41" i="24"/>
  <c r="AV46" i="24"/>
  <c r="AV38" i="24"/>
  <c r="AC46" i="24"/>
  <c r="AV35" i="24"/>
  <c r="AV29" i="24"/>
  <c r="AV10" i="24"/>
  <c r="AV51" i="24"/>
  <c r="AC7" i="24"/>
  <c r="AC50" i="24"/>
  <c r="AV17" i="24"/>
  <c r="AV12" i="24"/>
  <c r="AV22" i="24"/>
  <c r="AW13" i="24"/>
  <c r="AV37" i="24"/>
  <c r="AV39" i="24"/>
  <c r="AC35" i="24"/>
  <c r="AC28" i="24"/>
  <c r="AC18" i="24"/>
  <c r="AV16" i="24"/>
  <c r="AC47" i="24"/>
  <c r="AC21" i="24"/>
  <c r="AC17" i="24"/>
  <c r="AC37" i="24"/>
  <c r="AD42" i="24"/>
  <c r="AV7" i="24"/>
  <c r="AC42" i="24"/>
  <c r="AV25" i="24"/>
  <c r="AC51" i="24"/>
  <c r="AV49" i="24"/>
  <c r="AV15" i="24"/>
  <c r="AC11" i="24"/>
  <c r="AC10" i="24"/>
  <c r="AC12" i="24"/>
  <c r="AC36" i="24"/>
  <c r="AV40" i="24"/>
  <c r="AW18" i="24"/>
  <c r="AV9" i="24"/>
  <c r="AV31" i="24"/>
  <c r="AC30" i="24"/>
  <c r="AC22" i="24"/>
  <c r="AC9" i="24"/>
  <c r="AV30" i="24"/>
  <c r="AC15" i="24"/>
  <c r="AC48" i="24"/>
  <c r="AC13" i="24"/>
  <c r="AC38" i="24"/>
  <c r="AC39" i="24"/>
  <c r="AC49" i="24"/>
  <c r="AC40" i="24"/>
  <c r="AC25" i="24"/>
  <c r="AC14" i="24"/>
  <c r="AW49" i="24"/>
  <c r="AC23" i="24"/>
  <c r="AC32" i="24"/>
  <c r="AC31" i="24"/>
  <c r="AV42" i="24"/>
  <c r="AV28" i="24"/>
  <c r="AC41" i="24"/>
  <c r="AC29" i="24"/>
  <c r="AC16" i="24"/>
  <c r="AV14" i="24"/>
  <c r="AD18" i="24"/>
  <c r="AW32" i="24"/>
  <c r="AD32" i="24"/>
  <c r="AD39" i="24"/>
  <c r="AW42" i="24"/>
  <c r="AW25" i="24"/>
  <c r="AD17" i="24"/>
  <c r="AD14" i="24"/>
  <c r="AW28" i="24"/>
  <c r="AW36" i="24"/>
  <c r="AD28" i="24"/>
  <c r="AD40" i="24"/>
  <c r="AW29" i="24"/>
  <c r="AW50" i="24"/>
  <c r="AD7" i="24"/>
  <c r="AD25" i="24"/>
  <c r="AD23" i="24"/>
  <c r="AW51" i="24"/>
  <c r="AD36" i="24"/>
  <c r="AD38" i="24"/>
  <c r="AW15" i="24"/>
  <c r="AW9" i="24"/>
  <c r="AW46" i="24"/>
  <c r="AD9" i="24"/>
  <c r="AD48" i="24"/>
  <c r="AD50" i="24"/>
  <c r="AW40" i="24"/>
  <c r="AW38" i="24"/>
  <c r="AD22" i="24"/>
  <c r="AB9" i="24"/>
  <c r="AD21" i="24"/>
  <c r="AD37" i="24"/>
  <c r="AW16" i="24"/>
  <c r="AD15" i="24"/>
  <c r="AD51" i="24"/>
  <c r="AD49" i="24"/>
  <c r="AW37" i="24"/>
  <c r="AD13" i="24"/>
  <c r="AW11" i="24"/>
  <c r="AD16" i="24"/>
  <c r="AW47" i="24"/>
  <c r="AD12" i="24"/>
  <c r="AD10" i="24"/>
  <c r="AD41" i="24"/>
  <c r="AW21" i="24"/>
  <c r="AB50" i="24"/>
  <c r="AU23" i="24"/>
  <c r="AD11" i="24"/>
  <c r="AD47" i="24"/>
  <c r="AD46" i="24"/>
  <c r="AW31" i="24"/>
  <c r="AD30" i="24"/>
  <c r="M30" i="24" s="1"/>
  <c r="AW12" i="24"/>
  <c r="AW35" i="24"/>
  <c r="AW22" i="24"/>
  <c r="AW17" i="24"/>
  <c r="AD29" i="24"/>
  <c r="AW10" i="24"/>
  <c r="AW39" i="24"/>
  <c r="AW7" i="24"/>
  <c r="AW23" i="24"/>
  <c r="AD35" i="24"/>
  <c r="AD31" i="24"/>
  <c r="AW14" i="24"/>
  <c r="AW41" i="24"/>
  <c r="AW48" i="24"/>
  <c r="AU32" i="24"/>
  <c r="AB32" i="24"/>
  <c r="AU28" i="24"/>
  <c r="AU35" i="24"/>
  <c r="AB36" i="24"/>
  <c r="AU48" i="24"/>
  <c r="AB17" i="24"/>
  <c r="AB18" i="24"/>
  <c r="AB16" i="24"/>
  <c r="AB25" i="24"/>
  <c r="AB31" i="24"/>
  <c r="AU25" i="24"/>
  <c r="AU30" i="24"/>
  <c r="AB51" i="24"/>
  <c r="AB11" i="24"/>
  <c r="AU36" i="24"/>
  <c r="AU40" i="24"/>
  <c r="AB30" i="24"/>
  <c r="AU22" i="24"/>
  <c r="AU18" i="24"/>
  <c r="AB37" i="24"/>
  <c r="AU7" i="24"/>
  <c r="AB15" i="24"/>
  <c r="AU39" i="24"/>
  <c r="AU31" i="24"/>
  <c r="AB13" i="24"/>
  <c r="AU51" i="24"/>
  <c r="AU15" i="24"/>
  <c r="AU12" i="24"/>
  <c r="AB42" i="24"/>
  <c r="AB10" i="24"/>
  <c r="AB46" i="24"/>
  <c r="AB40" i="24"/>
  <c r="AU38" i="24"/>
  <c r="AU17" i="24"/>
  <c r="AB29" i="24"/>
  <c r="AU14" i="24"/>
  <c r="AB47" i="24"/>
  <c r="AU9" i="24"/>
  <c r="AB41" i="24"/>
  <c r="AB38" i="24"/>
  <c r="AB48" i="24"/>
  <c r="AB39" i="24"/>
  <c r="AB14" i="24"/>
  <c r="AB23" i="24"/>
  <c r="AU29" i="24"/>
  <c r="AU37" i="24"/>
  <c r="AB12" i="24"/>
  <c r="AU21" i="24"/>
  <c r="AB7" i="24"/>
  <c r="AU42" i="24"/>
  <c r="AU13" i="24"/>
  <c r="AU49" i="24"/>
  <c r="AB49" i="24"/>
  <c r="AU46" i="24"/>
  <c r="AU41" i="24"/>
  <c r="AB22" i="24"/>
  <c r="AB28" i="24"/>
  <c r="AU16" i="24"/>
  <c r="AU47" i="24"/>
  <c r="AU10" i="24"/>
  <c r="AB21" i="24"/>
  <c r="AB35" i="24"/>
  <c r="AU11" i="24"/>
  <c r="AU50" i="24"/>
  <c r="CA54" i="24"/>
  <c r="AA7" i="24"/>
  <c r="AT9" i="24"/>
  <c r="AT7" i="24"/>
  <c r="AA9" i="24"/>
  <c r="J64" i="24"/>
  <c r="AA41" i="24"/>
  <c r="AA42" i="24"/>
  <c r="AA38" i="24"/>
  <c r="AA15" i="24"/>
  <c r="AA22" i="24"/>
  <c r="AA30" i="24"/>
  <c r="AA31" i="24"/>
  <c r="AA10" i="24"/>
  <c r="AA58" i="24"/>
  <c r="AA47" i="24"/>
  <c r="AA49" i="24"/>
  <c r="AA28" i="24"/>
  <c r="AA35" i="24"/>
  <c r="AA12" i="24"/>
  <c r="AA17" i="24"/>
  <c r="AA37" i="24"/>
  <c r="AA25" i="24"/>
  <c r="AA48" i="24"/>
  <c r="AA21" i="24"/>
  <c r="AA36" i="24"/>
  <c r="AA18" i="24"/>
  <c r="AT38" i="24"/>
  <c r="AT15" i="24"/>
  <c r="AT41" i="24"/>
  <c r="AT25" i="24"/>
  <c r="AT46" i="24"/>
  <c r="AT32" i="24"/>
  <c r="AT13" i="24"/>
  <c r="AT23" i="24"/>
  <c r="AA4" i="24"/>
  <c r="AT4" i="24" s="1"/>
  <c r="AA51" i="24"/>
  <c r="AA40" i="24"/>
  <c r="AA11" i="24"/>
  <c r="AA23" i="24"/>
  <c r="AA46" i="24"/>
  <c r="AA50" i="24"/>
  <c r="AA39" i="24"/>
  <c r="AA29" i="24"/>
  <c r="AA13" i="24"/>
  <c r="AT18" i="24"/>
  <c r="AT36" i="24"/>
  <c r="AT14" i="24"/>
  <c r="AT17" i="24"/>
  <c r="AT40" i="24"/>
  <c r="AT22" i="24"/>
  <c r="AT21" i="24"/>
  <c r="AA16" i="24"/>
  <c r="AT28" i="24"/>
  <c r="AT11" i="24"/>
  <c r="AT31" i="24"/>
  <c r="AT48" i="24"/>
  <c r="AT12" i="24"/>
  <c r="AT35" i="24"/>
  <c r="AT42" i="24"/>
  <c r="AT51" i="24"/>
  <c r="AA14" i="24"/>
  <c r="AA32" i="24"/>
  <c r="AT47" i="24"/>
  <c r="AT50" i="24"/>
  <c r="AT49" i="24"/>
  <c r="AT29" i="24"/>
  <c r="AT30" i="24"/>
  <c r="AT16" i="24"/>
  <c r="AT10" i="24"/>
  <c r="AT39" i="24"/>
  <c r="AT37" i="24"/>
  <c r="AS7" i="24"/>
  <c r="Z10" i="24"/>
  <c r="Z14" i="24"/>
  <c r="Z18" i="24"/>
  <c r="Z23" i="24"/>
  <c r="Z30" i="24"/>
  <c r="Z38" i="24"/>
  <c r="Z41" i="24"/>
  <c r="Z50" i="24"/>
  <c r="AS11" i="24"/>
  <c r="AS15" i="24"/>
  <c r="AS22" i="24"/>
  <c r="AS25" i="24"/>
  <c r="AS35" i="24"/>
  <c r="AS39" i="24"/>
  <c r="AS47" i="24"/>
  <c r="AS49" i="24"/>
  <c r="AQ9" i="24"/>
  <c r="Y11" i="24"/>
  <c r="Y15" i="24"/>
  <c r="Y25" i="24"/>
  <c r="Y31" i="24"/>
  <c r="Y38" i="24"/>
  <c r="Y41" i="24"/>
  <c r="Y50" i="24"/>
  <c r="AR12" i="24"/>
  <c r="AR16" i="24"/>
  <c r="AR21" i="24"/>
  <c r="AR28" i="24"/>
  <c r="AR32" i="24"/>
  <c r="AR35" i="24"/>
  <c r="AR39" i="24"/>
  <c r="AR47" i="24"/>
  <c r="AR51" i="24"/>
  <c r="Z11" i="24"/>
  <c r="Z15" i="24"/>
  <c r="Z25" i="24"/>
  <c r="Z31" i="24"/>
  <c r="Z35" i="24"/>
  <c r="Z39" i="24"/>
  <c r="Z47" i="24"/>
  <c r="Z51" i="24"/>
  <c r="AS10" i="24"/>
  <c r="AS14" i="24"/>
  <c r="AS18" i="24"/>
  <c r="AS23" i="24"/>
  <c r="AS30" i="24"/>
  <c r="AS32" i="24"/>
  <c r="AS38" i="24"/>
  <c r="AS41" i="24"/>
  <c r="Y12" i="24"/>
  <c r="Y16" i="24"/>
  <c r="Y21" i="24"/>
  <c r="Y28" i="24"/>
  <c r="Y32" i="24"/>
  <c r="Y35" i="24"/>
  <c r="Y39" i="24"/>
  <c r="Y47" i="24"/>
  <c r="Y51" i="24"/>
  <c r="AR7" i="24"/>
  <c r="AR13" i="24"/>
  <c r="AR17" i="24"/>
  <c r="AR22" i="24"/>
  <c r="AR29" i="24"/>
  <c r="AR36" i="24"/>
  <c r="AR40" i="24"/>
  <c r="AR42" i="24"/>
  <c r="AR48" i="24"/>
  <c r="Z7" i="24"/>
  <c r="Z12" i="24"/>
  <c r="Z16" i="24"/>
  <c r="Z21" i="24"/>
  <c r="Z28" i="24"/>
  <c r="Z32" i="24"/>
  <c r="Z36" i="24"/>
  <c r="Z40" i="24"/>
  <c r="Z42" i="24"/>
  <c r="Z48" i="24"/>
  <c r="AS9" i="24"/>
  <c r="AS13" i="24"/>
  <c r="AS17" i="24"/>
  <c r="AS29" i="24"/>
  <c r="AS31" i="24"/>
  <c r="AS37" i="24"/>
  <c r="AS46" i="24"/>
  <c r="AS51" i="24"/>
  <c r="Y9" i="24"/>
  <c r="Y7" i="24"/>
  <c r="Y13" i="24"/>
  <c r="Y17" i="24"/>
  <c r="Y22" i="24"/>
  <c r="Y29" i="24"/>
  <c r="Y36" i="24"/>
  <c r="Y40" i="24"/>
  <c r="Y42" i="24"/>
  <c r="Y48" i="24"/>
  <c r="AR10" i="24"/>
  <c r="AR14" i="24"/>
  <c r="AR18" i="24"/>
  <c r="AR23" i="24"/>
  <c r="AR30" i="24"/>
  <c r="AR37" i="24"/>
  <c r="AR46" i="24"/>
  <c r="AR49" i="24"/>
  <c r="Z9" i="24"/>
  <c r="Z13" i="24"/>
  <c r="Z17" i="24"/>
  <c r="Z22" i="24"/>
  <c r="Z29" i="24"/>
  <c r="Z37" i="24"/>
  <c r="Z46" i="24"/>
  <c r="Z49" i="24"/>
  <c r="AS12" i="24"/>
  <c r="AS16" i="24"/>
  <c r="AS21" i="24"/>
  <c r="AS28" i="24"/>
  <c r="AS36" i="24"/>
  <c r="AS40" i="24"/>
  <c r="AS42" i="24"/>
  <c r="AS48" i="24"/>
  <c r="AS50" i="24"/>
  <c r="X9" i="24"/>
  <c r="AR9" i="24"/>
  <c r="Y10" i="24"/>
  <c r="Y14" i="24"/>
  <c r="Y18" i="24"/>
  <c r="Y23" i="24"/>
  <c r="Y30" i="24"/>
  <c r="Y37" i="24"/>
  <c r="Y46" i="24"/>
  <c r="Y49" i="24"/>
  <c r="AR11" i="24"/>
  <c r="AR15" i="24"/>
  <c r="AR25" i="24"/>
  <c r="AR31" i="24"/>
  <c r="AR38" i="24"/>
  <c r="AR41" i="24"/>
  <c r="AR50" i="24"/>
  <c r="X51" i="24"/>
  <c r="X41" i="24"/>
  <c r="X28" i="24"/>
  <c r="AQ46" i="24"/>
  <c r="X36" i="24"/>
  <c r="AQ11" i="24"/>
  <c r="AQ47" i="24"/>
  <c r="X14" i="24"/>
  <c r="AQ37" i="24"/>
  <c r="AQ7" i="24"/>
  <c r="X39" i="24"/>
  <c r="X18" i="24"/>
  <c r="X47" i="24"/>
  <c r="AQ49" i="24"/>
  <c r="X12" i="24"/>
  <c r="X38" i="24"/>
  <c r="AQ22" i="24"/>
  <c r="AQ17" i="24"/>
  <c r="AQ32" i="24"/>
  <c r="X25" i="24"/>
  <c r="X22" i="24"/>
  <c r="X48" i="24"/>
  <c r="AQ15" i="24"/>
  <c r="AQ35" i="24"/>
  <c r="X50" i="24"/>
  <c r="X15" i="24"/>
  <c r="AQ14" i="24"/>
  <c r="AQ48" i="24"/>
  <c r="AQ41" i="24"/>
  <c r="AQ12" i="24"/>
  <c r="AQ13" i="24"/>
  <c r="X30" i="24"/>
  <c r="AQ28" i="24"/>
  <c r="X21" i="24"/>
  <c r="X16" i="24"/>
  <c r="X42" i="24"/>
  <c r="AQ40" i="24"/>
  <c r="AQ50" i="24"/>
  <c r="X23" i="24"/>
  <c r="AQ18" i="24"/>
  <c r="AQ23" i="24"/>
  <c r="AQ51" i="24"/>
  <c r="X31" i="24"/>
  <c r="X35" i="24"/>
  <c r="AQ25" i="24"/>
  <c r="AQ39" i="24"/>
  <c r="X40" i="24"/>
  <c r="X37" i="24"/>
  <c r="X17" i="24"/>
  <c r="X10" i="24"/>
  <c r="AQ42" i="24"/>
  <c r="X32" i="24"/>
  <c r="AQ30" i="24"/>
  <c r="U3" i="24"/>
  <c r="AQ16" i="24"/>
  <c r="X7" i="24"/>
  <c r="X11" i="24"/>
  <c r="X29" i="24"/>
  <c r="AQ36" i="24"/>
  <c r="X46" i="24"/>
  <c r="AQ29" i="24"/>
  <c r="AQ10" i="24"/>
  <c r="AQ31" i="24"/>
  <c r="AQ38" i="24"/>
  <c r="X13" i="24"/>
  <c r="X49" i="24"/>
  <c r="AQ21" i="24"/>
  <c r="AC44" i="24" l="1"/>
  <c r="L44" i="24" s="1"/>
  <c r="AC43" i="24"/>
  <c r="L43" i="24" s="1"/>
  <c r="AV43" i="24"/>
  <c r="AC24" i="24"/>
  <c r="AC45" i="24"/>
  <c r="L45" i="24" s="1"/>
  <c r="AV24" i="24"/>
  <c r="AV45" i="24"/>
  <c r="AV44" i="24"/>
  <c r="X43" i="24"/>
  <c r="G43" i="24" s="1"/>
  <c r="AS43" i="24"/>
  <c r="AU45" i="24"/>
  <c r="AQ45" i="24"/>
  <c r="AU44" i="24"/>
  <c r="AQ44" i="24"/>
  <c r="X44" i="24"/>
  <c r="G44" i="24" s="1"/>
  <c r="Z45" i="24"/>
  <c r="I45" i="24" s="1"/>
  <c r="AQ43" i="24"/>
  <c r="AS44" i="24"/>
  <c r="AB44" i="24"/>
  <c r="K44" i="24" s="1"/>
  <c r="U44" i="24" s="1"/>
  <c r="Z43" i="24"/>
  <c r="I43" i="24" s="1"/>
  <c r="AU43" i="24"/>
  <c r="AS45" i="24"/>
  <c r="AB45" i="24"/>
  <c r="K45" i="24" s="1"/>
  <c r="U45" i="24" s="1"/>
  <c r="X45" i="24"/>
  <c r="G45" i="24" s="1"/>
  <c r="Z44" i="24"/>
  <c r="I44" i="24" s="1"/>
  <c r="AB43" i="24"/>
  <c r="K43" i="24" s="1"/>
  <c r="U43" i="24" s="1"/>
  <c r="Y43" i="24"/>
  <c r="H43" i="24" s="1"/>
  <c r="AR43" i="24"/>
  <c r="AR44" i="24"/>
  <c r="AT43" i="24"/>
  <c r="Y45" i="24"/>
  <c r="H45" i="24" s="1"/>
  <c r="AA44" i="24"/>
  <c r="J44" i="24" s="1"/>
  <c r="AT45" i="24"/>
  <c r="AA43" i="24"/>
  <c r="J43" i="24" s="1"/>
  <c r="Y44" i="24"/>
  <c r="H44" i="24" s="1"/>
  <c r="AT44" i="24"/>
  <c r="AR45" i="24"/>
  <c r="AA45" i="24"/>
  <c r="J45" i="24" s="1"/>
  <c r="L13" i="24"/>
  <c r="X27" i="24"/>
  <c r="AU24" i="24"/>
  <c r="AB24" i="24"/>
  <c r="AA24" i="24"/>
  <c r="AT24" i="24"/>
  <c r="Y24" i="24"/>
  <c r="Z24" i="24"/>
  <c r="AS24" i="24"/>
  <c r="AR24" i="24"/>
  <c r="AQ24" i="24"/>
  <c r="X24" i="24"/>
  <c r="X33" i="24" s="1"/>
  <c r="Q18" i="24"/>
  <c r="R11" i="24"/>
  <c r="R32" i="24"/>
  <c r="P22" i="24"/>
  <c r="Q22" i="24"/>
  <c r="R50" i="24"/>
  <c r="AE27" i="24"/>
  <c r="AE33" i="24" s="1"/>
  <c r="BA27" i="24"/>
  <c r="AH27" i="24"/>
  <c r="BA10" i="24"/>
  <c r="Q10" i="24" s="1"/>
  <c r="BA7" i="24"/>
  <c r="Q7" i="24" s="1"/>
  <c r="AH38" i="24"/>
  <c r="Q38" i="24" s="1"/>
  <c r="AH21" i="24"/>
  <c r="BA21" i="24"/>
  <c r="BA41" i="24"/>
  <c r="Q41" i="24" s="1"/>
  <c r="BA49" i="24"/>
  <c r="Q49" i="24" s="1"/>
  <c r="BA23" i="24"/>
  <c r="Q23" i="24" s="1"/>
  <c r="BA29" i="24"/>
  <c r="Q29" i="24" s="1"/>
  <c r="Q16" i="24"/>
  <c r="Q48" i="24"/>
  <c r="Q13" i="24"/>
  <c r="Q35" i="24"/>
  <c r="Q42" i="24"/>
  <c r="Q25" i="24"/>
  <c r="Q14" i="24"/>
  <c r="Q50" i="24"/>
  <c r="Q11" i="24"/>
  <c r="Q26" i="24"/>
  <c r="P42" i="24"/>
  <c r="Y27" i="24"/>
  <c r="AQ27" i="24"/>
  <c r="G27" i="24" s="1"/>
  <c r="AZ27" i="24"/>
  <c r="AZ33" i="24" s="1"/>
  <c r="AG27" i="24"/>
  <c r="AG33" i="24" s="1"/>
  <c r="P32" i="24"/>
  <c r="P31" i="24"/>
  <c r="P26" i="24"/>
  <c r="P40" i="24"/>
  <c r="P18" i="24"/>
  <c r="P13" i="24"/>
  <c r="AR27" i="24"/>
  <c r="AY27" i="24"/>
  <c r="AY33" i="24" s="1"/>
  <c r="AU27" i="24"/>
  <c r="AU33" i="24" s="1"/>
  <c r="AD27" i="24"/>
  <c r="AD33" i="24" s="1"/>
  <c r="AA27" i="24"/>
  <c r="AS27" i="24"/>
  <c r="AS33" i="24" s="1"/>
  <c r="AV27" i="24"/>
  <c r="AV33" i="24" s="1"/>
  <c r="AW27" i="24"/>
  <c r="AW33" i="24" s="1"/>
  <c r="AT27" i="24"/>
  <c r="AT33" i="24" s="1"/>
  <c r="AY52" i="24"/>
  <c r="Z27" i="24"/>
  <c r="AU52" i="24"/>
  <c r="AB27" i="24"/>
  <c r="AC27" i="24"/>
  <c r="AC33" i="24" s="1"/>
  <c r="AW52" i="24"/>
  <c r="AX27" i="24"/>
  <c r="M31" i="24"/>
  <c r="O51" i="24"/>
  <c r="O10" i="24"/>
  <c r="O38" i="24"/>
  <c r="G22" i="24"/>
  <c r="O7" i="24"/>
  <c r="O21" i="24"/>
  <c r="O50" i="24"/>
  <c r="O14" i="24"/>
  <c r="O25" i="24"/>
  <c r="O17" i="24"/>
  <c r="O27" i="24"/>
  <c r="O35" i="24"/>
  <c r="N15" i="24"/>
  <c r="L40" i="24"/>
  <c r="I26" i="24"/>
  <c r="N29" i="24"/>
  <c r="M26" i="24"/>
  <c r="J14" i="24"/>
  <c r="L26" i="24"/>
  <c r="K26" i="24"/>
  <c r="J26" i="24"/>
  <c r="I25" i="24"/>
  <c r="I39" i="24"/>
  <c r="H48" i="24"/>
  <c r="H29" i="24"/>
  <c r="R143" i="26"/>
  <c r="H36" i="24"/>
  <c r="H13" i="24"/>
  <c r="H26" i="24"/>
  <c r="H42" i="24"/>
  <c r="H40" i="24"/>
  <c r="H17" i="24"/>
  <c r="AI19" i="24"/>
  <c r="AI33" i="24"/>
  <c r="BB19" i="24"/>
  <c r="BB52" i="24"/>
  <c r="R25" i="24"/>
  <c r="AG146" i="24"/>
  <c r="R146" i="24" s="1"/>
  <c r="O26" i="24"/>
  <c r="AH19" i="24"/>
  <c r="Q31" i="24"/>
  <c r="G46" i="24"/>
  <c r="G40" i="24"/>
  <c r="G48" i="24"/>
  <c r="G23" i="24"/>
  <c r="G17" i="24"/>
  <c r="BB33" i="24"/>
  <c r="BB147" i="24" s="1"/>
  <c r="BB148" i="24" s="1"/>
  <c r="AI52" i="24"/>
  <c r="AF146" i="24"/>
  <c r="G13" i="24"/>
  <c r="AY146" i="24"/>
  <c r="AT146" i="24"/>
  <c r="O11" i="24"/>
  <c r="G37" i="24"/>
  <c r="G15" i="24"/>
  <c r="G32" i="24"/>
  <c r="G49" i="24"/>
  <c r="G31" i="24"/>
  <c r="G25" i="24"/>
  <c r="G38" i="24"/>
  <c r="G47" i="24"/>
  <c r="O29" i="24"/>
  <c r="P49" i="24"/>
  <c r="G28" i="24"/>
  <c r="G11" i="24"/>
  <c r="G16" i="24"/>
  <c r="G18" i="24"/>
  <c r="G14" i="24"/>
  <c r="G51" i="24"/>
  <c r="G26" i="24"/>
  <c r="G7" i="24"/>
  <c r="G35" i="24"/>
  <c r="G21" i="24"/>
  <c r="G50" i="24"/>
  <c r="G39" i="24"/>
  <c r="G29" i="24"/>
  <c r="G10" i="24"/>
  <c r="G42" i="24"/>
  <c r="G30" i="24"/>
  <c r="G12" i="24"/>
  <c r="G36" i="24"/>
  <c r="G41" i="24"/>
  <c r="G9" i="24"/>
  <c r="O42" i="24"/>
  <c r="O28" i="24"/>
  <c r="N30" i="24"/>
  <c r="R9" i="24"/>
  <c r="R47" i="24"/>
  <c r="R46" i="24"/>
  <c r="R26" i="24"/>
  <c r="R40" i="24"/>
  <c r="R17" i="24"/>
  <c r="R28" i="24"/>
  <c r="Q15" i="24"/>
  <c r="Q32" i="24"/>
  <c r="Q28" i="24"/>
  <c r="Q47" i="24"/>
  <c r="Q51" i="24"/>
  <c r="Q40" i="24"/>
  <c r="Q36" i="24"/>
  <c r="Q46" i="24"/>
  <c r="AZ19" i="24"/>
  <c r="P47" i="24"/>
  <c r="N38" i="24"/>
  <c r="O22" i="24"/>
  <c r="N42" i="24"/>
  <c r="N41" i="24"/>
  <c r="M29" i="24"/>
  <c r="O30" i="24"/>
  <c r="P12" i="24"/>
  <c r="P17" i="24"/>
  <c r="N10" i="24"/>
  <c r="P14" i="24"/>
  <c r="N51" i="24"/>
  <c r="P28" i="24"/>
  <c r="N18" i="24"/>
  <c r="O32" i="24"/>
  <c r="O36" i="24"/>
  <c r="P50" i="24"/>
  <c r="P29" i="24"/>
  <c r="P38" i="24"/>
  <c r="O23" i="24"/>
  <c r="AZ52" i="24"/>
  <c r="O9" i="24"/>
  <c r="AF52" i="24"/>
  <c r="O41" i="24"/>
  <c r="P41" i="24"/>
  <c r="P36" i="24"/>
  <c r="O39" i="24"/>
  <c r="AD146" i="24"/>
  <c r="AG52" i="24"/>
  <c r="AC146" i="24"/>
  <c r="N32" i="24"/>
  <c r="O12" i="24"/>
  <c r="AY19" i="24"/>
  <c r="O15" i="24"/>
  <c r="O48" i="24"/>
  <c r="AG19" i="24"/>
  <c r="AF19" i="24"/>
  <c r="N13" i="24"/>
  <c r="N9" i="24"/>
  <c r="AE52" i="24"/>
  <c r="N49" i="24"/>
  <c r="O40" i="24"/>
  <c r="P39" i="24"/>
  <c r="AX146" i="24"/>
  <c r="N22" i="24"/>
  <c r="N14" i="24"/>
  <c r="P51" i="24"/>
  <c r="P11" i="24"/>
  <c r="P37" i="24"/>
  <c r="P16" i="24"/>
  <c r="N23" i="24"/>
  <c r="N46" i="24"/>
  <c r="N12" i="24"/>
  <c r="AZ146" i="24"/>
  <c r="P35" i="24"/>
  <c r="P7" i="24"/>
  <c r="P21" i="24"/>
  <c r="P15" i="24"/>
  <c r="P9" i="24"/>
  <c r="P30" i="24"/>
  <c r="O18" i="24"/>
  <c r="AE146" i="24"/>
  <c r="P48" i="24"/>
  <c r="P25" i="24"/>
  <c r="P23" i="24"/>
  <c r="O46" i="24"/>
  <c r="O47" i="24"/>
  <c r="N25" i="24"/>
  <c r="E62" i="27"/>
  <c r="AO52" i="27"/>
  <c r="AN52" i="26"/>
  <c r="N36" i="24"/>
  <c r="N40" i="24"/>
  <c r="N16" i="24"/>
  <c r="N37" i="24"/>
  <c r="N35" i="24"/>
  <c r="N39" i="24"/>
  <c r="AE19" i="24"/>
  <c r="N26" i="24"/>
  <c r="N21" i="24"/>
  <c r="N7" i="24"/>
  <c r="N47" i="24"/>
  <c r="N28" i="24"/>
  <c r="N17" i="24"/>
  <c r="AX19" i="24"/>
  <c r="N31" i="24"/>
  <c r="N48" i="24"/>
  <c r="N11" i="24"/>
  <c r="N50" i="24"/>
  <c r="L28" i="24"/>
  <c r="K17" i="24"/>
  <c r="M47" i="24"/>
  <c r="M42" i="24"/>
  <c r="I49" i="24"/>
  <c r="L12" i="24"/>
  <c r="BU26" i="24"/>
  <c r="BQ26" i="24"/>
  <c r="BM26" i="24"/>
  <c r="BT26" i="24"/>
  <c r="BP26" i="24"/>
  <c r="BL26" i="24"/>
  <c r="BS26" i="24"/>
  <c r="BO26" i="24"/>
  <c r="BK26" i="24"/>
  <c r="BR26" i="24"/>
  <c r="BN26" i="24"/>
  <c r="BJ26" i="24"/>
  <c r="M13" i="24"/>
  <c r="L36" i="24"/>
  <c r="AV52" i="24"/>
  <c r="K50" i="24"/>
  <c r="H51" i="24"/>
  <c r="H16" i="24"/>
  <c r="K23" i="24"/>
  <c r="M46" i="24"/>
  <c r="AU146" i="24"/>
  <c r="L17" i="24"/>
  <c r="K37" i="24"/>
  <c r="K39" i="24"/>
  <c r="K30" i="24"/>
  <c r="L49" i="24"/>
  <c r="K16" i="24"/>
  <c r="H28" i="24"/>
  <c r="K51" i="24"/>
  <c r="H37" i="24"/>
  <c r="H14" i="24"/>
  <c r="I17" i="24"/>
  <c r="K28" i="24"/>
  <c r="K32" i="24"/>
  <c r="M11" i="24"/>
  <c r="M16" i="24"/>
  <c r="M49" i="24"/>
  <c r="L23" i="24"/>
  <c r="I37" i="24"/>
  <c r="H47" i="24"/>
  <c r="H32" i="24"/>
  <c r="H12" i="24"/>
  <c r="I15" i="24"/>
  <c r="K31" i="24"/>
  <c r="L14" i="24"/>
  <c r="AV146" i="24"/>
  <c r="L50" i="24"/>
  <c r="L47" i="24"/>
  <c r="L42" i="24"/>
  <c r="L51" i="24"/>
  <c r="L32" i="24"/>
  <c r="H39" i="24"/>
  <c r="K18" i="24"/>
  <c r="L31" i="24"/>
  <c r="AA146" i="24"/>
  <c r="L22" i="24"/>
  <c r="AV19" i="24"/>
  <c r="L7" i="24"/>
  <c r="L35" i="24"/>
  <c r="M25" i="24"/>
  <c r="L15" i="24"/>
  <c r="L39" i="24"/>
  <c r="L21" i="24"/>
  <c r="H49" i="24"/>
  <c r="H30" i="24"/>
  <c r="H10" i="24"/>
  <c r="K41" i="24"/>
  <c r="K13" i="24"/>
  <c r="K48" i="24"/>
  <c r="M28" i="24"/>
  <c r="M18" i="24"/>
  <c r="L30" i="24"/>
  <c r="L25" i="24"/>
  <c r="L10" i="24"/>
  <c r="L38" i="24"/>
  <c r="L18" i="24"/>
  <c r="I11" i="24"/>
  <c r="K11" i="24"/>
  <c r="K47" i="24"/>
  <c r="M15" i="24"/>
  <c r="L41" i="24"/>
  <c r="L48" i="24"/>
  <c r="L9" i="24"/>
  <c r="AC19" i="24"/>
  <c r="L37" i="24"/>
  <c r="L16" i="24"/>
  <c r="L29" i="24"/>
  <c r="L46" i="24"/>
  <c r="L11" i="24"/>
  <c r="AW146" i="24"/>
  <c r="M12" i="24"/>
  <c r="M51" i="24"/>
  <c r="M9" i="24"/>
  <c r="AD19" i="24"/>
  <c r="M38" i="24"/>
  <c r="M40" i="24"/>
  <c r="M39" i="24"/>
  <c r="I13" i="24"/>
  <c r="J23" i="24"/>
  <c r="M35" i="24"/>
  <c r="AD52" i="24"/>
  <c r="M37" i="24"/>
  <c r="M22" i="24"/>
  <c r="AB146" i="24"/>
  <c r="M50" i="24"/>
  <c r="M36" i="24"/>
  <c r="M7" i="24"/>
  <c r="M14" i="24"/>
  <c r="M32" i="24"/>
  <c r="M41" i="24"/>
  <c r="M21" i="24"/>
  <c r="M48" i="24"/>
  <c r="AW19" i="24"/>
  <c r="M17" i="24"/>
  <c r="K29" i="24"/>
  <c r="M10" i="24"/>
  <c r="M23" i="24"/>
  <c r="I46" i="24"/>
  <c r="I29" i="24"/>
  <c r="I32" i="24"/>
  <c r="J32" i="24"/>
  <c r="J13" i="24"/>
  <c r="K25" i="24"/>
  <c r="H18" i="24"/>
  <c r="AB52" i="24"/>
  <c r="K35" i="24"/>
  <c r="K22" i="24"/>
  <c r="Z146" i="24"/>
  <c r="K49" i="24"/>
  <c r="K46" i="24"/>
  <c r="J11" i="24"/>
  <c r="K21" i="24"/>
  <c r="K38" i="24"/>
  <c r="K10" i="24"/>
  <c r="K12" i="24"/>
  <c r="K7" i="24"/>
  <c r="K9" i="24"/>
  <c r="AU19" i="24"/>
  <c r="K14" i="24"/>
  <c r="K42" i="24"/>
  <c r="K15" i="24"/>
  <c r="K40" i="24"/>
  <c r="AB19" i="24"/>
  <c r="K36" i="24"/>
  <c r="BP21" i="24"/>
  <c r="BS21" i="24"/>
  <c r="BJ21" i="24"/>
  <c r="BM21" i="24"/>
  <c r="BQ21" i="24"/>
  <c r="BL21" i="24"/>
  <c r="BK21" i="24"/>
  <c r="BN21" i="24"/>
  <c r="BR21" i="24"/>
  <c r="BO21" i="24"/>
  <c r="BM29" i="24"/>
  <c r="BK29" i="24"/>
  <c r="BO29" i="24"/>
  <c r="BQ29" i="24"/>
  <c r="BP29" i="24"/>
  <c r="BJ29" i="24"/>
  <c r="BS29" i="24"/>
  <c r="BL29" i="24"/>
  <c r="BR29" i="24"/>
  <c r="BN29" i="24"/>
  <c r="BJ30" i="24"/>
  <c r="BL30" i="24"/>
  <c r="BP30" i="24"/>
  <c r="BR30" i="24"/>
  <c r="BS30" i="24"/>
  <c r="BM30" i="24"/>
  <c r="BK30" i="24"/>
  <c r="BU30" i="24"/>
  <c r="BQ30" i="24"/>
  <c r="BT30" i="24"/>
  <c r="BN30" i="24"/>
  <c r="BO30" i="24"/>
  <c r="BJ25" i="24"/>
  <c r="BS25" i="24"/>
  <c r="BL25" i="24"/>
  <c r="BM25" i="24"/>
  <c r="BU25" i="24"/>
  <c r="BK25" i="24"/>
  <c r="BP25" i="24"/>
  <c r="BT25" i="24"/>
  <c r="BR25" i="24"/>
  <c r="BO25" i="24"/>
  <c r="BQ25" i="24"/>
  <c r="BN25" i="24"/>
  <c r="BM51" i="24"/>
  <c r="BS51" i="24"/>
  <c r="BQ51" i="24"/>
  <c r="BK51" i="24"/>
  <c r="BR51" i="24"/>
  <c r="BP51" i="24"/>
  <c r="BT51" i="24"/>
  <c r="BO51" i="24"/>
  <c r="BJ51" i="24"/>
  <c r="BL51" i="24"/>
  <c r="BN51" i="24"/>
  <c r="BU51" i="24"/>
  <c r="BJ13" i="24"/>
  <c r="BU13" i="24"/>
  <c r="BM13" i="24"/>
  <c r="BN13" i="24"/>
  <c r="BS13" i="24"/>
  <c r="BQ13" i="24"/>
  <c r="BK13" i="24"/>
  <c r="BO13" i="24"/>
  <c r="BT13" i="24"/>
  <c r="BL13" i="24"/>
  <c r="BP13" i="24"/>
  <c r="BR13" i="24"/>
  <c r="BM41" i="24"/>
  <c r="BL41" i="24"/>
  <c r="BO41" i="24"/>
  <c r="BS41" i="24"/>
  <c r="BK41" i="24"/>
  <c r="BJ41" i="24"/>
  <c r="BQ41" i="24"/>
  <c r="BN41" i="24"/>
  <c r="BR41" i="24"/>
  <c r="BP41" i="24"/>
  <c r="BJ17" i="24"/>
  <c r="BK17" i="24"/>
  <c r="BU17" i="24"/>
  <c r="BM17" i="24"/>
  <c r="BQ17" i="24"/>
  <c r="BN17" i="24"/>
  <c r="BP17" i="24"/>
  <c r="BT17" i="24"/>
  <c r="BR17" i="24"/>
  <c r="BL17" i="24"/>
  <c r="BS17" i="24"/>
  <c r="BO17" i="24"/>
  <c r="BK49" i="24"/>
  <c r="BP49" i="24"/>
  <c r="BR49" i="24"/>
  <c r="BO49" i="24"/>
  <c r="BM49" i="24"/>
  <c r="BL49" i="24"/>
  <c r="BS49" i="24"/>
  <c r="BN49" i="24"/>
  <c r="BJ49" i="24"/>
  <c r="BQ49" i="24"/>
  <c r="I36" i="24"/>
  <c r="I16" i="24"/>
  <c r="H50" i="24"/>
  <c r="H31" i="24"/>
  <c r="BJ9" i="24"/>
  <c r="BN9" i="24"/>
  <c r="BM9" i="24"/>
  <c r="BO9" i="24"/>
  <c r="BP9" i="24"/>
  <c r="BR9" i="24"/>
  <c r="BQ9" i="24"/>
  <c r="BK9" i="24"/>
  <c r="AQ19" i="24"/>
  <c r="BS9" i="24"/>
  <c r="BT9" i="24"/>
  <c r="BU9" i="24"/>
  <c r="BL9" i="24"/>
  <c r="I50" i="24"/>
  <c r="I30" i="24"/>
  <c r="I10" i="24"/>
  <c r="AT52" i="24"/>
  <c r="J50" i="24"/>
  <c r="J40" i="24"/>
  <c r="J18" i="24"/>
  <c r="J48" i="24"/>
  <c r="J17" i="24"/>
  <c r="J49" i="24"/>
  <c r="J10" i="24"/>
  <c r="J15" i="24"/>
  <c r="BL38" i="24"/>
  <c r="BP38" i="24"/>
  <c r="BJ38" i="24"/>
  <c r="BO38" i="24"/>
  <c r="BK38" i="24"/>
  <c r="BM38" i="24"/>
  <c r="BS38" i="24"/>
  <c r="BQ38" i="24"/>
  <c r="BN38" i="24"/>
  <c r="BR38" i="24"/>
  <c r="BM31" i="24"/>
  <c r="BR31" i="24"/>
  <c r="BK31" i="24"/>
  <c r="BT31" i="24"/>
  <c r="BJ31" i="24"/>
  <c r="BP31" i="24"/>
  <c r="BN31" i="24"/>
  <c r="BL31" i="24"/>
  <c r="BS31" i="24"/>
  <c r="BO31" i="24"/>
  <c r="BU31" i="24"/>
  <c r="BQ31" i="24"/>
  <c r="BJ23" i="24"/>
  <c r="BS23" i="24"/>
  <c r="BL23" i="24"/>
  <c r="BR23" i="24"/>
  <c r="BO23" i="24"/>
  <c r="BN23" i="24"/>
  <c r="BQ23" i="24"/>
  <c r="BM23" i="24"/>
  <c r="BP23" i="24"/>
  <c r="BK23" i="24"/>
  <c r="BJ50" i="24"/>
  <c r="BK50" i="24"/>
  <c r="BL50" i="24"/>
  <c r="BO50" i="24"/>
  <c r="BT50" i="24"/>
  <c r="BR50" i="24"/>
  <c r="BQ50" i="24"/>
  <c r="BP50" i="24"/>
  <c r="BM50" i="24"/>
  <c r="BU50" i="24"/>
  <c r="BS50" i="24"/>
  <c r="BN50" i="24"/>
  <c r="BO12" i="24"/>
  <c r="BQ12" i="24"/>
  <c r="BT12" i="24"/>
  <c r="BP12" i="24"/>
  <c r="BK12" i="24"/>
  <c r="BU12" i="24"/>
  <c r="BN12" i="24"/>
  <c r="BL12" i="24"/>
  <c r="BM12" i="24"/>
  <c r="BR12" i="24"/>
  <c r="BS12" i="24"/>
  <c r="BJ12" i="24"/>
  <c r="BK48" i="24"/>
  <c r="BL48" i="24"/>
  <c r="BO48" i="24"/>
  <c r="BR48" i="24"/>
  <c r="BP48" i="24"/>
  <c r="BS48" i="24"/>
  <c r="BJ48" i="24"/>
  <c r="BT48" i="24"/>
  <c r="BU48" i="24"/>
  <c r="BM48" i="24"/>
  <c r="BQ48" i="24"/>
  <c r="BN48" i="24"/>
  <c r="V146" i="24"/>
  <c r="BR22" i="24"/>
  <c r="BO22" i="24"/>
  <c r="BP22" i="24"/>
  <c r="BJ22" i="24"/>
  <c r="BM22" i="24"/>
  <c r="BT22" i="24"/>
  <c r="AQ146" i="24"/>
  <c r="BK22" i="24"/>
  <c r="BS22" i="24"/>
  <c r="BN22" i="24"/>
  <c r="BU22" i="24"/>
  <c r="BL22" i="24"/>
  <c r="BQ22" i="24"/>
  <c r="BQ47" i="24"/>
  <c r="BK47" i="24"/>
  <c r="BN47" i="24"/>
  <c r="BM47" i="24"/>
  <c r="BU47" i="24"/>
  <c r="BL47" i="24"/>
  <c r="BS47" i="24"/>
  <c r="BT47" i="24"/>
  <c r="BR47" i="24"/>
  <c r="BJ47" i="24"/>
  <c r="BP47" i="24"/>
  <c r="BO47" i="24"/>
  <c r="BM46" i="24"/>
  <c r="BP46" i="24"/>
  <c r="BN46" i="24"/>
  <c r="BU46" i="24"/>
  <c r="BQ46" i="24"/>
  <c r="BO46" i="24"/>
  <c r="BJ46" i="24"/>
  <c r="BL46" i="24"/>
  <c r="BT46" i="24"/>
  <c r="BR46" i="24"/>
  <c r="BS46" i="24"/>
  <c r="BK46" i="24"/>
  <c r="I9" i="24"/>
  <c r="Z19" i="24"/>
  <c r="H7" i="24"/>
  <c r="I48" i="24"/>
  <c r="I12" i="24"/>
  <c r="H21" i="24"/>
  <c r="I51" i="24"/>
  <c r="I35" i="24"/>
  <c r="Z52" i="24"/>
  <c r="H25" i="24"/>
  <c r="AS146" i="24"/>
  <c r="I23" i="24"/>
  <c r="J29" i="24"/>
  <c r="J46" i="24"/>
  <c r="J12" i="24"/>
  <c r="J47" i="24"/>
  <c r="J31" i="24"/>
  <c r="J38" i="24"/>
  <c r="AT19" i="24"/>
  <c r="BJ10" i="24"/>
  <c r="BN10" i="24"/>
  <c r="BO10" i="24"/>
  <c r="BQ10" i="24"/>
  <c r="BR10" i="24"/>
  <c r="BS10" i="24"/>
  <c r="BM10" i="24"/>
  <c r="BP10" i="24"/>
  <c r="BL10" i="24"/>
  <c r="BK10" i="24"/>
  <c r="BJ36" i="24"/>
  <c r="BT36" i="24"/>
  <c r="BS36" i="24"/>
  <c r="BU36" i="24"/>
  <c r="BQ36" i="24"/>
  <c r="BO36" i="24"/>
  <c r="BM36" i="24"/>
  <c r="BL36" i="24"/>
  <c r="BN36" i="24"/>
  <c r="BK36" i="24"/>
  <c r="BP36" i="24"/>
  <c r="BR36" i="24"/>
  <c r="BL16" i="24"/>
  <c r="BK16" i="24"/>
  <c r="BJ16" i="24"/>
  <c r="BM16" i="24"/>
  <c r="BP16" i="24"/>
  <c r="BQ16" i="24"/>
  <c r="BR16" i="24"/>
  <c r="BU16" i="24"/>
  <c r="BO16" i="24"/>
  <c r="BT16" i="24"/>
  <c r="BN16" i="24"/>
  <c r="BS16" i="24"/>
  <c r="BJ42" i="24"/>
  <c r="BS42" i="24"/>
  <c r="BR42" i="24"/>
  <c r="BM42" i="24"/>
  <c r="BK42" i="24"/>
  <c r="BU42" i="24"/>
  <c r="BQ42" i="24"/>
  <c r="BP42" i="24"/>
  <c r="BL42" i="24"/>
  <c r="BO42" i="24"/>
  <c r="BT42" i="24"/>
  <c r="BN42" i="24"/>
  <c r="BJ18" i="24"/>
  <c r="BL18" i="24"/>
  <c r="BN18" i="24"/>
  <c r="BU18" i="24"/>
  <c r="BM18" i="24"/>
  <c r="BO18" i="24"/>
  <c r="BS18" i="24"/>
  <c r="BQ18" i="24"/>
  <c r="BR18" i="24"/>
  <c r="BT18" i="24"/>
  <c r="BP18" i="24"/>
  <c r="BK18" i="24"/>
  <c r="BJ40" i="24"/>
  <c r="BQ40" i="24"/>
  <c r="BN40" i="24"/>
  <c r="BK40" i="24"/>
  <c r="BR40" i="24"/>
  <c r="BL40" i="24"/>
  <c r="BO40" i="24"/>
  <c r="BM40" i="24"/>
  <c r="BU40" i="24"/>
  <c r="BS40" i="24"/>
  <c r="BT40" i="24"/>
  <c r="BP40" i="24"/>
  <c r="BL28" i="24"/>
  <c r="BT28" i="24"/>
  <c r="BU28" i="24"/>
  <c r="BQ28" i="24"/>
  <c r="BR28" i="24"/>
  <c r="BN28" i="24"/>
  <c r="BS28" i="24"/>
  <c r="BO28" i="24"/>
  <c r="BP28" i="24"/>
  <c r="BK28" i="24"/>
  <c r="BM28" i="24"/>
  <c r="BJ28" i="24"/>
  <c r="BS35" i="24"/>
  <c r="BJ35" i="24"/>
  <c r="BQ35" i="24"/>
  <c r="BM35" i="24"/>
  <c r="BT35" i="24"/>
  <c r="BN35" i="24"/>
  <c r="BO35" i="24"/>
  <c r="BL35" i="24"/>
  <c r="BK35" i="24"/>
  <c r="BR35" i="24"/>
  <c r="BU35" i="24"/>
  <c r="AQ52" i="24"/>
  <c r="BP35" i="24"/>
  <c r="BP7" i="24"/>
  <c r="BJ7" i="24"/>
  <c r="BM7" i="24"/>
  <c r="BL7" i="24"/>
  <c r="BQ7" i="24"/>
  <c r="BK7" i="24"/>
  <c r="BO7" i="24"/>
  <c r="BS7" i="24"/>
  <c r="BR7" i="24"/>
  <c r="BN7" i="24"/>
  <c r="BT11" i="24"/>
  <c r="BN11" i="24"/>
  <c r="BJ11" i="24"/>
  <c r="BK11" i="24"/>
  <c r="BS11" i="24"/>
  <c r="BQ11" i="24"/>
  <c r="BU11" i="24"/>
  <c r="BM11" i="24"/>
  <c r="BR11" i="24"/>
  <c r="BO11" i="24"/>
  <c r="BP11" i="24"/>
  <c r="BL11" i="24"/>
  <c r="H46" i="24"/>
  <c r="H23" i="24"/>
  <c r="AR19" i="24"/>
  <c r="I22" i="24"/>
  <c r="X146" i="24"/>
  <c r="W146" i="24"/>
  <c r="H22" i="24"/>
  <c r="H9" i="24"/>
  <c r="Y19" i="24"/>
  <c r="I42" i="24"/>
  <c r="I28" i="24"/>
  <c r="I7" i="24"/>
  <c r="AR146" i="24"/>
  <c r="H35" i="24"/>
  <c r="I47" i="24"/>
  <c r="I31" i="24"/>
  <c r="AR52" i="24"/>
  <c r="H41" i="24"/>
  <c r="H15" i="24"/>
  <c r="AS52" i="24"/>
  <c r="I41" i="24"/>
  <c r="I18" i="24"/>
  <c r="J16" i="24"/>
  <c r="J39" i="24"/>
  <c r="J51" i="24"/>
  <c r="J36" i="24"/>
  <c r="J25" i="24"/>
  <c r="J35" i="24"/>
  <c r="J30" i="24"/>
  <c r="J42" i="24"/>
  <c r="J9" i="24"/>
  <c r="AA19" i="24"/>
  <c r="J7" i="24"/>
  <c r="BS39" i="24"/>
  <c r="BP39" i="24"/>
  <c r="BT39" i="24"/>
  <c r="BL39" i="24"/>
  <c r="BO39" i="24"/>
  <c r="BU39" i="24"/>
  <c r="BJ39" i="24"/>
  <c r="BN39" i="24"/>
  <c r="BK39" i="24"/>
  <c r="BQ39" i="24"/>
  <c r="BR39" i="24"/>
  <c r="BM39" i="24"/>
  <c r="BJ14" i="24"/>
  <c r="BM14" i="24"/>
  <c r="BP14" i="24"/>
  <c r="BK14" i="24"/>
  <c r="BR14" i="24"/>
  <c r="BU14" i="24"/>
  <c r="BO14" i="24"/>
  <c r="BS14" i="24"/>
  <c r="BQ14" i="24"/>
  <c r="BL14" i="24"/>
  <c r="BN14" i="24"/>
  <c r="BT14" i="24"/>
  <c r="BM15" i="24"/>
  <c r="BK15" i="24"/>
  <c r="BR15" i="24"/>
  <c r="BT15" i="24"/>
  <c r="BN15" i="24"/>
  <c r="BL15" i="24"/>
  <c r="BP15" i="24"/>
  <c r="BS15" i="24"/>
  <c r="BQ15" i="24"/>
  <c r="BU15" i="24"/>
  <c r="BJ15" i="24"/>
  <c r="BO15" i="24"/>
  <c r="BL32" i="24"/>
  <c r="BR32" i="24"/>
  <c r="BU32" i="24"/>
  <c r="BT32" i="24"/>
  <c r="BS32" i="24"/>
  <c r="BN32" i="24"/>
  <c r="BJ32" i="24"/>
  <c r="BK32" i="24"/>
  <c r="BQ32" i="24"/>
  <c r="BO32" i="24"/>
  <c r="BM32" i="24"/>
  <c r="BP32" i="24"/>
  <c r="BK37" i="24"/>
  <c r="BL37" i="24"/>
  <c r="BR37" i="24"/>
  <c r="BT37" i="24"/>
  <c r="BS37" i="24"/>
  <c r="BJ37" i="24"/>
  <c r="BM37" i="24"/>
  <c r="BU37" i="24"/>
  <c r="BO37" i="24"/>
  <c r="BP37" i="24"/>
  <c r="BQ37" i="24"/>
  <c r="BN37" i="24"/>
  <c r="X19" i="24"/>
  <c r="AS19" i="24"/>
  <c r="I40" i="24"/>
  <c r="I21" i="24"/>
  <c r="H38" i="24"/>
  <c r="H11" i="24"/>
  <c r="I38" i="24"/>
  <c r="I14" i="24"/>
  <c r="J21" i="24"/>
  <c r="J37" i="24"/>
  <c r="J28" i="24"/>
  <c r="Y146" i="24"/>
  <c r="J22" i="24"/>
  <c r="J41" i="24"/>
  <c r="L24" i="24" l="1"/>
  <c r="M27" i="24"/>
  <c r="BU38" i="24"/>
  <c r="BT38" i="24"/>
  <c r="AH52" i="24"/>
  <c r="Q52" i="24" s="1"/>
  <c r="S44" i="24"/>
  <c r="AN44" i="24"/>
  <c r="BU44" i="24"/>
  <c r="BL44" i="24"/>
  <c r="BP44" i="24"/>
  <c r="BN44" i="24"/>
  <c r="BO44" i="24"/>
  <c r="BM44" i="24"/>
  <c r="BT44" i="24"/>
  <c r="BK44" i="24"/>
  <c r="BS44" i="24"/>
  <c r="BQ44" i="24"/>
  <c r="BJ44" i="24"/>
  <c r="BR44" i="24"/>
  <c r="BR45" i="24"/>
  <c r="BQ45" i="24"/>
  <c r="BM45" i="24"/>
  <c r="BU45" i="24"/>
  <c r="BT45" i="24"/>
  <c r="BK45" i="24"/>
  <c r="BS45" i="24"/>
  <c r="BP45" i="24"/>
  <c r="BL45" i="24"/>
  <c r="BJ45" i="24"/>
  <c r="BN45" i="24"/>
  <c r="BO45" i="24"/>
  <c r="BT43" i="24"/>
  <c r="BP43" i="24"/>
  <c r="BQ43" i="24"/>
  <c r="BS43" i="24"/>
  <c r="BJ43" i="24"/>
  <c r="BR43" i="24"/>
  <c r="BK43" i="24"/>
  <c r="BU43" i="24"/>
  <c r="BO43" i="24"/>
  <c r="BN43" i="24"/>
  <c r="BM43" i="24"/>
  <c r="BL43" i="24"/>
  <c r="AN43" i="24"/>
  <c r="S43" i="24"/>
  <c r="AN45" i="24"/>
  <c r="S45" i="24"/>
  <c r="AA33" i="24"/>
  <c r="J33" i="24" s="1"/>
  <c r="N27" i="24"/>
  <c r="AH33" i="24"/>
  <c r="AN9" i="24"/>
  <c r="AN7" i="24"/>
  <c r="K24" i="24"/>
  <c r="J24" i="24"/>
  <c r="I27" i="24"/>
  <c r="BU21" i="24"/>
  <c r="BU29" i="24"/>
  <c r="AR33" i="24"/>
  <c r="AR54" i="24" s="1"/>
  <c r="BU49" i="24"/>
  <c r="BT41" i="24"/>
  <c r="BU41" i="24"/>
  <c r="BA52" i="24"/>
  <c r="H24" i="24"/>
  <c r="I24" i="24"/>
  <c r="BT21" i="24"/>
  <c r="Z33" i="24"/>
  <c r="Z54" i="24" s="1"/>
  <c r="BT49" i="24"/>
  <c r="BT29" i="24"/>
  <c r="AQ33" i="24"/>
  <c r="BU10" i="24"/>
  <c r="BA19" i="24"/>
  <c r="BT19" i="24" s="1"/>
  <c r="BT10" i="24"/>
  <c r="G24" i="24"/>
  <c r="H27" i="24"/>
  <c r="BJ24" i="24"/>
  <c r="BQ24" i="24"/>
  <c r="BO24" i="24"/>
  <c r="BN24" i="24"/>
  <c r="BM24" i="24"/>
  <c r="BT24" i="24"/>
  <c r="BR24" i="24"/>
  <c r="BK24" i="24"/>
  <c r="BU24" i="24"/>
  <c r="BL24" i="24"/>
  <c r="BP24" i="24"/>
  <c r="BS24" i="24"/>
  <c r="Y33" i="24"/>
  <c r="W147" i="24" s="1"/>
  <c r="W148" i="24" s="1"/>
  <c r="BA33" i="24"/>
  <c r="BU23" i="24"/>
  <c r="BT23" i="24"/>
  <c r="BA146" i="24"/>
  <c r="Q146" i="24" s="1"/>
  <c r="BU7" i="24"/>
  <c r="BT7" i="24"/>
  <c r="BJ27" i="24"/>
  <c r="BK27" i="24"/>
  <c r="Q27" i="24"/>
  <c r="Y52" i="24"/>
  <c r="H52" i="24" s="1"/>
  <c r="AF33" i="24"/>
  <c r="O33" i="24" s="1"/>
  <c r="R52" i="24"/>
  <c r="R33" i="24"/>
  <c r="L27" i="24"/>
  <c r="BN27" i="24"/>
  <c r="Q21" i="24"/>
  <c r="S21" i="24" s="1"/>
  <c r="R19" i="24"/>
  <c r="BH7" i="24"/>
  <c r="BL27" i="24"/>
  <c r="AX52" i="24"/>
  <c r="N52" i="24" s="1"/>
  <c r="AA52" i="24"/>
  <c r="J52" i="24" s="1"/>
  <c r="P27" i="24"/>
  <c r="U28" i="24"/>
  <c r="U35" i="24"/>
  <c r="S48" i="24"/>
  <c r="BM27" i="24"/>
  <c r="S49" i="24"/>
  <c r="S50" i="24"/>
  <c r="Q19" i="24"/>
  <c r="BO27" i="24"/>
  <c r="AB33" i="24"/>
  <c r="K33" i="24" s="1"/>
  <c r="BP27" i="24"/>
  <c r="BS27" i="24"/>
  <c r="U26" i="24"/>
  <c r="BT27" i="24"/>
  <c r="BR27" i="24"/>
  <c r="J27" i="24"/>
  <c r="AX33" i="24"/>
  <c r="N33" i="24" s="1"/>
  <c r="X52" i="24"/>
  <c r="G52" i="24" s="1"/>
  <c r="AC52" i="24"/>
  <c r="AC54" i="24" s="1"/>
  <c r="AC56" i="24" s="1"/>
  <c r="P19" i="24"/>
  <c r="BU27" i="24"/>
  <c r="BQ27" i="24"/>
  <c r="K27" i="24"/>
  <c r="AN26" i="24"/>
  <c r="U42" i="24"/>
  <c r="U32" i="24"/>
  <c r="U39" i="24"/>
  <c r="U49" i="24"/>
  <c r="U11" i="24"/>
  <c r="U13" i="24"/>
  <c r="U31" i="24"/>
  <c r="U38" i="24"/>
  <c r="U23" i="24"/>
  <c r="AT147" i="24"/>
  <c r="AT148" i="24" s="1"/>
  <c r="AY147" i="24"/>
  <c r="AY148" i="24" s="1"/>
  <c r="G19" i="24"/>
  <c r="AI54" i="24"/>
  <c r="AI59" i="24" s="1"/>
  <c r="BB54" i="24"/>
  <c r="O146" i="24"/>
  <c r="AG147" i="24"/>
  <c r="AG148" i="24" s="1"/>
  <c r="AF147" i="24"/>
  <c r="AF148" i="24" s="1"/>
  <c r="AN17" i="24"/>
  <c r="AW147" i="24"/>
  <c r="AW148" i="24" s="1"/>
  <c r="AE147" i="24"/>
  <c r="AE148" i="24" s="1"/>
  <c r="O52" i="24"/>
  <c r="AN40" i="24"/>
  <c r="U30" i="24"/>
  <c r="U29" i="24"/>
  <c r="P33" i="24"/>
  <c r="BG7" i="24"/>
  <c r="AC147" i="24"/>
  <c r="AC148" i="24" s="1"/>
  <c r="N146" i="24"/>
  <c r="AZ54" i="24"/>
  <c r="AV147" i="24"/>
  <c r="AV148" i="24" s="1"/>
  <c r="AY54" i="24"/>
  <c r="P52" i="24"/>
  <c r="U41" i="24"/>
  <c r="O19" i="24"/>
  <c r="AN37" i="24"/>
  <c r="AF54" i="24"/>
  <c r="AG54" i="24"/>
  <c r="AG59" i="24" s="1"/>
  <c r="P146" i="24"/>
  <c r="AZ147" i="24"/>
  <c r="S26" i="24"/>
  <c r="N19" i="24"/>
  <c r="AE54" i="24"/>
  <c r="AE59" i="24" s="1"/>
  <c r="U47" i="24"/>
  <c r="AN32" i="24"/>
  <c r="U25" i="24"/>
  <c r="U16" i="24"/>
  <c r="U48" i="24"/>
  <c r="U12" i="24"/>
  <c r="AN10" i="24"/>
  <c r="U14" i="24"/>
  <c r="U36" i="24"/>
  <c r="U10" i="24"/>
  <c r="U37" i="24"/>
  <c r="U9" i="24"/>
  <c r="U46" i="24"/>
  <c r="U17" i="24"/>
  <c r="AN30" i="24"/>
  <c r="AV54" i="24"/>
  <c r="S30" i="24"/>
  <c r="S11" i="24"/>
  <c r="K146" i="24"/>
  <c r="U50" i="24"/>
  <c r="U15" i="24"/>
  <c r="U21" i="24"/>
  <c r="U51" i="24"/>
  <c r="U18" i="24"/>
  <c r="AN13" i="24"/>
  <c r="AN49" i="24"/>
  <c r="AS54" i="24"/>
  <c r="J19" i="24"/>
  <c r="S32" i="24"/>
  <c r="L146" i="24"/>
  <c r="K52" i="24"/>
  <c r="L19" i="24"/>
  <c r="AD54" i="24"/>
  <c r="AD56" i="24" s="1"/>
  <c r="AW54" i="24"/>
  <c r="M52" i="24"/>
  <c r="L33" i="24"/>
  <c r="AA147" i="24"/>
  <c r="AN41" i="24"/>
  <c r="M19" i="24"/>
  <c r="AN29" i="24"/>
  <c r="S13" i="24"/>
  <c r="AB147" i="24"/>
  <c r="AB148" i="24" s="1"/>
  <c r="M33" i="24"/>
  <c r="M146" i="24"/>
  <c r="AN46" i="24"/>
  <c r="U22" i="24"/>
  <c r="U40" i="24"/>
  <c r="AU54" i="24"/>
  <c r="K19" i="24"/>
  <c r="S42" i="24"/>
  <c r="S46" i="24"/>
  <c r="AN11" i="24"/>
  <c r="S37" i="24"/>
  <c r="AU147" i="24"/>
  <c r="S40" i="24"/>
  <c r="AT54" i="24"/>
  <c r="S10" i="24"/>
  <c r="S9" i="24"/>
  <c r="AN28" i="24"/>
  <c r="S28" i="24"/>
  <c r="AN25" i="24"/>
  <c r="S25" i="24"/>
  <c r="AN39" i="24"/>
  <c r="S39" i="24"/>
  <c r="BM19" i="24"/>
  <c r="BR19" i="24"/>
  <c r="BN19" i="24"/>
  <c r="BS19" i="24"/>
  <c r="BK19" i="24"/>
  <c r="BJ19" i="24"/>
  <c r="BL19" i="24"/>
  <c r="BQ19" i="24"/>
  <c r="BO19" i="24"/>
  <c r="BP19" i="24"/>
  <c r="AN23" i="24"/>
  <c r="S23" i="24"/>
  <c r="Y147" i="24"/>
  <c r="S41" i="24"/>
  <c r="AN12" i="24"/>
  <c r="S12" i="24"/>
  <c r="H146" i="24"/>
  <c r="I19" i="24"/>
  <c r="V147" i="24"/>
  <c r="V148" i="24" s="1"/>
  <c r="AN48" i="24"/>
  <c r="S17" i="24"/>
  <c r="AN18" i="24"/>
  <c r="S18" i="24"/>
  <c r="BF7" i="24"/>
  <c r="U7" i="24"/>
  <c r="H19" i="24"/>
  <c r="AN47" i="24"/>
  <c r="S47" i="24"/>
  <c r="S7" i="24"/>
  <c r="BE7" i="24"/>
  <c r="AN21" i="24"/>
  <c r="J146" i="24"/>
  <c r="AN51" i="24"/>
  <c r="S51" i="24"/>
  <c r="AN15" i="24"/>
  <c r="S15" i="24"/>
  <c r="AN42" i="24"/>
  <c r="S29" i="24"/>
  <c r="AN50" i="24"/>
  <c r="S36" i="24"/>
  <c r="AN36" i="24"/>
  <c r="AN38" i="24"/>
  <c r="S38" i="24"/>
  <c r="AN31" i="24"/>
  <c r="S31" i="24"/>
  <c r="I146" i="24"/>
  <c r="I52" i="24"/>
  <c r="AS147" i="24"/>
  <c r="G146" i="24"/>
  <c r="AN22" i="24"/>
  <c r="S22" i="24"/>
  <c r="AN35" i="24"/>
  <c r="S35" i="24"/>
  <c r="AN14" i="24"/>
  <c r="S14" i="24"/>
  <c r="AN16" i="24"/>
  <c r="S16" i="24"/>
  <c r="AH54" i="24" l="1"/>
  <c r="AH56" i="24" s="1"/>
  <c r="Q33" i="24"/>
  <c r="AO43" i="24"/>
  <c r="AO44" i="24"/>
  <c r="AO45" i="24"/>
  <c r="AR147" i="24"/>
  <c r="AR148" i="24" s="1"/>
  <c r="BU19" i="24"/>
  <c r="AN27" i="24"/>
  <c r="AO7" i="24"/>
  <c r="AD147" i="24"/>
  <c r="AD148" i="24" s="1"/>
  <c r="BH52" i="24"/>
  <c r="H33" i="24"/>
  <c r="U27" i="24"/>
  <c r="L52" i="24"/>
  <c r="S52" i="24" s="1"/>
  <c r="U24" i="24"/>
  <c r="X54" i="24"/>
  <c r="X56" i="24" s="1"/>
  <c r="BA54" i="24"/>
  <c r="BM33" i="24"/>
  <c r="BK33" i="24"/>
  <c r="X147" i="24"/>
  <c r="X148" i="24" s="1"/>
  <c r="I33" i="24"/>
  <c r="BL52" i="24"/>
  <c r="BQ33" i="24"/>
  <c r="BP52" i="24"/>
  <c r="AQ54" i="24"/>
  <c r="Y54" i="24"/>
  <c r="Y56" i="24" s="1"/>
  <c r="BO52" i="24"/>
  <c r="BO33" i="24"/>
  <c r="AB54" i="24"/>
  <c r="K54" i="24" s="1"/>
  <c r="Z147" i="24"/>
  <c r="Z148" i="24" s="1"/>
  <c r="G33" i="24"/>
  <c r="AA54" i="24"/>
  <c r="BM52" i="24"/>
  <c r="BR52" i="24"/>
  <c r="BQ52" i="24"/>
  <c r="BN33" i="24"/>
  <c r="BP33" i="24"/>
  <c r="BU52" i="24"/>
  <c r="AQ147" i="24"/>
  <c r="G147" i="24" s="1"/>
  <c r="BK52" i="24"/>
  <c r="BN52" i="24"/>
  <c r="BL33" i="24"/>
  <c r="J147" i="24"/>
  <c r="BT52" i="24"/>
  <c r="BJ52" i="24"/>
  <c r="BS52" i="24"/>
  <c r="BJ33" i="24"/>
  <c r="AN24" i="24"/>
  <c r="BS33" i="24"/>
  <c r="BU33" i="24"/>
  <c r="BT33" i="24"/>
  <c r="BR33" i="24"/>
  <c r="BA147" i="24"/>
  <c r="BA148" i="24" s="1"/>
  <c r="S24" i="24"/>
  <c r="AX147" i="24"/>
  <c r="AX148" i="24" s="1"/>
  <c r="BH33" i="24"/>
  <c r="BH19" i="24"/>
  <c r="R147" i="24"/>
  <c r="AX54" i="24"/>
  <c r="P147" i="24"/>
  <c r="S27" i="24"/>
  <c r="R54" i="24"/>
  <c r="R59" i="24" s="1"/>
  <c r="AI56" i="24"/>
  <c r="AO26" i="24"/>
  <c r="Q54" i="24"/>
  <c r="O110" i="24" s="1"/>
  <c r="P110" i="24" s="1"/>
  <c r="O54" i="24"/>
  <c r="O59" i="24" s="1"/>
  <c r="AH59" i="24"/>
  <c r="AO17" i="24"/>
  <c r="AF56" i="24"/>
  <c r="BG52" i="24"/>
  <c r="AO37" i="24"/>
  <c r="AO40" i="24"/>
  <c r="Y148" i="24"/>
  <c r="AF59" i="24"/>
  <c r="BG33" i="24"/>
  <c r="AE56" i="24"/>
  <c r="O147" i="24"/>
  <c r="P54" i="24"/>
  <c r="N54" i="24"/>
  <c r="AG56" i="24"/>
  <c r="AO32" i="24"/>
  <c r="BG19" i="24"/>
  <c r="AZ148" i="24"/>
  <c r="L54" i="24"/>
  <c r="AO11" i="24"/>
  <c r="AO10" i="24"/>
  <c r="AO49" i="24"/>
  <c r="AO13" i="24"/>
  <c r="AO30" i="24"/>
  <c r="AO29" i="24"/>
  <c r="AO42" i="24"/>
  <c r="AC59" i="24"/>
  <c r="AN52" i="24"/>
  <c r="AO41" i="24"/>
  <c r="AO46" i="24"/>
  <c r="BF19" i="24"/>
  <c r="AD59" i="24"/>
  <c r="M54" i="24"/>
  <c r="AA148" i="24"/>
  <c r="L147" i="24"/>
  <c r="M147" i="24"/>
  <c r="AO35" i="24"/>
  <c r="AO51" i="24"/>
  <c r="AO18" i="24"/>
  <c r="AO12" i="24"/>
  <c r="BF33" i="24"/>
  <c r="AO16" i="24"/>
  <c r="AO38" i="24"/>
  <c r="AO50" i="24"/>
  <c r="AU148" i="24"/>
  <c r="BE52" i="24"/>
  <c r="AO23" i="24"/>
  <c r="AO25" i="24"/>
  <c r="AO48" i="24"/>
  <c r="I54" i="24"/>
  <c r="Z59" i="24"/>
  <c r="Z56" i="24"/>
  <c r="AO14" i="24"/>
  <c r="S146" i="24"/>
  <c r="AO31" i="24"/>
  <c r="AN19" i="24"/>
  <c r="S19" i="24"/>
  <c r="BE19" i="24"/>
  <c r="AO39" i="24"/>
  <c r="AO9" i="24"/>
  <c r="AO36" i="24"/>
  <c r="AO21" i="24"/>
  <c r="AO22" i="24"/>
  <c r="AS148" i="24"/>
  <c r="AO15" i="24"/>
  <c r="AO47" i="24"/>
  <c r="AO28" i="24"/>
  <c r="AO27" i="24" l="1"/>
  <c r="H147" i="24"/>
  <c r="X59" i="24"/>
  <c r="K147" i="24"/>
  <c r="BJ54" i="24"/>
  <c r="Y59" i="24"/>
  <c r="H54" i="24"/>
  <c r="H64" i="24" s="1"/>
  <c r="BF52" i="24"/>
  <c r="BE33" i="24"/>
  <c r="AB59" i="24"/>
  <c r="I147" i="24"/>
  <c r="BN54" i="24"/>
  <c r="AA56" i="24"/>
  <c r="AA59" i="24"/>
  <c r="J54" i="24"/>
  <c r="J59" i="24" s="1"/>
  <c r="AN33" i="24"/>
  <c r="S33" i="24"/>
  <c r="BM54" i="24"/>
  <c r="BP54" i="24"/>
  <c r="Q147" i="24"/>
  <c r="G54" i="24"/>
  <c r="G64" i="24" s="1"/>
  <c r="BO54" i="24"/>
  <c r="BK54" i="24"/>
  <c r="AB56" i="24"/>
  <c r="BT54" i="24"/>
  <c r="BL54" i="24"/>
  <c r="AO24" i="24"/>
  <c r="AQ148" i="24"/>
  <c r="N147" i="24"/>
  <c r="BQ54" i="24"/>
  <c r="BU54" i="24"/>
  <c r="BR54" i="24"/>
  <c r="BS54" i="24"/>
  <c r="O111" i="24"/>
  <c r="P111" i="24" s="1"/>
  <c r="Q59" i="24"/>
  <c r="O108" i="24"/>
  <c r="P108" i="24" s="1"/>
  <c r="O107" i="24"/>
  <c r="P107" i="24" s="1"/>
  <c r="BH54" i="24"/>
  <c r="P59" i="24"/>
  <c r="O109" i="24"/>
  <c r="P109" i="24" s="1"/>
  <c r="N59" i="24"/>
  <c r="L59" i="24"/>
  <c r="O105" i="24"/>
  <c r="P105" i="24" s="1"/>
  <c r="AO52" i="24"/>
  <c r="AO19" i="24"/>
  <c r="O106" i="24"/>
  <c r="P106" i="24" s="1"/>
  <c r="BG54" i="24"/>
  <c r="M59" i="24"/>
  <c r="K59" i="24"/>
  <c r="O104" i="24"/>
  <c r="P104" i="24" s="1"/>
  <c r="U54" i="24"/>
  <c r="I59" i="24"/>
  <c r="O102" i="24"/>
  <c r="P102" i="24" s="1"/>
  <c r="H59" i="24" l="1"/>
  <c r="O101" i="24"/>
  <c r="P101" i="24" s="1"/>
  <c r="BE54" i="24"/>
  <c r="O100" i="24"/>
  <c r="P100" i="24" s="1"/>
  <c r="G59" i="24"/>
  <c r="AO33" i="24"/>
  <c r="S147" i="24"/>
  <c r="BF54" i="24"/>
  <c r="O103" i="24"/>
  <c r="P103" i="24" s="1"/>
  <c r="AN54" i="24"/>
  <c r="S54" i="24"/>
  <c r="E64" i="24" s="1"/>
  <c r="AO54" i="2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Chiel Vinke</author>
    <author>Microsoft Office User</author>
  </authors>
  <commentList>
    <comment ref="AC59" authorId="0" shapeId="0" xr:uid="{00000000-0006-0000-0100-000001000000}">
      <text>
        <r>
          <rPr>
            <b/>
            <sz val="9"/>
            <color indexed="81"/>
            <rFont val="Calibri"/>
            <family val="2"/>
          </rPr>
          <t>Chiel Vinke:</t>
        </r>
        <r>
          <rPr>
            <sz val="9"/>
            <color indexed="81"/>
            <rFont val="Calibri"/>
            <family val="2"/>
          </rPr>
          <t xml:space="preserve">
Afrondingverschil Kompas college 0,9</t>
        </r>
      </text>
    </comment>
    <comment ref="C68" authorId="0" shapeId="0" xr:uid="{00000000-0006-0000-0100-000002000000}">
      <text>
        <r>
          <rPr>
            <b/>
            <sz val="9"/>
            <color rgb="FF000000"/>
            <rFont val="Calibri"/>
            <family val="2"/>
          </rPr>
          <t xml:space="preserve">Chiel Vinke: Wordt  per kwartaal aangepast indien bekend bij CBS.
</t>
        </r>
        <r>
          <rPr>
            <b/>
            <sz val="9"/>
            <color rgb="FF000000"/>
            <rFont val="Calibri"/>
            <family val="2"/>
          </rPr>
          <t xml:space="preserve">Bron: https://opendata.cbs.nl/statline/#/CBS/nl/dataset/80072ned/table?ts=1517216895140
</t>
        </r>
        <r>
          <rPr>
            <b/>
            <sz val="9"/>
            <color rgb="FF000000"/>
            <rFont val="Calibri"/>
            <family val="2"/>
          </rPr>
          <t xml:space="preserve"> </t>
        </r>
        <r>
          <rPr>
            <sz val="9"/>
            <color rgb="FF000000"/>
            <rFont val="Calibri"/>
            <family val="2"/>
          </rPr>
          <t xml:space="preserve">
</t>
        </r>
      </text>
    </comment>
    <comment ref="E68" authorId="1" shapeId="0" xr:uid="{00000000-0006-0000-0100-000003000000}">
      <text>
        <r>
          <rPr>
            <b/>
            <sz val="10"/>
            <color rgb="FF000000"/>
            <rFont val="Tahoma"/>
            <family val="2"/>
          </rPr>
          <t xml:space="preserve">Chiel Vinke
</t>
        </r>
        <r>
          <rPr>
            <b/>
            <sz val="10"/>
            <color rgb="FF000000"/>
            <rFont val="Tahoma"/>
            <family val="2"/>
          </rPr>
          <t xml:space="preserve">2019
</t>
        </r>
        <r>
          <rPr>
            <b/>
            <sz val="10"/>
            <color rgb="FF000000"/>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Chiel Vinke</author>
    <author>Rutger Groen</author>
  </authors>
  <commentList>
    <comment ref="C54" authorId="0" shapeId="0" xr:uid="{00000000-0006-0000-0500-000001000000}">
      <text>
        <r>
          <rPr>
            <b/>
            <sz val="9"/>
            <color indexed="81"/>
            <rFont val="Calibri"/>
            <family val="2"/>
          </rPr>
          <t>Chiel Vinke:</t>
        </r>
        <r>
          <rPr>
            <sz val="9"/>
            <color indexed="81"/>
            <rFont val="Calibri"/>
            <family val="2"/>
          </rPr>
          <t xml:space="preserve">
TWK 12 juni</t>
        </r>
      </text>
    </comment>
    <comment ref="G54" authorId="0" shapeId="0" xr:uid="{00000000-0006-0000-0500-000002000000}">
      <text>
        <r>
          <rPr>
            <b/>
            <sz val="9"/>
            <color rgb="FF000000"/>
            <rFont val="Calibri"/>
            <family val="2"/>
          </rPr>
          <t>Chiel Vinke:</t>
        </r>
        <r>
          <rPr>
            <sz val="9"/>
            <color rgb="FF000000"/>
            <rFont val="Calibri"/>
            <family val="2"/>
          </rPr>
          <t xml:space="preserve">
</t>
        </r>
        <r>
          <rPr>
            <sz val="9"/>
            <color rgb="FF000000"/>
            <rFont val="Calibri"/>
            <family val="2"/>
          </rPr>
          <t xml:space="preserve">In deze kolom wordt het verzuimpercentage gepresenteerd waarin ook mutaties met terugwerkende kracht zijn verwerkt. Met andere woorden: In februari is voor januari een verzuimpercentage van 6,17% gepresenteerd. Een maand later, in maart, is het verzuim van januari nogmaals berekend en komt inclusief de met terugwerkende kracht in januari verwerkte mutaties 0,13% lager uit (6,04%). 
</t>
        </r>
      </text>
    </comment>
    <comment ref="S54" authorId="0" shapeId="0" xr:uid="{00000000-0006-0000-0500-000003000000}">
      <text>
        <r>
          <rPr>
            <b/>
            <sz val="9"/>
            <color rgb="FF000000"/>
            <rFont val="Tahoma"/>
            <family val="2"/>
          </rPr>
          <t>Chiel Vinke:</t>
        </r>
        <r>
          <rPr>
            <sz val="9"/>
            <color rgb="FF000000"/>
            <rFont val="Tahoma"/>
            <family val="2"/>
          </rPr>
          <t xml:space="preserve">
</t>
        </r>
        <r>
          <rPr>
            <sz val="9"/>
            <color rgb="FF000000"/>
            <rFont val="Tahoma"/>
            <family val="2"/>
          </rPr>
          <t xml:space="preserve">Let op delen door aantal maanden
</t>
        </r>
      </text>
    </comment>
    <comment ref="I57" authorId="1" shapeId="0" xr:uid="{00000000-0006-0000-0500-000004000000}">
      <text>
        <r>
          <rPr>
            <b/>
            <sz val="9"/>
            <color rgb="FF000000"/>
            <rFont val="Calibri"/>
            <family val="2"/>
          </rPr>
          <t xml:space="preserve">Rutger Groen:
</t>
        </r>
        <r>
          <rPr>
            <sz val="9"/>
            <color rgb="FF000000"/>
            <rFont val="Calibri"/>
            <family val="2"/>
          </rPr>
          <t xml:space="preserve">Afrondingsverschil van 0,01 handmatig gecorrigeerd.
</t>
        </r>
      </text>
    </comment>
    <comment ref="AA57" authorId="0" shapeId="0" xr:uid="{00000000-0006-0000-0500-000005000000}">
      <text>
        <r>
          <rPr>
            <b/>
            <sz val="9"/>
            <color indexed="81"/>
            <rFont val="Calibri"/>
            <family val="2"/>
          </rPr>
          <t>Chiel Vinke:</t>
        </r>
        <r>
          <rPr>
            <sz val="9"/>
            <color indexed="81"/>
            <rFont val="Calibri"/>
            <family val="2"/>
          </rPr>
          <t xml:space="preserve">
Afrondingverschil Kompas college 0,9</t>
        </r>
      </text>
    </comment>
    <comment ref="C65" authorId="0" shapeId="0" xr:uid="{00000000-0006-0000-0500-000006000000}">
      <text>
        <r>
          <rPr>
            <b/>
            <sz val="9"/>
            <color indexed="81"/>
            <rFont val="Calibri"/>
            <family val="2"/>
          </rPr>
          <t xml:space="preserve">Chiel Vinke: Wordt  per kwartaal aangepast indien bekend bij CBS.
Bron: https://opendata.cbs.nl/statline/#/CBS/nl/dataset/80072ned/table?ts=1517216895140
 </t>
        </r>
        <r>
          <rPr>
            <sz val="9"/>
            <color indexed="81"/>
            <rFont val="Calibri"/>
            <family val="2"/>
          </rPr>
          <t xml:space="preserve">
</t>
        </r>
      </text>
    </comment>
    <comment ref="E65" authorId="0" shapeId="0" xr:uid="{00000000-0006-0000-0500-000007000000}">
      <text>
        <r>
          <rPr>
            <b/>
            <sz val="9"/>
            <color indexed="81"/>
            <rFont val="Calibri"/>
            <family val="2"/>
          </rPr>
          <t>Chiel Vinke:</t>
        </r>
        <r>
          <rPr>
            <sz val="9"/>
            <color indexed="81"/>
            <rFont val="Calibri"/>
            <family val="2"/>
          </rPr>
          <t xml:space="preserve">
2016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Rutger Groen</author>
    <author>Chiel Vinke</author>
  </authors>
  <commentList>
    <comment ref="W22" authorId="0" shapeId="0" xr:uid="{00000000-0006-0000-0600-000001000000}">
      <text>
        <r>
          <rPr>
            <b/>
            <sz val="9"/>
            <color indexed="81"/>
            <rFont val="Calibri"/>
            <family val="2"/>
          </rPr>
          <t>Rutger Groen:</t>
        </r>
        <r>
          <rPr>
            <sz val="9"/>
            <color indexed="81"/>
            <rFont val="Calibri"/>
            <family val="2"/>
          </rPr>
          <t xml:space="preserve">
Tweede deel formule verwijderd</t>
        </r>
      </text>
    </comment>
    <comment ref="X22" authorId="0" shapeId="0" xr:uid="{00000000-0006-0000-0600-000002000000}">
      <text>
        <r>
          <rPr>
            <b/>
            <sz val="9"/>
            <color indexed="81"/>
            <rFont val="Calibri"/>
            <family val="2"/>
          </rPr>
          <t>Rutger Groen:</t>
        </r>
        <r>
          <rPr>
            <sz val="9"/>
            <color indexed="81"/>
            <rFont val="Calibri"/>
            <family val="2"/>
          </rPr>
          <t xml:space="preserve">
Tweede deel formule verwijderd</t>
        </r>
      </text>
    </comment>
    <comment ref="V24" authorId="0" shapeId="0" xr:uid="{00000000-0006-0000-0600-000003000000}">
      <text>
        <r>
          <rPr>
            <b/>
            <sz val="9"/>
            <color indexed="81"/>
            <rFont val="Calibri"/>
            <family val="2"/>
          </rPr>
          <t>Rutger Groen:</t>
        </r>
        <r>
          <rPr>
            <sz val="9"/>
            <color indexed="81"/>
            <rFont val="Calibri"/>
            <family val="2"/>
          </rPr>
          <t xml:space="preserve">
Tweede deel formule verwijderd</t>
        </r>
      </text>
    </comment>
    <comment ref="W24" authorId="0" shapeId="0" xr:uid="{00000000-0006-0000-0600-000004000000}">
      <text>
        <r>
          <rPr>
            <b/>
            <sz val="9"/>
            <color indexed="81"/>
            <rFont val="Calibri"/>
            <family val="2"/>
          </rPr>
          <t>Rutger Groen:</t>
        </r>
        <r>
          <rPr>
            <sz val="9"/>
            <color indexed="81"/>
            <rFont val="Calibri"/>
            <family val="2"/>
          </rPr>
          <t xml:space="preserve">
Tweede deel formule verwijderd</t>
        </r>
      </text>
    </comment>
    <comment ref="X24" authorId="0" shapeId="0" xr:uid="{00000000-0006-0000-0600-000005000000}">
      <text>
        <r>
          <rPr>
            <b/>
            <sz val="9"/>
            <color indexed="81"/>
            <rFont val="Calibri"/>
            <family val="2"/>
          </rPr>
          <t>Rutger Groen:</t>
        </r>
        <r>
          <rPr>
            <sz val="9"/>
            <color indexed="81"/>
            <rFont val="Calibri"/>
            <family val="2"/>
          </rPr>
          <t xml:space="preserve">
Tweede deel formule verwijderd</t>
        </r>
      </text>
    </comment>
    <comment ref="W26" authorId="0" shapeId="0" xr:uid="{00000000-0006-0000-0600-000006000000}">
      <text>
        <r>
          <rPr>
            <b/>
            <sz val="9"/>
            <color indexed="81"/>
            <rFont val="Calibri"/>
            <family val="2"/>
          </rPr>
          <t>Rutger Groen:</t>
        </r>
        <r>
          <rPr>
            <sz val="9"/>
            <color indexed="81"/>
            <rFont val="Calibri"/>
            <family val="2"/>
          </rPr>
          <t xml:space="preserve">
Afrondingsverschil van 0,01 maart handmatig aangepast</t>
        </r>
      </text>
    </comment>
    <comment ref="X26" authorId="0" shapeId="0" xr:uid="{00000000-0006-0000-0600-000007000000}">
      <text>
        <r>
          <rPr>
            <b/>
            <sz val="9"/>
            <color indexed="81"/>
            <rFont val="Calibri"/>
            <family val="2"/>
          </rPr>
          <t>Rutger Groen:</t>
        </r>
        <r>
          <rPr>
            <sz val="9"/>
            <color indexed="81"/>
            <rFont val="Calibri"/>
            <family val="2"/>
          </rPr>
          <t xml:space="preserve">
Afrondingsverschil van 0,01 maart handmatig aangepast</t>
        </r>
      </text>
    </comment>
    <comment ref="A28" authorId="0" shapeId="0" xr:uid="{00000000-0006-0000-0600-000008000000}">
      <text>
        <r>
          <rPr>
            <b/>
            <sz val="9"/>
            <color indexed="81"/>
            <rFont val="Calibri"/>
            <family val="2"/>
          </rPr>
          <t>Chiel Vinke:</t>
        </r>
        <r>
          <rPr>
            <sz val="9"/>
            <color indexed="81"/>
            <rFont val="Calibri"/>
            <family val="2"/>
          </rPr>
          <t xml:space="preserve">
Let op alleen locatie Nexus</t>
        </r>
      </text>
    </comment>
    <comment ref="A40" authorId="0" shapeId="0" xr:uid="{00000000-0006-0000-0600-000009000000}">
      <text>
        <r>
          <rPr>
            <b/>
            <sz val="9"/>
            <color indexed="81"/>
            <rFont val="Calibri"/>
            <family val="2"/>
          </rPr>
          <t xml:space="preserve">Chiel Vinke:
</t>
        </r>
        <r>
          <rPr>
            <sz val="9"/>
            <color indexed="81"/>
            <rFont val="Calibri"/>
            <family val="2"/>
          </rPr>
          <t>'Triade Midden-Limburg</t>
        </r>
      </text>
    </comment>
    <comment ref="A42" authorId="0" shapeId="0" xr:uid="{00000000-0006-0000-0600-00000A000000}">
      <text>
        <r>
          <rPr>
            <b/>
            <sz val="9"/>
            <color indexed="81"/>
            <rFont val="Calibri"/>
            <family val="2"/>
          </rPr>
          <t xml:space="preserve">Rutger Groen:
</t>
        </r>
        <r>
          <rPr>
            <sz val="9"/>
            <color indexed="81"/>
            <rFont val="Calibri"/>
            <family val="2"/>
          </rPr>
          <t>Kostenplaats toegevoegd. Deze was in vorige overzichten tm februari 2017 per abuis niet opgenomen.</t>
        </r>
      </text>
    </comment>
    <comment ref="X42" authorId="1" shapeId="0" xr:uid="{00000000-0006-0000-0600-00000B000000}">
      <text>
        <r>
          <rPr>
            <b/>
            <sz val="9"/>
            <color indexed="81"/>
            <rFont val="Calibri"/>
            <family val="2"/>
          </rPr>
          <t>Chiel Vinke:</t>
        </r>
        <r>
          <rPr>
            <sz val="9"/>
            <color indexed="81"/>
            <rFont val="Calibri"/>
            <family val="2"/>
          </rPr>
          <t xml:space="preserve">
Afrondingsverschil</t>
        </r>
      </text>
    </comment>
    <comment ref="A43" authorId="0" shapeId="0" xr:uid="{00000000-0006-0000-0600-00000C000000}">
      <text>
        <r>
          <rPr>
            <b/>
            <sz val="9"/>
            <color indexed="81"/>
            <rFont val="Calibri"/>
            <family val="2"/>
          </rPr>
          <t xml:space="preserve">Rutger Groen:
</t>
        </r>
        <r>
          <rPr>
            <sz val="9"/>
            <color indexed="81"/>
            <rFont val="Calibri"/>
            <family val="2"/>
          </rPr>
          <t>Kostenplaats toegevoegd. Deze was in vorige overzichten tm februari 2017 per abuis niet opgenomen.</t>
        </r>
      </text>
    </comment>
    <comment ref="B54" authorId="1" shapeId="0" xr:uid="{00000000-0006-0000-0600-00000D000000}">
      <text>
        <r>
          <rPr>
            <b/>
            <sz val="9"/>
            <color indexed="81"/>
            <rFont val="Calibri"/>
            <family val="2"/>
          </rPr>
          <t>Chiel Vinke:</t>
        </r>
        <r>
          <rPr>
            <sz val="9"/>
            <color indexed="81"/>
            <rFont val="Calibri"/>
            <family val="2"/>
          </rPr>
          <t xml:space="preserve">
TWK 12 juni</t>
        </r>
      </text>
    </comment>
    <comment ref="F54" authorId="1" shapeId="0" xr:uid="{00000000-0006-0000-0600-00000E000000}">
      <text>
        <r>
          <rPr>
            <b/>
            <sz val="9"/>
            <color indexed="81"/>
            <rFont val="Calibri"/>
            <family val="2"/>
          </rPr>
          <t>Chiel Vinke:</t>
        </r>
        <r>
          <rPr>
            <sz val="9"/>
            <color indexed="81"/>
            <rFont val="Calibri"/>
            <family val="2"/>
          </rPr>
          <t xml:space="preserve">
In deze kolom wordt het verzuimpercentage gepresenteerd waarin ook mutaties met terugwerkende kracht zijn verwerkt. Met andere woorden: In februari is voor januari een verzuimpercentage van 6,17% gepresenteerd. Een maand later, in maart, is het verzuim van januari nogmaals berekend en komt inclusief de met terugwerkende kracht in januari verwerkte mutaties 0,13% lager uit (6,04%). 
</t>
        </r>
      </text>
    </comment>
    <comment ref="R54" authorId="1" shapeId="0" xr:uid="{00000000-0006-0000-0600-00000F000000}">
      <text>
        <r>
          <rPr>
            <b/>
            <sz val="9"/>
            <color indexed="81"/>
            <rFont val="Tahoma"/>
            <family val="2"/>
          </rPr>
          <t>Chiel Vinke:</t>
        </r>
        <r>
          <rPr>
            <sz val="9"/>
            <color indexed="81"/>
            <rFont val="Tahoma"/>
            <family val="2"/>
          </rPr>
          <t xml:space="preserve">
Let op delen door aantal maanden
</t>
        </r>
      </text>
    </comment>
    <comment ref="H57" authorId="0" shapeId="0" xr:uid="{00000000-0006-0000-0600-000010000000}">
      <text>
        <r>
          <rPr>
            <b/>
            <sz val="9"/>
            <color indexed="81"/>
            <rFont val="Calibri"/>
            <family val="2"/>
          </rPr>
          <t xml:space="preserve">Rutger Groen:
</t>
        </r>
        <r>
          <rPr>
            <sz val="9"/>
            <color indexed="81"/>
            <rFont val="Calibri"/>
            <family val="2"/>
          </rPr>
          <t xml:space="preserve">Afrondingsverschil van 0,01 handmatig gecorrigeerd.
</t>
        </r>
      </text>
    </comment>
    <comment ref="Z57" authorId="1" shapeId="0" xr:uid="{00000000-0006-0000-0600-000011000000}">
      <text>
        <r>
          <rPr>
            <b/>
            <sz val="9"/>
            <color indexed="81"/>
            <rFont val="Calibri"/>
            <family val="2"/>
          </rPr>
          <t>Chiel Vinke:</t>
        </r>
        <r>
          <rPr>
            <sz val="9"/>
            <color indexed="81"/>
            <rFont val="Calibri"/>
            <family val="2"/>
          </rPr>
          <t xml:space="preserve">
Afrondingverschil Kompas college 0,9</t>
        </r>
      </text>
    </comment>
    <comment ref="F64" authorId="0" shapeId="0" xr:uid="{00000000-0006-0000-0600-000012000000}">
      <text>
        <r>
          <rPr>
            <b/>
            <sz val="9"/>
            <color indexed="81"/>
            <rFont val="Calibri"/>
            <family val="2"/>
          </rPr>
          <t>Rutger Groen:</t>
        </r>
        <r>
          <rPr>
            <sz val="9"/>
            <color indexed="81"/>
            <rFont val="Calibri"/>
            <family val="2"/>
          </rPr>
          <t xml:space="preserve">
Per kwartaal aanpassen indien bekend gemaakt bij CBS. </t>
        </r>
      </text>
    </comment>
  </commentList>
</comments>
</file>

<file path=xl/sharedStrings.xml><?xml version="1.0" encoding="utf-8"?>
<sst xmlns="http://schemas.openxmlformats.org/spreadsheetml/2006/main" count="9514" uniqueCount="879">
  <si>
    <r>
      <t>Toelichting gebruikte afkortingen en symbolen</t>
    </r>
    <r>
      <rPr>
        <b/>
        <sz val="12"/>
        <color rgb="FF000000"/>
        <rFont val="Calibri"/>
        <family val="2"/>
        <scheme val="minor"/>
      </rPr>
      <t>:</t>
    </r>
  </si>
  <si>
    <r>
      <t>FTE</t>
    </r>
    <r>
      <rPr>
        <sz val="12"/>
        <color rgb="FF000000"/>
        <rFont val="Calibri"/>
        <family val="2"/>
        <scheme val="minor"/>
      </rPr>
      <t xml:space="preserve"> = Beschikbare arbeidscapaciteit (Full Time Equivalent)</t>
    </r>
  </si>
  <si>
    <r>
      <t>GZVD</t>
    </r>
    <r>
      <rPr>
        <sz val="12"/>
        <color rgb="FF000000"/>
        <rFont val="Calibri"/>
        <family val="2"/>
        <scheme val="minor"/>
      </rPr>
      <t xml:space="preserve"> = Gemiddelde ZiekteVerzuimDuur</t>
    </r>
  </si>
  <si>
    <r>
      <t>WN</t>
    </r>
    <r>
      <rPr>
        <sz val="12"/>
        <color rgb="FF000000"/>
        <rFont val="Calibri"/>
        <family val="2"/>
        <scheme val="minor"/>
      </rPr>
      <t xml:space="preserve"> = Aantal WerkNemers</t>
    </r>
  </si>
  <si>
    <r>
      <t>ZMF</t>
    </r>
    <r>
      <rPr>
        <sz val="12"/>
        <color rgb="FF000000"/>
        <rFont val="Calibri"/>
        <family val="2"/>
        <scheme val="minor"/>
      </rPr>
      <t xml:space="preserve"> = ZiekteMeldingsFrequentie</t>
    </r>
  </si>
  <si>
    <r>
      <t>ZVP</t>
    </r>
    <r>
      <rPr>
        <sz val="12"/>
        <color rgb="FF000000"/>
        <rFont val="Calibri"/>
        <family val="2"/>
        <scheme val="minor"/>
      </rPr>
      <t xml:space="preserve"> = ZiekteVerzuimPercentage</t>
    </r>
  </si>
  <si>
    <t>De gebruikte bestanden zijn de volgende uit de Verzuimmanager:</t>
  </si>
  <si>
    <t>Verzuim Basis (Exclusief vangnetdossiers laag 1 tm 5)</t>
  </si>
  <si>
    <t>Periode</t>
  </si>
  <si>
    <t>Standaard</t>
  </si>
  <si>
    <t>Jaar</t>
  </si>
  <si>
    <t>Huidige jaar</t>
  </si>
  <si>
    <t>Maand</t>
  </si>
  <si>
    <t>Huidige maand</t>
  </si>
  <si>
    <t>Vangnetdossiers</t>
  </si>
  <si>
    <t>EXCLUSIEF</t>
  </si>
  <si>
    <t>Berekenen</t>
  </si>
  <si>
    <t>Alle contracttypes worden meegenomen in de berekening (standaard)</t>
  </si>
  <si>
    <t>Verzuimmanager, Verzuim naar duurklasse</t>
  </si>
  <si>
    <t>Beschrijving</t>
  </si>
  <si>
    <t>Kleurgebruik hoofdlijn is volgens de Aloysius standaard</t>
  </si>
  <si>
    <t>Let op:</t>
  </si>
  <si>
    <t xml:space="preserve">Gewogen gemiddelde sommen werken pas als alles ingevuld is. </t>
  </si>
  <si>
    <t>Opmerkingen:</t>
  </si>
  <si>
    <t>Uitleg berekeningsmethode</t>
  </si>
  <si>
    <t>Voorbeeld:</t>
  </si>
  <si>
    <t>Het ziekteverzuim wordt als volgt berekend:</t>
  </si>
  <si>
    <t xml:space="preserve">Van het totale FTE is een percentage ziek. </t>
  </si>
  <si>
    <t>10 fte</t>
  </si>
  <si>
    <t>ziek is 5%</t>
  </si>
  <si>
    <t xml:space="preserve">0,5 FTE is dan ziek. </t>
  </si>
  <si>
    <t>Dit houdt bij een grote school iets anders in</t>
  </si>
  <si>
    <t>100 fte</t>
  </si>
  <si>
    <t xml:space="preserve">5 FTE is dan ziek. </t>
  </si>
  <si>
    <t xml:space="preserve">Voor het totaal wordt het als volgt berekend. De FTE die ziek zijn worden gedeeld door het totale FTE. Zo ontstaat het gewogen gemiddelde. </t>
  </si>
  <si>
    <t>1000 fte total medewerkers</t>
  </si>
  <si>
    <r>
      <t>0,01%</t>
    </r>
    <r>
      <rPr>
        <sz val="12"/>
        <color theme="1"/>
        <rFont val="Calibri"/>
        <family val="2"/>
        <scheme val="minor"/>
      </rPr>
      <t xml:space="preserve"> van de stichting is ziek</t>
    </r>
  </si>
  <si>
    <t>Let op zonder VANGNET RAPPORTEREN !!</t>
  </si>
  <si>
    <t>Extra bewerking:</t>
  </si>
  <si>
    <t>Niet selecteren</t>
  </si>
  <si>
    <t>Gedragpunt</t>
  </si>
  <si>
    <t>Aloysius testbedrijf (297)</t>
  </si>
  <si>
    <t>Externe medewerkers (322)</t>
  </si>
  <si>
    <t>De Burcht (22)</t>
  </si>
  <si>
    <t>Deze staat er dubbel in</t>
  </si>
  <si>
    <t>Palmhuis</t>
  </si>
  <si>
    <t>Jan</t>
  </si>
  <si>
    <t>Feb</t>
  </si>
  <si>
    <t>Mrt</t>
  </si>
  <si>
    <t>Apr</t>
  </si>
  <si>
    <t>Mei</t>
  </si>
  <si>
    <t>Jun</t>
  </si>
  <si>
    <t>Jul</t>
  </si>
  <si>
    <t>Aug</t>
  </si>
  <si>
    <t>Sep</t>
  </si>
  <si>
    <t>Okt</t>
  </si>
  <si>
    <t>Nov</t>
  </si>
  <si>
    <t>Dec</t>
  </si>
  <si>
    <t>Verberg</t>
  </si>
  <si>
    <t>Maandrapportage ziekteverzuim Aloysius</t>
  </si>
  <si>
    <t xml:space="preserve">FTE per school per maand </t>
  </si>
  <si>
    <t>*bron: verzuimmanager RAET</t>
  </si>
  <si>
    <t>Verzuim per school per maand in FTE</t>
  </si>
  <si>
    <t>Gemiddeld verzuim per maand</t>
  </si>
  <si>
    <t>Bron: Verzuimmanager</t>
  </si>
  <si>
    <t xml:space="preserve">Concept FTE per school per maand </t>
  </si>
  <si>
    <t>maand</t>
  </si>
  <si>
    <t>Januari</t>
  </si>
  <si>
    <t>Februari</t>
  </si>
  <si>
    <t>Maart</t>
  </si>
  <si>
    <t>April</t>
  </si>
  <si>
    <t>Juni</t>
  </si>
  <si>
    <t>Juli</t>
  </si>
  <si>
    <t>Augustus</t>
  </si>
  <si>
    <t>September</t>
  </si>
  <si>
    <t>Oktober</t>
  </si>
  <si>
    <t>November</t>
  </si>
  <si>
    <t>December</t>
  </si>
  <si>
    <t>Gemiddelde</t>
  </si>
  <si>
    <t>(Verschil</t>
  </si>
  <si>
    <t>Controle kolom</t>
  </si>
  <si>
    <t>Q1</t>
  </si>
  <si>
    <t>Q2</t>
  </si>
  <si>
    <t>Q3</t>
  </si>
  <si>
    <t>Q4</t>
  </si>
  <si>
    <t>januari</t>
  </si>
  <si>
    <t>februari</t>
  </si>
  <si>
    <t>maart</t>
  </si>
  <si>
    <t>april</t>
  </si>
  <si>
    <t xml:space="preserve">mei </t>
  </si>
  <si>
    <t>juni</t>
  </si>
  <si>
    <t>juli</t>
  </si>
  <si>
    <t>augustus</t>
  </si>
  <si>
    <t>september</t>
  </si>
  <si>
    <t>oktober</t>
  </si>
  <si>
    <t>november</t>
  </si>
  <si>
    <t>december</t>
  </si>
  <si>
    <t>Jan (Con)</t>
  </si>
  <si>
    <t>Feb (Con)</t>
  </si>
  <si>
    <t>Mrt (Con)</t>
  </si>
  <si>
    <t>Apr (Con)</t>
  </si>
  <si>
    <t>Mei (Con)</t>
  </si>
  <si>
    <t>Jun (Con)</t>
  </si>
  <si>
    <t>Jul (Con)</t>
  </si>
  <si>
    <t>Aug (Con)</t>
  </si>
  <si>
    <t>Sep (Con)</t>
  </si>
  <si>
    <t>Okt (Con)</t>
  </si>
  <si>
    <t>Nov (Con)</t>
  </si>
  <si>
    <t>Dec (Con)</t>
  </si>
  <si>
    <t xml:space="preserve">   </t>
  </si>
  <si>
    <t>-</t>
  </si>
  <si>
    <t>Zoekcode Strapp</t>
  </si>
  <si>
    <t>Zoekcode dit model</t>
  </si>
  <si>
    <t>RVE / Status:</t>
  </si>
  <si>
    <t>vs concept)</t>
  </si>
  <si>
    <t>FTE</t>
  </si>
  <si>
    <t>Totaal 850</t>
  </si>
  <si>
    <t>850 Bestuurskantoor</t>
  </si>
  <si>
    <t>Bestuurskantoor</t>
  </si>
  <si>
    <t>Totaal 100</t>
  </si>
  <si>
    <t>100 Sectorbureau West</t>
  </si>
  <si>
    <t>Sectorbureau West</t>
  </si>
  <si>
    <t>Totaal 110</t>
  </si>
  <si>
    <t>110 Ondersteuningsdienst West</t>
  </si>
  <si>
    <t>Ondersteuningsdienst West</t>
  </si>
  <si>
    <t>Leidse Buitenschool</t>
  </si>
  <si>
    <t>Totaal 120</t>
  </si>
  <si>
    <t>120 Leidse Buitenschool</t>
  </si>
  <si>
    <t>Savio</t>
  </si>
  <si>
    <t>Totaal 130</t>
  </si>
  <si>
    <t>130 De Windvang</t>
  </si>
  <si>
    <t>De Windvang</t>
  </si>
  <si>
    <t>Don Boscoschool</t>
  </si>
  <si>
    <t>Totaal 140</t>
  </si>
  <si>
    <t>140 Don Boscoschool</t>
  </si>
  <si>
    <t>Totaal 150</t>
  </si>
  <si>
    <t>150 De Dolfijn</t>
  </si>
  <si>
    <t>De Dolfijn</t>
  </si>
  <si>
    <t>Totaal 160</t>
  </si>
  <si>
    <t>160 De Klimboom</t>
  </si>
  <si>
    <t>De Klimboom</t>
  </si>
  <si>
    <t>Totaal 170</t>
  </si>
  <si>
    <t>170 De Fakkel</t>
  </si>
  <si>
    <t>De Fakkel</t>
  </si>
  <si>
    <t>Het Kompas</t>
  </si>
  <si>
    <t>Totaal 180</t>
  </si>
  <si>
    <t>180 Het Kompas</t>
  </si>
  <si>
    <t>Totaal 190</t>
  </si>
  <si>
    <t>190 Savio</t>
  </si>
  <si>
    <t>Sector West gemiddelde</t>
  </si>
  <si>
    <t>Totaal 200</t>
  </si>
  <si>
    <t>200 Sectorbureau Noord-Holland</t>
  </si>
  <si>
    <t>Sectorbureau Noord en Gesloten</t>
  </si>
  <si>
    <t>Sectorbureau Noord-Holland</t>
  </si>
  <si>
    <t>Totaal 215</t>
  </si>
  <si>
    <t>215 Antoniusschool Haarlem</t>
  </si>
  <si>
    <t>Antonius Haarlem/Focus</t>
  </si>
  <si>
    <t>SGM Harreveld</t>
  </si>
  <si>
    <t>Totaal 216</t>
  </si>
  <si>
    <t>216 Antoniusschool Beverwijk</t>
  </si>
  <si>
    <t>Antonius Beverwijk</t>
  </si>
  <si>
    <t>De Burcht</t>
  </si>
  <si>
    <t>Totaal 217</t>
  </si>
  <si>
    <t>217 Antoniusschool Ijmuiden</t>
  </si>
  <si>
    <t>Antonius Ijmuiden</t>
  </si>
  <si>
    <t>Totaal 218</t>
  </si>
  <si>
    <t>218 Antoniusschool Schagen/Den Helder</t>
  </si>
  <si>
    <t>Antonius Schagen/Den Helder</t>
  </si>
  <si>
    <t>KompasCollege</t>
  </si>
  <si>
    <t>Totaal 270</t>
  </si>
  <si>
    <t>270 Gunningschool</t>
  </si>
  <si>
    <t>Prof. dr. Gunningschool SO</t>
  </si>
  <si>
    <t>Totaal 214</t>
  </si>
  <si>
    <t>214 Zeearend</t>
  </si>
  <si>
    <t>De Zeearend</t>
  </si>
  <si>
    <t>Zeearend</t>
  </si>
  <si>
    <t>Totaal 230</t>
  </si>
  <si>
    <t>230 Het Molenduin</t>
  </si>
  <si>
    <t>Het Molenduin</t>
  </si>
  <si>
    <t>Antoniusschool Haarlem</t>
  </si>
  <si>
    <t>Totaal 260</t>
  </si>
  <si>
    <t>260 Nexus</t>
  </si>
  <si>
    <t>Nexus</t>
  </si>
  <si>
    <t>Antoniusschool IJmond</t>
  </si>
  <si>
    <t>Totaal 520</t>
  </si>
  <si>
    <t>520 De Burcht</t>
  </si>
  <si>
    <t>Antoniusschool Schagen/Den Helder</t>
  </si>
  <si>
    <t>Totaal 530</t>
  </si>
  <si>
    <t>530 SGM Harreveld</t>
  </si>
  <si>
    <t>Harreveld</t>
  </si>
  <si>
    <t>Totaal 550</t>
  </si>
  <si>
    <t>550 KompasCollege</t>
  </si>
  <si>
    <t>Het Kompas College</t>
  </si>
  <si>
    <t>Sector Noord en Gesloten gemiddelde</t>
  </si>
  <si>
    <t>Totaal 300</t>
  </si>
  <si>
    <t>300 Sectorbureau Zuid</t>
  </si>
  <si>
    <t>Sectorbureau Zuid</t>
  </si>
  <si>
    <t>Totaal 321</t>
  </si>
  <si>
    <t>321 De Korenaer Stevensbeek</t>
  </si>
  <si>
    <t>De Korenaer Stevensbeek</t>
  </si>
  <si>
    <t>De Ortolaan Heibloem</t>
  </si>
  <si>
    <t>Totaal 322</t>
  </si>
  <si>
    <t>322 De Korenaer Deurne open</t>
  </si>
  <si>
    <t>De Korenaer Deurne</t>
  </si>
  <si>
    <t>De Ortolaan Roermond</t>
  </si>
  <si>
    <t>Totaal 325</t>
  </si>
  <si>
    <t>325 De Korenaer Helmond</t>
  </si>
  <si>
    <t>De Korenaer Helmond</t>
  </si>
  <si>
    <t>Totaal 328</t>
  </si>
  <si>
    <t>328 De Korenaer Rector Baptistln</t>
  </si>
  <si>
    <t>De Korenaer Rector Baptist</t>
  </si>
  <si>
    <t>Latasteschool</t>
  </si>
  <si>
    <t>Totaal 330</t>
  </si>
  <si>
    <t>330 De Korenaer Karel de Grotelaan/Strausln</t>
  </si>
  <si>
    <t>De Korenaer Strausslaan</t>
  </si>
  <si>
    <t>Totaal 340</t>
  </si>
  <si>
    <t>340 De Rungraaf</t>
  </si>
  <si>
    <t>De Rungraaf</t>
  </si>
  <si>
    <t>Widdonckschool Heibloem</t>
  </si>
  <si>
    <t>Totaal 350</t>
  </si>
  <si>
    <t>350 De Hilt</t>
  </si>
  <si>
    <t>De Hilt</t>
  </si>
  <si>
    <t>Totaal 420</t>
  </si>
  <si>
    <t>420 Latasteschool</t>
  </si>
  <si>
    <t>Totaal 430</t>
  </si>
  <si>
    <t>430 De Spoorzoeker</t>
  </si>
  <si>
    <t>De Spoorzoeker</t>
  </si>
  <si>
    <t>De Korenaer Karel de Grotelaan/Strausln</t>
  </si>
  <si>
    <t>Totaal 440</t>
  </si>
  <si>
    <t>440 Widdonckschool Heibloem</t>
  </si>
  <si>
    <t>De Widdonck Heibloem</t>
  </si>
  <si>
    <t>Totaal 441</t>
  </si>
  <si>
    <t>441 De Widdonck Weert</t>
  </si>
  <si>
    <t>De Widdonck Weert</t>
  </si>
  <si>
    <t>De Korenaer Rector Baptistln</t>
  </si>
  <si>
    <t>Totaal 450</t>
  </si>
  <si>
    <t>450 De Ortolaan Heibloem</t>
  </si>
  <si>
    <t>Totaal 451</t>
  </si>
  <si>
    <t>451 De Ortolaan Roermond</t>
  </si>
  <si>
    <t>Sector Zuid gemiddelde</t>
  </si>
  <si>
    <t>TOTAAL ALOYSIUS</t>
  </si>
  <si>
    <t>Concept</t>
  </si>
  <si>
    <t>Totaal 'Aloysius Stichting Onderwijs Jeugdzorg</t>
  </si>
  <si>
    <t>Totaal volgens brongegevens:</t>
  </si>
  <si>
    <t>Controle (soll nihil):</t>
  </si>
  <si>
    <t>Brongegevens grafiek ' Verloop Ziekteverzuim</t>
  </si>
  <si>
    <t>2021</t>
  </si>
  <si>
    <t xml:space="preserve"> 2020</t>
  </si>
  <si>
    <t xml:space="preserve">  2019</t>
  </si>
  <si>
    <t xml:space="preserve">  2018</t>
  </si>
  <si>
    <t>DUO opzoek</t>
  </si>
  <si>
    <t xml:space="preserve">  Benchmark (CBS) Per kwartaal</t>
  </si>
  <si>
    <t xml:space="preserve">  Target </t>
  </si>
  <si>
    <t>Verzuim duurklasse</t>
  </si>
  <si>
    <t>Kort</t>
  </si>
  <si>
    <t>Middellang</t>
  </si>
  <si>
    <t>Lang</t>
  </si>
  <si>
    <t>Totaal</t>
  </si>
  <si>
    <t>Rap.</t>
  </si>
  <si>
    <t>Cntr</t>
  </si>
  <si>
    <t xml:space="preserve">  &lt; 8 dg</t>
  </si>
  <si>
    <t xml:space="preserve">  8-42 dg</t>
  </si>
  <si>
    <t xml:space="preserve">  43-91 dg</t>
  </si>
  <si>
    <t xml:space="preserve">  92-182 dg</t>
  </si>
  <si>
    <t xml:space="preserve">  183-365 dg</t>
  </si>
  <si>
    <t xml:space="preserve">  &gt;365 dg</t>
  </si>
  <si>
    <t>Voortschrijdend verzuim op duurklassen</t>
  </si>
  <si>
    <t>Bron: Verzuimmanager, Verzuim naar duurklasse</t>
  </si>
  <si>
    <t xml:space="preserve">
jaargemiddelde</t>
  </si>
  <si>
    <t>Gesloten</t>
  </si>
  <si>
    <t>Noord</t>
  </si>
  <si>
    <t>Sub UpdateDeUpdater()</t>
  </si>
  <si>
    <t xml:space="preserve"> </t>
  </si>
  <si>
    <t xml:space="preserve">    '''''Define Object for Target Workbook</t>
  </si>
  <si>
    <t xml:space="preserve">    Dim Target_Workbook As Workbook</t>
  </si>
  <si>
    <t xml:space="preserve">    Dim Source_Workbook As Workbook</t>
  </si>
  <si>
    <t xml:space="preserve">    Dim Target_Path As String</t>
  </si>
  <si>
    <t xml:space="preserve">    </t>
  </si>
  <si>
    <t xml:space="preserve">    '''''Assign the Workbook File Name along with its Path</t>
  </si>
  <si>
    <t xml:space="preserve">    '''''Change path of the Target File name</t>
  </si>
  <si>
    <t xml:space="preserve">    Target_Path = "/Users/tomoostdam/ShareFile/Gedeeld met mij/FinanciëN &amp; Bedrijfsvoering/StraPP/2020/West/StrappUpdaterWest.xlsm"</t>
  </si>
  <si>
    <t xml:space="preserve">    Set Target_Workbook = Workbooks.Open(Target_Path)</t>
  </si>
  <si>
    <t xml:space="preserve">    Set Source_Workbook = ThisWorkbook</t>
  </si>
  <si>
    <t xml:space="preserve">  </t>
  </si>
  <si>
    <t xml:space="preserve">    '''''Update Target File</t>
  </si>
  <si>
    <t xml:space="preserve">    Source_data = Source_Workbook.Sheets("Jaaroverzicht 2020").Range("A1:Bz60")</t>
  </si>
  <si>
    <t xml:space="preserve">    Target_Workbook.Sheets("DB Ziekteverzuim").Range("A1:Bz60") = Source_data</t>
  </si>
  <si>
    <t xml:space="preserve">    '''''Close Target Workbook</t>
  </si>
  <si>
    <t xml:space="preserve">    Source_Workbook.Save</t>
  </si>
  <si>
    <t xml:space="preserve">    Target_Workbook.Save</t>
  </si>
  <si>
    <t xml:space="preserve">    Target_Workbook.Close False</t>
  </si>
  <si>
    <t xml:space="preserve">    '''''Process Completed</t>
  </si>
  <si>
    <t xml:space="preserve">    MsgBox "Task Completed Sector West"</t>
  </si>
  <si>
    <t xml:space="preserve">    Target_Path = "/Users/tomoostdam/ShareFile/Gedeeld met mij/FinanciëN &amp; Bedrijfsvoering/StraPP/2020/NGO/StrappUpdaterNGO.xlsm"</t>
  </si>
  <si>
    <t xml:space="preserve">    MsgBox "Task Completed Sector NGO"</t>
  </si>
  <si>
    <t xml:space="preserve">    Target_Path = "/Users/tomoostdam/ShareFile/Gedeeld met mij/FinanciëN &amp; Bedrijfsvoering/StraPP/2020/Zuid/StrappUpdaterZUID.xlsm"</t>
  </si>
  <si>
    <t xml:space="preserve">       </t>
  </si>
  <si>
    <t xml:space="preserve">    MsgBox "Task Completed Sector Zuid"</t>
  </si>
  <si>
    <t>End Sub</t>
  </si>
  <si>
    <t>Maandrapportage ziekteverzuim</t>
  </si>
  <si>
    <t>Overzicht per maand</t>
  </si>
  <si>
    <t>Verzuim per maand in fte's</t>
  </si>
  <si>
    <t>Zoekcode</t>
  </si>
  <si>
    <t>Bestuur en staf</t>
  </si>
  <si>
    <t>Ondersteuningsdienst West (vanaf 2018 bij Don Bosco)</t>
  </si>
  <si>
    <t>540 Het Palmhuis</t>
  </si>
  <si>
    <t>Het Palmhuis</t>
  </si>
  <si>
    <t>Antonius Haarlem</t>
  </si>
  <si>
    <t>n.b.</t>
  </si>
  <si>
    <t>216 Antoniusschool IJmond</t>
  </si>
  <si>
    <t>Antonius IJmond</t>
  </si>
  <si>
    <t>219 Antoniusschool Castricum</t>
  </si>
  <si>
    <t>Antonius Castricum</t>
  </si>
  <si>
    <t>Antoniusschool Castricum</t>
  </si>
  <si>
    <t>250 REC Gedragpunt</t>
  </si>
  <si>
    <t>REC Gedragpunt</t>
  </si>
  <si>
    <t>De Korenaer Deurne open</t>
  </si>
  <si>
    <t>410 Triade</t>
  </si>
  <si>
    <t>Triade</t>
  </si>
  <si>
    <t xml:space="preserve">Verschillen boven 1% herzien worden uitgezocht onder de 1% niet. </t>
  </si>
  <si>
    <t>Herzien verzuim na verwerking TWK mutaties:</t>
  </si>
  <si>
    <t xml:space="preserve">  2017</t>
  </si>
  <si>
    <t xml:space="preserve">  2016</t>
  </si>
  <si>
    <t>http://statline.cbs.nl/Statweb/publication/?DM=SLNL&amp;PA=80072NED&amp;D1=0&amp;D2=0-6,11-14,18,20-25,27-29,34-35&amp;D3=4,9,(l-6)-l&amp;HDR=T,G2&amp;STB=G1&amp;CHARTTYPE=1&amp;VW=T</t>
  </si>
  <si>
    <t xml:space="preserve">  Target 2018</t>
  </si>
  <si>
    <t xml:space="preserve">  &gt;366 dg</t>
  </si>
  <si>
    <t>FORMULE INBOUWEN BIJ FTE</t>
  </si>
  <si>
    <t>E329</t>
  </si>
  <si>
    <t xml:space="preserve">LET OP NEXUS </t>
  </si>
  <si>
    <t>West 10</t>
  </si>
  <si>
    <t>E369</t>
  </si>
  <si>
    <t>H</t>
  </si>
  <si>
    <t>E259</t>
  </si>
  <si>
    <t>E265</t>
  </si>
  <si>
    <t>E273</t>
  </si>
  <si>
    <t>Don Bosco</t>
  </si>
  <si>
    <t>E210</t>
  </si>
  <si>
    <t>E99</t>
  </si>
  <si>
    <t>E117</t>
  </si>
  <si>
    <t>V</t>
  </si>
  <si>
    <t>E217</t>
  </si>
  <si>
    <t>E98</t>
  </si>
  <si>
    <t>E397</t>
  </si>
  <si>
    <t>Noord 10</t>
  </si>
  <si>
    <t>E354</t>
  </si>
  <si>
    <t>E300</t>
  </si>
  <si>
    <t>E347</t>
  </si>
  <si>
    <t>E353+290</t>
  </si>
  <si>
    <t>E339</t>
  </si>
  <si>
    <t>E84</t>
  </si>
  <si>
    <t>Antonius</t>
  </si>
  <si>
    <t>E326</t>
  </si>
  <si>
    <t>E316</t>
  </si>
  <si>
    <t>E231</t>
  </si>
  <si>
    <t>Zuid 17</t>
  </si>
  <si>
    <t>E366</t>
  </si>
  <si>
    <t>E304</t>
  </si>
  <si>
    <t>E303</t>
  </si>
  <si>
    <t>E243</t>
  </si>
  <si>
    <t>E183</t>
  </si>
  <si>
    <t>E196</t>
  </si>
  <si>
    <t>E201</t>
  </si>
  <si>
    <t>De Widdonck Weert (SO)</t>
  </si>
  <si>
    <t>E204</t>
  </si>
  <si>
    <t>De Widdonck Weert (VSO)</t>
  </si>
  <si>
    <t>E391</t>
  </si>
  <si>
    <t>Ondersteuningsdienst Triade Horn</t>
  </si>
  <si>
    <t>E378</t>
  </si>
  <si>
    <t>Ondersteuningsdienst Triade Eindhoven</t>
  </si>
  <si>
    <t>Ondersteuningsdienst Triade Helmond</t>
  </si>
  <si>
    <t>De Korenaer</t>
  </si>
  <si>
    <t>E152</t>
  </si>
  <si>
    <t>E144</t>
  </si>
  <si>
    <t>E137</t>
  </si>
  <si>
    <t>E161</t>
  </si>
  <si>
    <t>E142</t>
  </si>
  <si>
    <t>E176</t>
  </si>
  <si>
    <t>E112</t>
  </si>
  <si>
    <t xml:space="preserve">  Benchmark 2016 (CBS) Per kwartaal</t>
  </si>
  <si>
    <t xml:space="preserve">  Target 2017</t>
  </si>
  <si>
    <t>&lt; Som duurklassen (totaal) is niet gelijk aan maandpercentages volgens bovenste tabel.</t>
  </si>
  <si>
    <t xml:space="preserve">   &lt; Afrondingsverschil</t>
  </si>
  <si>
    <t>Nieuwe groep</t>
  </si>
  <si>
    <t>ZIEKTE % per REAT subtotaal</t>
  </si>
  <si>
    <t>FTE Ziekte</t>
  </si>
  <si>
    <t>LETOP DE BURCHT STAAT ER 2X IN</t>
  </si>
  <si>
    <t>    Subtotaal 'De Dolfijn'</t>
  </si>
  <si>
    <t>    Subtotaal 'De Fakkel'</t>
  </si>
  <si>
    <t>    Subtotaal 'Orthopedagogisch Onderwijsinstituut De Hilt'</t>
  </si>
  <si>
    <t>    Subtotaal 'De Klimboom'</t>
  </si>
  <si>
    <t>    Subtotaal 'De Rungraaf'</t>
  </si>
  <si>
    <t>    Subtotaal 'De Spoorzoeker'</t>
  </si>
  <si>
    <t>    Subtotaal 'De Windvang'</t>
  </si>
  <si>
    <t>    Subtotaal 'Het Kompas'</t>
  </si>
  <si>
    <t>    Subtotaal 'Het Molenduin'</t>
  </si>
  <si>
    <t>    Subtotaal 'Latasteschool'</t>
  </si>
  <si>
    <t>    Subtotaal 'De Leidse Buitenschool'</t>
  </si>
  <si>
    <t>    Subtotaal 'Savioschool'</t>
  </si>
  <si>
    <t>    Subtotaal 'Don Boscoschool'</t>
  </si>
  <si>
    <t>    Subtotaal 'Harreveld'</t>
  </si>
  <si>
    <t>    Subtotaal 'SBO Nexus'</t>
  </si>
  <si>
    <t>    Subtotaal 'Aloysius Stichting'</t>
  </si>
  <si>
    <t>    Subtotaal 'Gedragpunt'</t>
  </si>
  <si>
    <t>    Subtotaal 'Het Palmhuis'</t>
  </si>
  <si>
    <t>    Subtotaal 'De Burcht'</t>
  </si>
  <si>
    <t>    Subtotaal 'Het Kompas College'</t>
  </si>
  <si>
    <t>    Subtotaal 'Sectorkantoor Noord en Gesloten'</t>
  </si>
  <si>
    <t>    Subtotaal 'Sectorkantoor West'</t>
  </si>
  <si>
    <t>    Subtotaal 'Sectorkantoor Zuid'</t>
  </si>
  <si>
    <t>    Subtotaal 'Triade Eindhoven'</t>
  </si>
  <si>
    <t>    Subtotaal 'Triade Helmond'</t>
  </si>
  <si>
    <t>    Subtotaal 'Triade Midden-Limburg'</t>
  </si>
  <si>
    <t>    Subtotaal 'Ondersteuningsdienst West'</t>
  </si>
  <si>
    <t>    Subtotaal 'Sectorkantoor Gesloten en Noord'</t>
  </si>
  <si>
    <t>    Subtotaal 'Scholengemeenschap Harreveld'</t>
  </si>
  <si>
    <t>  Subtotaal 'Aloysius Stichting Onderwijs Jeugdzorg Bestuurder'</t>
  </si>
  <si>
    <t>      Subtotaal 'Antoniusschool Heereweg management'</t>
  </si>
  <si>
    <t>      Subtotaal 'Antoniusschool Den Helder management'</t>
  </si>
  <si>
    <t>      Subtotaal 'Antoniusschool Castricum Duinrand management'</t>
  </si>
  <si>
    <t>      Subtotaal 'Antoniusschool Heerhugowaard management'</t>
  </si>
  <si>
    <t>      Subtotaal 'Antoniusschool IKC Waldervaart Schagen management'</t>
  </si>
  <si>
    <t>      Subtotaal 'Antoniusschool De Pionier management'</t>
  </si>
  <si>
    <t>      Subtotaal 'Antoniusschool Hoorn management'</t>
  </si>
  <si>
    <t>      Subtotaal 'Antoniusschool IJmuiden management'</t>
  </si>
  <si>
    <t>      Subtotaal 'Antoniusschool Beverwijk management'</t>
  </si>
  <si>
    <t>      Subtotaal 'Antoniusschool Haarlem West (Focus) management'</t>
  </si>
  <si>
    <t>      Subtotaal 'Antoniusschool Haarlem Zuid (Satelliet) management'</t>
  </si>
  <si>
    <t>      Subtotaal 'De Korenaer Deurne management'</t>
  </si>
  <si>
    <t>      Subtotaal 'De Korenaer Helmond management'</t>
  </si>
  <si>
    <t>      Subtotaal 'De Korenaer Rector Baptistlaan management'</t>
  </si>
  <si>
    <t>      Subtotaal 'De Korenaer Stevensbeek management'</t>
  </si>
  <si>
    <t>      Subtotaal 'De Korenaer Strausslaan management'</t>
  </si>
  <si>
    <t>      Subtotaal 'Widdonckschool Heibloem management'</t>
  </si>
  <si>
    <t>      Subtotaal 'Widdonckschool Weert management'</t>
  </si>
  <si>
    <t>      Subtotaal 'Widdonckschool Weert VSO management'</t>
  </si>
  <si>
    <t>      Subtotaal 'De Ortolaan He management'</t>
  </si>
  <si>
    <t>      Subtotaal 'De Ortolaan Roermond management'</t>
  </si>
  <si>
    <t>    Subtotaal 'De Korenaer Strausslaan Ondersteuning'</t>
  </si>
  <si>
    <t xml:space="preserve">331 AB-dienst Korenaer Strauslaan </t>
  </si>
  <si>
    <t>    Subtotaal 'Latasteschool Ondersteuning'</t>
  </si>
  <si>
    <t>421 AB-dienst Latasteschool</t>
  </si>
  <si>
    <t>    Subtotaal 'De Rungraaf Leuvenlaan Ondersteuning'</t>
  </si>
  <si>
    <t>344 AB-dienst Rungraaf</t>
  </si>
  <si>
    <t>      Subtotaal 'De Ortolaan Ondersteuning management'</t>
  </si>
  <si>
    <t>452 AB-dienst Ortolaan Roermond</t>
  </si>
  <si>
    <t>      Subtotaal 'Prof. dr. Gunningschool SO management'</t>
  </si>
  <si>
    <t>      Subtotaal 'De Zeearend management'</t>
  </si>
  <si>
    <t>    Subtotaal 'Focus'</t>
  </si>
  <si>
    <t>Laatste maand</t>
  </si>
  <si>
    <t>Verzuim Basis</t>
  </si>
  <si>
    <t>Bedrijfsnaam</t>
  </si>
  <si>
    <t>Aloysius</t>
  </si>
  <si>
    <t>Gekozen verslagperiode</t>
  </si>
  <si>
    <t>01-01-2021 t/m 31-01-2021</t>
  </si>
  <si>
    <t>Organisatorische eenheid/eenheden</t>
  </si>
  <si>
    <t>In/exclusief Vangnet</t>
  </si>
  <si>
    <t>Exclusief</t>
  </si>
  <si>
    <t>Uitgesplitst</t>
  </si>
  <si>
    <t>Laag 1, Laag 2, Laag 3, Laag 4, Laag 5</t>
  </si>
  <si>
    <t>Datum</t>
  </si>
  <si>
    <t>Organisatorische eenheid</t>
  </si>
  <si>
    <t>ZVP</t>
  </si>
  <si>
    <t>ZMF</t>
  </si>
  <si>
    <t>GZVD</t>
  </si>
  <si>
    <t>WN</t>
  </si>
  <si>
    <t>1e jaar</t>
  </si>
  <si>
    <t>2e jaar</t>
  </si>
  <si>
    <t>Aloysius Stichting Onderwijs Jeugdzorg</t>
  </si>
  <si>
    <t>Geen verzuimgegevens aanwezig aangezien deze OE geen werknemers heeft</t>
  </si>
  <si>
    <t>  Aloysius Stichting Onderwijs Jeugdzorg</t>
  </si>
  <si>
    <t>    Ambulante dienst Duin en Bollenstreek scholing en advies</t>
  </si>
  <si>
    <t>    Ambulante dienst Noord Holland</t>
  </si>
  <si>
    <t>    Ambulante dienst sector Noord Brabant</t>
  </si>
  <si>
    <t>    Triade Eindhoven</t>
  </si>
  <si>
    <t>    Triade Helmond</t>
  </si>
  <si>
    <t>    Triade Horn</t>
  </si>
  <si>
    <t>    Antoniusschool</t>
  </si>
  <si>
    <t>      Antoniusschool Aerdenhout</t>
  </si>
  <si>
    <t>      Antoniusschool Den Helder</t>
  </si>
  <si>
    <t>      Antoniusschool De Duinrand</t>
  </si>
  <si>
    <t>      Antoniusschool Heemskerk</t>
  </si>
  <si>
    <t>      Antoniusschool Heereweg</t>
  </si>
  <si>
    <t>      Antoniusschool IKC Schagen</t>
  </si>
  <si>
    <t>      Antoniusschool Heerhugowaard</t>
  </si>
  <si>
    <t>      Antoniusschool Pionier</t>
  </si>
  <si>
    <t>      Antoniusschool Tamarinde</t>
  </si>
  <si>
    <t>      Antoniusschool Toverhazelaar</t>
  </si>
  <si>
    <t>      Gedragpunt</t>
  </si>
  <si>
    <t>      Antoniusschool Secretariaat</t>
  </si>
  <si>
    <t>      Antoniusschool Zorgteam</t>
  </si>
  <si>
    <t>      Antoniusschool Heereweg management</t>
  </si>
  <si>
    <t>        Antoniusschool Heereweg team 1</t>
  </si>
  <si>
    <t>        Antoniusschool Heereweg team 2</t>
  </si>
  <si>
    <t>        Antoniusschool Heereweg team 3</t>
  </si>
  <si>
    <t>        Antoniusschool Heereweg team 4</t>
  </si>
  <si>
    <t>        Antoniusschool Heereweg team 5</t>
  </si>
  <si>
    <t>      Antoniusschool Den Helder management</t>
  </si>
  <si>
    <t>        Antoniusschool Den Helder team 1</t>
  </si>
  <si>
    <t>      Antoniusschool Castricum Duinrand management</t>
  </si>
  <si>
    <t>        Antoniusschool Castricum Duinrand team 1</t>
  </si>
  <si>
    <t>        Antoniusschool Castricum Duinrand team 2</t>
  </si>
  <si>
    <t>      Antoniusschool Heerhugowaard management</t>
  </si>
  <si>
    <t>        Antoniusschool Heerhugowaard team 1</t>
  </si>
  <si>
    <t>        Antoniusschool Heerhugowaard team 2</t>
  </si>
  <si>
    <t>        Antoniusschool Heerhugowaard team 3</t>
  </si>
  <si>
    <t>        Antoniusschool Heerhugowaard team 4</t>
  </si>
  <si>
    <t>      Antoniusschool IKC Waldervaart Schagen management</t>
  </si>
  <si>
    <t>        Antoniusschool IKC Waldervaart Schagen team 1</t>
  </si>
  <si>
    <t>        Antoniusschool IKC Waldervaart Schagen team 2</t>
  </si>
  <si>
    <t>        Antoniusschool IKC Waldervaart Schagen team 3</t>
  </si>
  <si>
    <t>        Antoniusschool IKC Waldervaart Schagen team 4</t>
  </si>
  <si>
    <t>      Antoniusschool De Pionier management</t>
  </si>
  <si>
    <t>        Antoniusschool De Pionier team 1</t>
  </si>
  <si>
    <t>        Antoniusschool De Pionier team 2</t>
  </si>
  <si>
    <t>      Antoniusschool Aerdenhout management</t>
  </si>
  <si>
    <t>        Antoniusschool Aerdenhout team 1</t>
  </si>
  <si>
    <t>        Antoniusschool Aerdenhout team 2</t>
  </si>
  <si>
    <t>      Subtotaal 'Antoniusschool Aerdenhout management'</t>
  </si>
  <si>
    <t>      Antoniusschool Hoorn management</t>
  </si>
  <si>
    <t>        Antoniusschool Hoorn team 1</t>
  </si>
  <si>
    <t>        Antoniusschool Hoorn team 2</t>
  </si>
  <si>
    <t>      Antoniusschool Alkmaar management</t>
  </si>
  <si>
    <t>        Antoniusschool Alkmaar team 1</t>
  </si>
  <si>
    <t>      Subtotaal 'Antoniusschool Alkmaar management'</t>
  </si>
  <si>
    <t>      Antoniusschool Administratie en Secretariaat management</t>
  </si>
  <si>
    <t>        Antoniusschool Administratie en Secretariaat team 1</t>
  </si>
  <si>
    <t>      Subtotaal 'Antoniusschool Administratie en Secretariaat management'</t>
  </si>
  <si>
    <t>      Antoniusschool IJmuiden management</t>
  </si>
  <si>
    <t>        Antoniusschool IJmuiden team 1</t>
  </si>
  <si>
    <t>        Antoniusschool IJmuiden team 2</t>
  </si>
  <si>
    <t>        Antoniusschool IJmuiden team 3</t>
  </si>
  <si>
    <t>      Antoniusschool Beverwijk management</t>
  </si>
  <si>
    <t>        Antoniusschool Beverwijk team 1</t>
  </si>
  <si>
    <t>        Antoniusschool Beverwijk team 2</t>
  </si>
  <si>
    <t>        Antoniusschool Beverwijk team 3</t>
  </si>
  <si>
    <t>        Antoniusschool Beverwijk team 4</t>
  </si>
  <si>
    <t>      Antoniusschool management leidinggevende</t>
  </si>
  <si>
    <t>        Antoniusschool management team 1</t>
  </si>
  <si>
    <t>      Subtotaal 'Antoniusschool management leidinggevende'</t>
  </si>
  <si>
    <t>      Antoniusschool Haarlem West (Focus) management</t>
  </si>
  <si>
    <t>        Antoniusschool Haarlem West (Focus) team 1</t>
  </si>
  <si>
    <t>        Antoniusschool Haarlem West (Focus) team 2</t>
  </si>
  <si>
    <t>      Antoniusschool Haarlem Zuid (Satelliet) management</t>
  </si>
  <si>
    <t>        Antoniusschool Haarlem Zuid (Satelliet) team 1</t>
  </si>
  <si>
    <t>      Prof. dr. Gunningschool SO management</t>
  </si>
  <si>
    <t>        Prof. dr. Gunningschool SO team 1</t>
  </si>
  <si>
    <t>    Subtotaal 'Antoniusschool'</t>
  </si>
  <si>
    <t>    De Dolfijn</t>
  </si>
  <si>
    <t>      De Dolfijn management</t>
  </si>
  <si>
    <t>        De Dolfijn team 1</t>
  </si>
  <si>
    <t>      Subtotaal 'De Dolfijn management'</t>
  </si>
  <si>
    <t>    De Fakkel</t>
  </si>
  <si>
    <t>      De Fakkel management</t>
  </si>
  <si>
    <t>        De Fakkel team 1</t>
  </si>
  <si>
    <t>      Subtotaal 'De Fakkel management'</t>
  </si>
  <si>
    <t>    Orthopedagogisch Onderwijsinstituut De Hilt</t>
  </si>
  <si>
    <t>      De Hilt</t>
  </si>
  <si>
    <t>      De Hilt De Mikkel</t>
  </si>
  <si>
    <t>      Orthopedagogisch Onderwijsinstituut De Hilt management</t>
  </si>
  <si>
    <t>        Orthopedagogisch Onderwijsinstituut De Hilt team 1</t>
  </si>
  <si>
    <t>        De Hilt team 2</t>
  </si>
  <si>
    <t>      Subtotaal 'Orthopedagogisch Onderwijsinstituut De Hilt management'</t>
  </si>
  <si>
    <t>    De Klimboom</t>
  </si>
  <si>
    <t>      De Klimboom management</t>
  </si>
  <si>
    <t>        De Klimboom team 1</t>
  </si>
  <si>
    <t>      Subtotaal 'De Klimboom management'</t>
  </si>
  <si>
    <t>    De Korenaer</t>
  </si>
  <si>
    <t>      De Korenaer Berkenschutse</t>
  </si>
  <si>
    <t>      De Korenaer Deurne</t>
  </si>
  <si>
    <t>      De Korenaer Deurne gesloten</t>
  </si>
  <si>
    <t>      De Korenaer Grave</t>
  </si>
  <si>
    <t>      De Korenaer Helmond</t>
  </si>
  <si>
    <t>      De Korenaer Kerstrooslaan</t>
  </si>
  <si>
    <t>      De Korenaer Plein Helder</t>
  </si>
  <si>
    <t>      De Korenaer Rebound Eindhoven</t>
  </si>
  <si>
    <t>      De Korenaer Rector Baptistlaan</t>
  </si>
  <si>
    <t>      De Korenaer Stevensbeek</t>
  </si>
  <si>
    <t>      De Korenaer Strausslaan</t>
  </si>
  <si>
    <t>      De Korenaer Deurne management</t>
  </si>
  <si>
    <t>        De Korenaer Deurne team 1</t>
  </si>
  <si>
    <t>        De Korenaer Deurne team 2</t>
  </si>
  <si>
    <t>        De Korenaer Deurne team 3</t>
  </si>
  <si>
    <t>        De Korenaer Deurne team 4</t>
  </si>
  <si>
    <t>        De Korenaer Deurne team 5</t>
  </si>
  <si>
    <t>        De Korenaer Deurne team 6</t>
  </si>
  <si>
    <t>      De Korenaer Helmond management</t>
  </si>
  <si>
    <t>        De Korenaer Helmond team 1</t>
  </si>
  <si>
    <t>        De Korenaer Helmond team 2</t>
  </si>
  <si>
    <t>        De Korenaer Helmond team 3</t>
  </si>
  <si>
    <t>        De Korenaer Helmond team 4</t>
  </si>
  <si>
    <t>        De Korenaer Helmond team 5</t>
  </si>
  <si>
    <t>      De Korenaer Rector Baptistlaan management</t>
  </si>
  <si>
    <t>        De Korenaer Rector Baptistlaan team 1</t>
  </si>
  <si>
    <t>        De Korenaer Rector Baptistlaan team 2</t>
  </si>
  <si>
    <t>      De Korenaer Stevensbeek management</t>
  </si>
  <si>
    <t>        De Korenaer Stevensbeek team 1</t>
  </si>
  <si>
    <t>        De Korenaer Stevensbeek team 2</t>
  </si>
  <si>
    <t>      De Korenaer Strausslaan management</t>
  </si>
  <si>
    <t>        De Korenaer Strausslaan team 1</t>
  </si>
  <si>
    <t>        De Korenaer Strausslaan team 2</t>
  </si>
  <si>
    <t>        De Korenaer Strausslaan team 3</t>
  </si>
  <si>
    <t>        De Korenaer Strausslaan team 4</t>
  </si>
  <si>
    <t>        De Korenaer Strausslaan team 5</t>
  </si>
  <si>
    <t>        De Korenaer Strausslaan team 6</t>
  </si>
  <si>
    <t>        De Korenaer Strausslaan team 7</t>
  </si>
  <si>
    <t>    Subtotaal 'De Korenaer'</t>
  </si>
  <si>
    <t>    De Rungraaf</t>
  </si>
  <si>
    <t>      De Rungraaf Best</t>
  </si>
  <si>
    <t>      De Rungraaf Boeleka</t>
  </si>
  <si>
    <t>      De Rungraaf Koenraadlaan</t>
  </si>
  <si>
    <t>      De Rungraaf Tomteboe</t>
  </si>
  <si>
    <t>      De Rungraaf Vlokhovenseweg</t>
  </si>
  <si>
    <t>      De Rungraaf Koenraadlaan management</t>
  </si>
  <si>
    <t>        De Rungraaf Koenraadlaan team 1</t>
  </si>
  <si>
    <t>      Subtotaal 'De Rungraaf Koenraadlaan management'</t>
  </si>
  <si>
    <t>      De Rungraaf Leuvenlaan management</t>
  </si>
  <si>
    <t>        De Rungraaf Leuvenlaan team 1</t>
  </si>
  <si>
    <t>        De Rungraaf Leuvenlaan team 2</t>
  </si>
  <si>
    <t>        De Rungraaf Vlokhovenseweg team 3</t>
  </si>
  <si>
    <t>        De Rungraaf Vlokhovenseweg team 4</t>
  </si>
  <si>
    <t>        De Rungraaf Vlokhovenseweg team 5</t>
  </si>
  <si>
    <t>      Subtotaal 'De Rungraaf Leuvenlaan management'</t>
  </si>
  <si>
    <t>      De Rungraaf Tomteboe management</t>
  </si>
  <si>
    <t>        De Rungraaf Tomteboe team 1</t>
  </si>
  <si>
    <t>      Subtotaal 'De Rungraaf Tomteboe management'</t>
  </si>
  <si>
    <t>    De Spoorzoeker</t>
  </si>
  <si>
    <t>      De Spoorzoeker management</t>
  </si>
  <si>
    <t>        De Spoorzoeker team 1</t>
  </si>
  <si>
    <t>        De Spoorzoeker team 2</t>
  </si>
  <si>
    <t>        De Spoorzoeker team 3</t>
  </si>
  <si>
    <t>      Subtotaal 'De Spoorzoeker management'</t>
  </si>
  <si>
    <t>    Widdonckschool</t>
  </si>
  <si>
    <t>      Widdonckschool Heibloem</t>
  </si>
  <si>
    <t>      Widdonckschool Weert SO</t>
  </si>
  <si>
    <t>      Widdonckschool Heibloem management</t>
  </si>
  <si>
    <t>        Widdonckschool Heibloem team 1</t>
  </si>
  <si>
    <t>        Widdonck Heibloem team 2</t>
  </si>
  <si>
    <t>      Widdonckschool Weert management</t>
  </si>
  <si>
    <t>        Widdonckschool Weert team 1</t>
  </si>
  <si>
    <t>        Widdonckschool Weert SO team 2</t>
  </si>
  <si>
    <t>        Widdonckschool Weert team 2</t>
  </si>
  <si>
    <t>      Widdonckschool Weert VSO management</t>
  </si>
  <si>
    <t>        Widdonckschool Weert VSO team 1</t>
  </si>
  <si>
    <t>    Subtotaal 'Widdonckschool'</t>
  </si>
  <si>
    <t>    De Windvang</t>
  </si>
  <si>
    <t>      De Windvang management</t>
  </si>
  <si>
    <t>        De Windvang team 1</t>
  </si>
  <si>
    <t>      Subtotaal 'De Windvang management'</t>
  </si>
  <si>
    <t>    Het Dok</t>
  </si>
  <si>
    <t>    Het Kompas</t>
  </si>
  <si>
    <t>      Het Kompas management</t>
  </si>
  <si>
    <t>        Het Kompas team 1</t>
  </si>
  <si>
    <t>        Het Kompas team 2</t>
  </si>
  <si>
    <t>      Subtotaal 'Het Kompas management'</t>
  </si>
  <si>
    <t>    Het Molenduin</t>
  </si>
  <si>
    <t>      De Pelschuur</t>
  </si>
  <si>
    <t>      Het Molenduin Driehuis</t>
  </si>
  <si>
    <t>      Het Molenduin Santpoort</t>
  </si>
  <si>
    <t>      Het Molenduin Wijk aan Zee</t>
  </si>
  <si>
    <t>      Het Molenduin Wisk</t>
  </si>
  <si>
    <t>      Het Molenduin Schagen</t>
  </si>
  <si>
    <t>      Het Molenduin Driehuis management</t>
  </si>
  <si>
    <t>        Het Molenduin Driehuis team 1</t>
  </si>
  <si>
    <t>        Het Molenduin Driehuis team 2</t>
  </si>
  <si>
    <t>        Het Molenduin Driehuis team 3</t>
  </si>
  <si>
    <t>        Het Molenduin Driehuis team 4</t>
  </si>
  <si>
    <t>      Subtotaal 'Het Molenduin Driehuis management'</t>
  </si>
  <si>
    <t>      Het Molenduin Santpoort management</t>
  </si>
  <si>
    <t>        Het Molenduin Santpoort team 1</t>
  </si>
  <si>
    <t>        Het Molenduin Santpoort team 2</t>
  </si>
  <si>
    <t>      Subtotaal 'Het Molenduin Santpoort management'</t>
  </si>
  <si>
    <t>      Het Molenduin Schagen management</t>
  </si>
  <si>
    <t>        Het Molenduin Schagen team 1</t>
  </si>
  <si>
    <t>        Het Molenduin Schagen team 2</t>
  </si>
  <si>
    <t>        Het Molenduin Schagen team 3</t>
  </si>
  <si>
    <t>      Subtotaal 'Het Molenduin Schagen management'</t>
  </si>
  <si>
    <t>    Latasteschool</t>
  </si>
  <si>
    <t>      Latasteschool management</t>
  </si>
  <si>
    <t>        Latasteschool team 1</t>
  </si>
  <si>
    <t>        Latasteschool team 2</t>
  </si>
  <si>
    <t>      Subtotaal 'Latasteschool management'</t>
  </si>
  <si>
    <t>    De Leidse Buitenschool</t>
  </si>
  <si>
    <t>      De Leidse Buitenschool Campus Katwijk</t>
  </si>
  <si>
    <t>      De Leidse Buitenschool Campus Lisse</t>
  </si>
  <si>
    <t>      De Leidse Buitenschool</t>
  </si>
  <si>
    <t>      De Leidse Buitenschool Hillegom</t>
  </si>
  <si>
    <t>      Het Palmhuis</t>
  </si>
  <si>
    <t>      De Leidse Buitenschool management</t>
  </si>
  <si>
    <t>        De Leidse Buitenschool team 1</t>
  </si>
  <si>
    <t>      Subtotaal 'De Leidse Buitenschool management'</t>
  </si>
  <si>
    <t>      De Leidse Buitenschool Campus Katwijk management</t>
  </si>
  <si>
    <t>        De Leidse Buitenschool Campus Katwijk team 1</t>
  </si>
  <si>
    <t>      Subtotaal 'De Leidse Buitenschool Campus Katwijk management'</t>
  </si>
  <si>
    <t>      De Leidse Buitenschool Campus Lisse management</t>
  </si>
  <si>
    <t>        De Leidse Buitenschool Campus Lisse team 1</t>
  </si>
  <si>
    <t>      Subtotaal 'De Leidse Buitenschool Campus Lisse management'</t>
  </si>
  <si>
    <t>    Personeel zonder dienstverband PO</t>
  </si>
  <si>
    <t>    Savioschool</t>
  </si>
  <si>
    <t>      Savioschool management</t>
  </si>
  <si>
    <t>        Savioschool team 1</t>
  </si>
  <si>
    <t>      Subtotaal 'Savioschool management'</t>
  </si>
  <si>
    <t>    Don Boscoschool</t>
  </si>
  <si>
    <t>      Don Boscoschool Cardea Lisse</t>
  </si>
  <si>
    <t>      Don Boscoschool</t>
  </si>
  <si>
    <t>      Don Boscoschool Zeestroom</t>
  </si>
  <si>
    <t>      Don Boscoschool management</t>
  </si>
  <si>
    <t>        Don Boscoschool team 1</t>
  </si>
  <si>
    <t>      Subtotaal 'Don Boscoschool management'</t>
  </si>
  <si>
    <t>    Sector Bureau Justitiescholen</t>
  </si>
  <si>
    <t>    Sectorbureau Zuid Horn</t>
  </si>
  <si>
    <t>    Sectorbureau Zuid Nuenen</t>
  </si>
  <si>
    <t>    Sectorbureau Noord Holland</t>
  </si>
  <si>
    <t>    Sectorbureau West</t>
  </si>
  <si>
    <t>    Harreveld</t>
  </si>
  <si>
    <t>      Gesloten Jeugdzorg Inrichting 't Anker</t>
  </si>
  <si>
    <t>      Gesloten Jeugdzorg Inrichting Argos</t>
  </si>
  <si>
    <t>      Justitiele Jeugd Inrichting De Burcht</t>
  </si>
  <si>
    <t>      Kompas College</t>
  </si>
  <si>
    <t>      SGM Harreveld</t>
  </si>
  <si>
    <t>      Harreveld Anker management</t>
  </si>
  <si>
    <t>        Harreveld Anker team 1</t>
  </si>
  <si>
    <t>        Harreveld 't Anker team 2</t>
  </si>
  <si>
    <t>      Subtotaal 'Harreveld Anker management'</t>
  </si>
  <si>
    <t>      Harreveld Prisma management</t>
  </si>
  <si>
    <t>        Harreveld Prisma team 1</t>
  </si>
  <si>
    <t>        Harreveld Prisma team 2</t>
  </si>
  <si>
    <t>      Subtotaal 'Harreveld Prisma management'</t>
  </si>
  <si>
    <t>    Aloysius Stichting</t>
  </si>
  <si>
    <t>    Ortolaan</t>
  </si>
  <si>
    <t>      De Ortolaan De Luifel</t>
  </si>
  <si>
    <t>      De Ortolaan Heythuysen</t>
  </si>
  <si>
    <t>      De Ortolaan Roermond</t>
  </si>
  <si>
    <t>      De Ortolaan Weert</t>
  </si>
  <si>
    <t>      De Ortolaan He management</t>
  </si>
  <si>
    <t>        De Ortolaan Heibloem team 1</t>
  </si>
  <si>
    <t>        De Ortolaan Heibloem team 2</t>
  </si>
  <si>
    <t>        De Ortolaan Heibloem team 3</t>
  </si>
  <si>
    <t>      De Ortolaan Roermond management</t>
  </si>
  <si>
    <t>        De Ortolaan Roermond team 1</t>
  </si>
  <si>
    <t>        De Ortolaan Roermond team 2</t>
  </si>
  <si>
    <t>        De Ortolaan Roermond team 3</t>
  </si>
  <si>
    <t>    Subtotaal 'Ortolaan'</t>
  </si>
  <si>
    <t>    SBO Nexus</t>
  </si>
  <si>
    <t>      SBO Nexus management</t>
  </si>
  <si>
    <t>        SBO Nexus team 1</t>
  </si>
  <si>
    <t>        SBO Nexus team 2</t>
  </si>
  <si>
    <t>      Subtotaal 'SBO Nexus management'</t>
  </si>
  <si>
    <t>      Aloysius Stichting management</t>
  </si>
  <si>
    <t>        Aloysius Stichting team 1</t>
  </si>
  <si>
    <t>        Aloysius Stichting team 2</t>
  </si>
  <si>
    <t>        Aloysius Stichting team 3</t>
  </si>
  <si>
    <t>        Aloysius Stichting team 4</t>
  </si>
  <si>
    <t>      Subtotaal 'Aloysius Stichting management'</t>
  </si>
  <si>
    <t>    De Burcht</t>
  </si>
  <si>
    <t>      De Burcht management</t>
  </si>
  <si>
    <t>        De Burcht team 1</t>
  </si>
  <si>
    <t>        De Burcht team 2</t>
  </si>
  <si>
    <t>        De Burcht team 3</t>
  </si>
  <si>
    <t>        De Burcht team 4</t>
  </si>
  <si>
    <t>      Subtotaal 'De Burcht management'</t>
  </si>
  <si>
    <t>    Het Kompas College</t>
  </si>
  <si>
    <t>      Het Kompas College management</t>
  </si>
  <si>
    <t>        Het Kompas College team 1</t>
  </si>
  <si>
    <t>        Kompas College team 2</t>
  </si>
  <si>
    <t>      Subtotaal 'Het Kompas College management'</t>
  </si>
  <si>
    <t>    Sectorkantoor Noord en Gesloten</t>
  </si>
  <si>
    <t>      Sectorkantoor Noord en Gesloten management</t>
  </si>
  <si>
    <t>        Sectorkantoor Noord en Gesloten team 1</t>
  </si>
  <si>
    <t>        Sectorkantoor Noord en Gesloten team 2</t>
  </si>
  <si>
    <t>        Sectorkantoor Noord en Gesloten team 3</t>
  </si>
  <si>
    <t>        Sectorkantoor Noord en Gesloten team 4</t>
  </si>
  <si>
    <t>      Subtotaal 'Sectorkantoor Noord en Gesloten management'</t>
  </si>
  <si>
    <t>    Sectorkantoor West</t>
  </si>
  <si>
    <t>      Sectorkantoor West management</t>
  </si>
  <si>
    <t>        Sectorkantoor West team 1</t>
  </si>
  <si>
    <t>        Sectorbureau West team 2</t>
  </si>
  <si>
    <t>      Subtotaal 'Sectorkantoor West management'</t>
  </si>
  <si>
    <t>    Sectorkantoor Zuid</t>
  </si>
  <si>
    <t>      Sectorkantoor Zuid management</t>
  </si>
  <si>
    <t>        Sectorkantoor Zuid team 1</t>
  </si>
  <si>
    <t>        Sectorkantoor Zuid team 2</t>
  </si>
  <si>
    <t>      Subtotaal 'Sectorkantoor Zuid management'</t>
  </si>
  <si>
    <t>    De Korenaer Strausslaan Ondersteuning</t>
  </si>
  <si>
    <t>      De Korenaer Strausslaan Ondersteuning management</t>
  </si>
  <si>
    <t>        De Korenaer Strausslaan Ondersteuning t1</t>
  </si>
  <si>
    <t>        Triade Eindhoven team 2</t>
  </si>
  <si>
    <t>      Subtotaal 'De Korenaer Strausslaan Ondersteuning management'</t>
  </si>
  <si>
    <t>    De Rungraaf Leuvenlaan Ondersteuning</t>
  </si>
  <si>
    <t>      De Rungraaf Leuvenlaan Ondersteuning management</t>
  </si>
  <si>
    <t>        De Rungraaf Leuvenlaan Ondersteuning t1</t>
  </si>
  <si>
    <t>        Triade Helmond scholing en advies team 2</t>
  </si>
  <si>
    <t>      Subtotaal 'De Rungraaf Leuvenlaan Ondersteuning management'</t>
  </si>
  <si>
    <t>    De Ortolaan Ondersteuning</t>
  </si>
  <si>
    <t>      De Ortolaan Ondersteuning management</t>
  </si>
  <si>
    <t>        De Ortolaan Ondersteuning t1</t>
  </si>
  <si>
    <t>        Triade Midden-Limburg team 2</t>
  </si>
  <si>
    <t>        Triade Midden-Limburg team 3</t>
  </si>
  <si>
    <t>    Subtotaal 'De Ortolaan Ondersteuning'</t>
  </si>
  <si>
    <t>    Ondersteuningsdienst West</t>
  </si>
  <si>
    <t>      Ondersteuningsdienst West management</t>
  </si>
  <si>
    <t>        Ondersteuningsdienst West team 1</t>
  </si>
  <si>
    <t>      Subtotaal 'Ondersteuningsdienst West management'</t>
  </si>
  <si>
    <t>    Sectorkantoor Gesloten en Noord</t>
  </si>
  <si>
    <t>      Sectorkantoor Gesloten en Noord management</t>
  </si>
  <si>
    <t>        Sectorkantoor Gesloten en Noord team 1</t>
  </si>
  <si>
    <t>      Subtotaal 'Sectorkantoor Gesloten en Noord management'</t>
  </si>
  <si>
    <t>    Latasteschool Ondersteuning</t>
  </si>
  <si>
    <t>      Latasteschool Ondersteuning management</t>
  </si>
  <si>
    <t>        Latasteschool Ondersteuning t1</t>
  </si>
  <si>
    <t>      Subtotaal 'Latasteschool Ondersteuning management'</t>
  </si>
  <si>
    <t>    De Zeearend</t>
  </si>
  <si>
    <t>      De Zeearend management</t>
  </si>
  <si>
    <t>        De Zeearend team 1</t>
  </si>
  <si>
    <t>    Subtotaal 'De Zeearend'</t>
  </si>
  <si>
    <t>    Focus</t>
  </si>
  <si>
    <t>      Focus management</t>
  </si>
  <si>
    <t>        Focus team 1</t>
  </si>
  <si>
    <t>      Subtotaal 'Focus management'</t>
  </si>
  <si>
    <t>  Subtotaal 'Aloysius Stichting Onderwijs Jeugdzorg'</t>
  </si>
  <si>
    <t>    Personeel zonder dienstverband (VO)</t>
  </si>
  <si>
    <t>    Scholengemeenschap Harreveld</t>
  </si>
  <si>
    <t>      SG Harreveld</t>
  </si>
  <si>
    <t>      sg Harreveld Anker</t>
  </si>
  <si>
    <t>      sg Harreveld Prisma</t>
  </si>
  <si>
    <t>    Sectorbureau Justitiescholen</t>
  </si>
  <si>
    <t>  Aloysius Stichting Onderwijs Jeugdzorg Bestuurder</t>
  </si>
  <si>
    <t>    Aloysius Stichting (Bestuurder)</t>
  </si>
  <si>
    <t>    Personeel zonder dienstverband (best)</t>
  </si>
  <si>
    <r>
      <t>Totaal</t>
    </r>
    <r>
      <rPr>
        <sz val="10"/>
        <color rgb="FF000000"/>
        <rFont val="Verdana"/>
        <family val="2"/>
      </rPr>
      <t xml:space="preserve"> 'Aloysius Stichting Onderwijs Jeugdzorg'</t>
    </r>
  </si>
  <si>
    <r>
      <t>Toelichting gebruikte afkortingen en symbolen</t>
    </r>
    <r>
      <rPr>
        <sz val="10"/>
        <color rgb="FF000000"/>
        <rFont val="Verdana"/>
        <family val="2"/>
      </rPr>
      <t>:</t>
    </r>
  </si>
  <si>
    <r>
      <t>ZVP</t>
    </r>
    <r>
      <rPr>
        <sz val="10"/>
        <color rgb="FF000000"/>
        <rFont val="Verdana"/>
        <family val="2"/>
      </rPr>
      <t xml:space="preserve"> = </t>
    </r>
    <r>
      <rPr>
        <b/>
        <sz val="10"/>
        <color rgb="FF000000"/>
        <rFont val="Verdana"/>
        <family val="2"/>
      </rPr>
      <t>Z</t>
    </r>
    <r>
      <rPr>
        <sz val="10"/>
        <color rgb="FF000000"/>
        <rFont val="Verdana"/>
        <family val="2"/>
      </rPr>
      <t>iekte</t>
    </r>
    <r>
      <rPr>
        <b/>
        <sz val="10"/>
        <color rgb="FF000000"/>
        <rFont val="Verdana"/>
        <family val="2"/>
      </rPr>
      <t>V</t>
    </r>
    <r>
      <rPr>
        <sz val="10"/>
        <color rgb="FF000000"/>
        <rFont val="Verdana"/>
        <family val="2"/>
      </rPr>
      <t>erzuim</t>
    </r>
    <r>
      <rPr>
        <b/>
        <sz val="10"/>
        <color rgb="FF000000"/>
        <rFont val="Verdana"/>
        <family val="2"/>
      </rPr>
      <t>P</t>
    </r>
    <r>
      <rPr>
        <sz val="10"/>
        <color rgb="FF000000"/>
        <rFont val="Verdana"/>
        <family val="2"/>
      </rPr>
      <t>ercentage</t>
    </r>
  </si>
  <si>
    <r>
      <t>ZMF</t>
    </r>
    <r>
      <rPr>
        <sz val="10"/>
        <color rgb="FF000000"/>
        <rFont val="Verdana"/>
        <family val="2"/>
      </rPr>
      <t xml:space="preserve"> = </t>
    </r>
    <r>
      <rPr>
        <b/>
        <sz val="10"/>
        <color rgb="FF000000"/>
        <rFont val="Verdana"/>
        <family val="2"/>
      </rPr>
      <t>Z</t>
    </r>
    <r>
      <rPr>
        <sz val="10"/>
        <color rgb="FF000000"/>
        <rFont val="Verdana"/>
        <family val="2"/>
      </rPr>
      <t>iekte</t>
    </r>
    <r>
      <rPr>
        <b/>
        <sz val="10"/>
        <color rgb="FF000000"/>
        <rFont val="Verdana"/>
        <family val="2"/>
      </rPr>
      <t>M</t>
    </r>
    <r>
      <rPr>
        <sz val="10"/>
        <color rgb="FF000000"/>
        <rFont val="Verdana"/>
        <family val="2"/>
      </rPr>
      <t>eldings</t>
    </r>
    <r>
      <rPr>
        <b/>
        <sz val="10"/>
        <color rgb="FF000000"/>
        <rFont val="Verdana"/>
        <family val="2"/>
      </rPr>
      <t>F</t>
    </r>
    <r>
      <rPr>
        <sz val="10"/>
        <color rgb="FF000000"/>
        <rFont val="Verdana"/>
        <family val="2"/>
      </rPr>
      <t>requentie</t>
    </r>
  </si>
  <si>
    <r>
      <t>GZVD</t>
    </r>
    <r>
      <rPr>
        <sz val="10"/>
        <color rgb="FF000000"/>
        <rFont val="Verdana"/>
        <family val="2"/>
      </rPr>
      <t xml:space="preserve"> = </t>
    </r>
    <r>
      <rPr>
        <b/>
        <sz val="10"/>
        <color rgb="FF000000"/>
        <rFont val="Verdana"/>
        <family val="2"/>
      </rPr>
      <t>G</t>
    </r>
    <r>
      <rPr>
        <sz val="10"/>
        <color rgb="FF000000"/>
        <rFont val="Verdana"/>
        <family val="2"/>
      </rPr>
      <t xml:space="preserve">emiddelde </t>
    </r>
    <r>
      <rPr>
        <b/>
        <sz val="10"/>
        <color rgb="FF000000"/>
        <rFont val="Verdana"/>
        <family val="2"/>
      </rPr>
      <t>Z</t>
    </r>
    <r>
      <rPr>
        <sz val="10"/>
        <color rgb="FF000000"/>
        <rFont val="Verdana"/>
        <family val="2"/>
      </rPr>
      <t>iekte</t>
    </r>
    <r>
      <rPr>
        <b/>
        <sz val="10"/>
        <color rgb="FF000000"/>
        <rFont val="Verdana"/>
        <family val="2"/>
      </rPr>
      <t>V</t>
    </r>
    <r>
      <rPr>
        <sz val="10"/>
        <color rgb="FF000000"/>
        <rFont val="Verdana"/>
        <family val="2"/>
      </rPr>
      <t>erzuim</t>
    </r>
    <r>
      <rPr>
        <b/>
        <sz val="10"/>
        <color rgb="FF000000"/>
        <rFont val="Verdana"/>
        <family val="2"/>
      </rPr>
      <t>D</t>
    </r>
    <r>
      <rPr>
        <sz val="10"/>
        <color rgb="FF000000"/>
        <rFont val="Verdana"/>
        <family val="2"/>
      </rPr>
      <t>uur</t>
    </r>
  </si>
  <si>
    <r>
      <t>FTE</t>
    </r>
    <r>
      <rPr>
        <sz val="10"/>
        <color rgb="FF000000"/>
        <rFont val="Verdana"/>
        <family val="2"/>
      </rPr>
      <t xml:space="preserve"> = Beschikbare arbeidscapaciteit (</t>
    </r>
    <r>
      <rPr>
        <b/>
        <sz val="10"/>
        <color rgb="FF000000"/>
        <rFont val="Verdana"/>
        <family val="2"/>
      </rPr>
      <t>F</t>
    </r>
    <r>
      <rPr>
        <sz val="10"/>
        <color rgb="FF000000"/>
        <rFont val="Verdana"/>
        <family val="2"/>
      </rPr>
      <t xml:space="preserve">ull </t>
    </r>
    <r>
      <rPr>
        <b/>
        <sz val="10"/>
        <color rgb="FF000000"/>
        <rFont val="Verdana"/>
        <family val="2"/>
      </rPr>
      <t>T</t>
    </r>
    <r>
      <rPr>
        <sz val="10"/>
        <color rgb="FF000000"/>
        <rFont val="Verdana"/>
        <family val="2"/>
      </rPr>
      <t xml:space="preserve">ime </t>
    </r>
    <r>
      <rPr>
        <b/>
        <sz val="10"/>
        <color rgb="FF000000"/>
        <rFont val="Verdana"/>
        <family val="2"/>
      </rPr>
      <t>E</t>
    </r>
    <r>
      <rPr>
        <sz val="10"/>
        <color rgb="FF000000"/>
        <rFont val="Verdana"/>
        <family val="2"/>
      </rPr>
      <t>quivalent)</t>
    </r>
  </si>
  <si>
    <r>
      <t>WN</t>
    </r>
    <r>
      <rPr>
        <sz val="10"/>
        <color rgb="FF000000"/>
        <rFont val="Verdana"/>
        <family val="2"/>
      </rPr>
      <t xml:space="preserve"> = Aantal </t>
    </r>
    <r>
      <rPr>
        <b/>
        <sz val="10"/>
        <color rgb="FF000000"/>
        <rFont val="Verdana"/>
        <family val="2"/>
      </rPr>
      <t>W</t>
    </r>
    <r>
      <rPr>
        <sz val="10"/>
        <color rgb="FF000000"/>
        <rFont val="Verdana"/>
        <family val="2"/>
      </rPr>
      <t>erk</t>
    </r>
    <r>
      <rPr>
        <b/>
        <sz val="10"/>
        <color rgb="FF000000"/>
        <rFont val="Verdana"/>
        <family val="2"/>
      </rPr>
      <t>N</t>
    </r>
    <r>
      <rPr>
        <sz val="10"/>
        <color rgb="FF000000"/>
        <rFont val="Verdana"/>
        <family val="2"/>
      </rPr>
      <t>emers</t>
    </r>
  </si>
  <si>
    <t>Aloysius Stichting Onderwijs Jeugdzorg, Aloysius Stichting Onderwijs Jeugdzorg, Aloysius Stichting Onderwijs Jeugdzorg, Aloysius Stichting Onderwijs Jeugdzorg Bestuurder, Ambulante dienst Duin en Bollenstreek scholing en advies, Ambulante dienst Noord Holland, Ambulante dienst sector Noord Brabant, Triade Eindhoven, Triade Helmond, Triade Horn, Antoniusschool, De Burcht, De Dolfijn, De Fakkel, Orthopedagogisch Onderwijsinstituut De Hilt, De Klimboom, De Korenaer, De Rungraaf, De Spoorzoeker, Widdonckschool, De Windvang, Het Dok, Het Kompas, Het Molenduin, Latasteschool, De Leidse Buitenschool, Personeel zonder dienstverband PO, Savioschool, Don Boscoschool, Sector Bureau Justitiescholen, Sectorbureau Zuid Horn, Sectorbureau Zuid Nuenen, Sectorbureau Noord Holland, Sectorbureau West, Harreveld, Aloysius Stichting, Ortolaan, SBO Nexus, Aloysius Stichting, De Burcht, Het Kompas College, Sectorkantoor Noord en Gesloten, Sectorkantoor West, Sectorkantoor Zuid, De Korenaer Strausslaan Ondersteuning, De Rungraaf Leuvenlaan Ondersteuning, De Ortolaan Ondersteuning, Ondersteuningsdienst West, Sectorkantoor Gesloten en Noord, Latasteschool Ondersteuning, De Zeearend, Focus, Personeel zonder dienstverband (VO), Scholengemeenschap Harreveld, Sectorbureau Justitiescholen, Aloysius Stichting, Aloysius Stichting (Bestuurder), Personeel zonder dienstverband (best), Antoniusschool Aerdenhout, Antoniusschool Den Helder, Antoniusschool De Duinrand, Antoniusschool Heemskerk, Antoniusschool Heereweg, Antoniusschool IKC Schagen, Antoniusschool Heerhugowaard, Antoniusschool Pionier, Antoniusschool Tamarinde, Antoniusschool Toverhazelaar, Gedragpunt, Antoniusschool Secretariaat, Antoniusschool Zorgteam, Antoniusschool Heereweg management, Antoniusschool Den Helder management, Antoniusschool Castricum Duinrand management, Antoniusschool Heerhugowaard management, Antoniusschool IKC Waldervaart Schagen management, Antoniusschool De Pionier management, Antoniusschool Aerdenhout management, Antoniusschool Hoorn management, Antoniusschool Alkmaar management, Antoniusschool Administratie en Secretariaat management, Antoniusschool IJmuiden management, Antoniusschool Beverwijk management, Antoniusschool management leidinggevende, Antoniusschool Haarlem West (Focus) management, Antoniusschool Haarlem Zuid (Satelliet) management, Prof. dr. Gunningschool SO management, De Burcht, locatie Argos, De Burcht, locatie de Burcht, De Dolfijn management, De Fakkel management, De Hilt, De Hilt De Mikkel, Orthopedagogisch Onderwijsinstituut De Hilt management, De Klimboom management, De Korenaer Berkenschutse, De Korenaer Deurne, De Korenaer Deurne gesloten, De Korenaer Grave, De Korenaer Helmond, De Korenaer Kerstrooslaan, De Korenaer Plein Helder, De Korenaer Rebound Eindhoven, De Korenaer Rector Baptistlaan, De Korenaer Stevensbeek, De Korenaer Strausslaan, De Korenaer Deurne management, De Korenaer Helmond management, De Korenaer Rector Baptistlaan management, De Korenaer Stevensbeek management, De Korenaer Strausslaan management, De Rungraaf Best, De Rungraaf Boeleka, De Rungraaf Koenraadlaan, De Rungraaf Tomteboe, De Rungraaf Vlokhovenseweg, De Rungraaf Koenraadlaan management, De Rungraaf Leuvenlaan management, De Rungraaf Tomteboe management, De Spoorzoeker management, Widdonckschool Heibloem, Widdonckschool Weert SO, Widdonckschool Heibloem management, Widdonckschool Weert management, Widdonckschool Weert VSO management, De Windvang management, Het Kompas management, De Pelschuur, Het Molenduin Driehuis, Het Molenduin Santpoort, Het Molenduin Wijk aan Zee, Het Molenduin Wisk, Het Molenduin Schagen, Het Molenduin Driehuis management, Het Molenduin Santpoort management, Het Molenduin Schagen management, Latasteschool management, De Leidse Buitenschool Campus Katwijk, De Leidse Buitenschool Campus Lisse, De Leidse Buitenschool, De Leidse Buitenschool Hillegom, Het Palmhuis, De Leidse Buitenschool management, De Leidse Buitenschool Campus Katwijk management, De Leidse Buitenschool Campus Lisse management, Savioschool management, SG Harreveld, sg Harreveld Anker, sg Harreveld Prisma, Don Boscoschool Cardea Lisse, Don Boscoschool, Don Boscoschool Zeestroom, Don Boscoschool management, Gesloten Jeugdzorg Inrichting 't Anker, Gesloten Jeugdzorg Inrichting Argos, Justitiele Jeugd Inrichting De Burcht, Kompas College, SGM Harreveld, Harreveld Anker management, Harreveld Prisma management, De Ortolaan De Luifel, De Ortolaan Heythuysen, De Ortolaan Roermond, De Ortolaan Weert, De Ortolaan He management, De Ortolaan Roermond management, SBO Nexus management, Aloysius Stichting management, De Burcht management, Het Kompas College management, Sectorkantoor Noord en Gesloten management, Sectorkantoor West management, Sectorkantoor Zuid management, De Korenaer Strausslaan Ondersteuning management, De Rungraaf Leuvenlaan Ondersteuning management, De Ortolaan Ondersteuning management, Ondersteuningsdienst West management, Sectorkantoor Gesloten en Noord management, Latasteschool Ondersteuning management, De Zeearend management, Focus management, Latasteschool team 1, Latasteschool team 2, De Dolfijn team 1, De Fakkel team 1, De Windvang team 1, Don Boscoschool team 1, De Klimboom team 1, Aloysius Stichting team 1, Aloysius Stichting team 2, Aloysius Stichting team 3, Aloysius Stichting team 4, Het Kompas team 1, Het Kompas team 2, Harreveld Anker team 1, Harreveld 't Anker team 2, Harreveld Prisma team 1, Harreveld Prisma team 2, De Burcht team 1, De Burcht team 2, De Burcht team 3, De Burcht team 4, Orthopedagogisch Onderwijsinstituut De Hilt team 1, De Hilt team 2, De Spoorzoeker team 1, De Spoorzoeker team 2, De Spoorzoeker team 3, De Korenaer Deurne team 1, De Korenaer Deurne team 2, De Korenaer Deurne team 3, De Korenaer Deurne team 4, De Korenaer Deurne team 5, De Korenaer Deurne team 6, De Korenaer Helmond team 1, De Korenaer Helmond team 2, De Korenaer Helmond team 3, De Korenaer Helmond team 4, De Korenaer Helmond team 5, De Korenaer Rector Baptistlaan team 1, De Korenaer Rector Baptistlaan team 2, De Korenaer Stevensbeek team 1, De Korenaer Stevensbeek team 2, De Korenaer Strausslaan team 1, De Korenaer Strausslaan team 2, De Korenaer Strausslaan team 3, De Korenaer Strausslaan team 4, De Korenaer Strausslaan team 5, De Korenaer Strausslaan team 6, De Korenaer Strausslaan team 7, Het Kompas College team 1, Kompas College team 2, Sectorkantoor Noord en Gesloten team 1, Sectorkantoor Noord en Gesloten team 2, Sectorkantoor Noord en Gesloten team 3, Sectorkantoor Noord en Gesloten team 4, Sectorkantoor West team 1, Sectorbureau West team 2, Sectorkantoor Zuid team 1, Sectorkantoor Zuid team 2, Savioschool team 1, De Korenaer Strausslaan Ondersteuning t1, Triade Eindhoven team 2, De Rungraaf Leuvenlaan Ondersteuning t1, Triade Helmond scholing en advies team 2, SBO Nexus team 1, SBO Nexus team 2, De Ortolaan Ondersteuning t1, Triade Midden-Limburg team 2, Triade Midden-Limburg team 3, Widdonckschool Heibloem team 1, Widdonck Heibloem team 2, Widdonckschool Weert team 1, Widdonckschool Weert SO team 2, Widdonckschool Weert team 2, Het Molenduin Driehuis team 1, Het Molenduin Driehuis team 2, Het Molenduin Driehuis team 3, Het Molenduin Driehuis team 4, Het Molenduin Santpoort team 1, Het Molenduin Santpoort team 2, Het Molenduin Schagen team 1, Het Molenduin Schagen team 2, Het Molenduin Schagen team 3, Ondersteuningsdienst West team 1, De Leidse Buitenschool team 1, De Leidse Buitenschool Campus Katwijk team 1, De Leidse Buitenschool Campus Lisse team 1, De Ortolaan Heibloem team 1, De Ortolaan Heibloem team 2, De Ortolaan Heibloem team 3, De Ortolaan Roermond team 1, De Ortolaan Roermond team 2, De Ortolaan Roermond team 3, De Rungraaf Koenraadlaan team 1, De Rungraaf Leuvenlaan team 1, De Rungraaf Leuvenlaan team 2, De Rungraaf Vlokhovenseweg team 3, De Rungraaf Vlokhovenseweg team 4, De Rungraaf Vlokhovenseweg team 5, Antoniusschool Heereweg team 1, Antoniusschool Heereweg team 2, Antoniusschool Heereweg team 3, Antoniusschool Heereweg team 4, Antoniusschool Heereweg team 5, Antoniusschool Den Helder team 1, Antoniusschool Castricum Duinrand team 1, Antoniusschool Castricum Duinrand team 2, Antoniusschool Heerhugowaard team 1, Antoniusschool Heerhugowaard team 2, Antoniusschool Heerhugowaard team 3, Antoniusschool Heerhugowaard team 4, Antoniusschool IKC Waldervaart Schagen team 1, Antoniusschool IKC Waldervaart Schagen team 2, Antoniusschool IKC Waldervaart Schagen team 3, Antoniusschool IKC Waldervaart Schagen team 4, Antoniusschool De Pionier team 1, Antoniusschool De Pionier team 2, Antoniusschool Aerdenhout team 1, Antoniusschool Aerdenhout team 2, Antoniusschool Hoorn team 1, Antoniusschool Hoorn team 2, Antoniusschool Alkmaar team 1, Antoniusschool Administratie en Secretariaat team 1, Antoniusschool IJmuiden team 1, Antoniusschool IJmuiden team 2, Antoniusschool IJmuiden team 3, Antoniusschool Beverwijk team 1, Antoniusschool Beverwijk team 2, Antoniusschool Beverwijk team 3, Antoniusschool Beverwijk team 4, Antoniusschool management team 1, De Rungraaf Tomteboe team 1, Sectorkantoor Gesloten en Noord team 1, Widdonckschool Weert VSO team 1, Antoniusschool Haarlem West (Focus) team 1, Antoniusschool Haarlem West (Focus) team 2, Antoniusschool Haarlem Zuid (Satelliet) team 1, Latasteschool Ondersteuning t1, Prof. dr. Gunningschool SO team 1, De Zeearend team 1, Focus team 1</t>
  </si>
  <si>
    <t>01-02-2021 t/m 28-02-2021</t>
  </si>
  <si>
    <t>01-01-2021 t/m 31-03-2021</t>
  </si>
  <si>
    <t>01-04-2021 t/m 30-04-2021</t>
  </si>
  <si>
    <t>Laag 1, Laag 2, Laag 3, Laag 4</t>
  </si>
  <si>
    <t>01-03-2021 t/m 31-03-2021</t>
  </si>
  <si>
    <t>Aloysius Stichting Onderwijs Jeugdzorg, Aloysius Stichting Onderwijs Jeugdzorg, Aloysius Stichting Onderwijs Jeugdzorg, Aloysius Stichting Testbedrijf, Aloysius Stichting Onderwijs Jeugdzorg Bestuurder, Ambulante dienst Duin en Bollenstreek scholing en advies, Ambulante dienst Noord Holland, Ambulante dienst sector Noord Brabant, Triade Eindhoven, Triade Helmond, Triade Horn, Antoniusschool, De Burcht, De Dolfijn, De Fakkel, Orthopedagogisch Onderwijsinstituut De Hilt, De Klimboom, De Korenaer, De Rungraaf, De Spoorzoeker, Widdonckschool, De Windvang, Het Dok, Het Kompas, Het Molenduin, Latasteschool, De Leidse Buitenschool, Personeel zonder dienstverband PO, Savioschool, Don Boscoschool, Sector Bureau Justitiescholen, Sectorbureau Zuid Horn, Sectorbureau Zuid Nuenen, Sectorbureau Noord Holland, Sectorbureau West, Harreveld, Aloysius Stichting, Ortolaan, SBO Nexus, Aloysius Stichting, De Burcht, Het Kompas College, Sectorkantoor Noord en Gesloten, Sectorkantoor West, Sectorkantoor Zuid, De Korenaer Strausslaan Ondersteuning, De Rungraaf Leuvenlaan Ondersteuning, De Ortolaan Ondersteuning, Ondersteuningsdienst West, Sectorkantoor Gesloten en Noord, Latasteschool Ondersteuning, De Zeearend, Focus, Personeel zonder dienstverband (VO), Scholengemeenschap Harreveld, Sectorbureau Justitiescholen, Aloysius Stichting, Personeel zonder dienstverband Testbedrijf, Testschool Aloysius, Aloysius Stichting (Bestuurder), Personeel zonder dienstverband (best), Antoniusschool Aerdenhout, Antoniusschool Den Helder, Antoniusschool De Duinrand, Antoniusschool Heemskerk, Antoniusschool Heereweg, Antoniusschool IKC Schagen, Antoniusschool Heerhugowaard, Antoniusschool Pionier, Antoniusschool Tamarinde, Antoniusschool Toverhazelaar, Gedragpunt, Antoniusschool Secretariaat, Antoniusschool Zorgteam, Antoniusschool Heereweg management, Antoniusschool Den Helder management, Antoniusschool Castricum Duinrand management, Antoniusschool Heerhugowaard management, Antoniusschool IKC Waldervaart Schagen management, Antoniusschool De Pionier management, Antoniusschool Aerdenhout management, Antoniusschool Hoorn management, Antoniusschool Alkmaar management, Antoniusschool Administratie en Secretariaat management, Antoniusschool IJmuiden management, Antoniusschool Beverwijk management, Antoniusschool management leidinggevende, Antoniusschool Haarlem West (Focus) management, Antoniusschool Haarlem Zuid (Satelliet) management, Prof. dr. Gunningschool SO management, De Burcht, locatie Argos, De Burcht, locatie de Burcht, De Dolfijn management, De Fakkel management, De Hilt, De Hilt De Mikkel, Orthopedagogisch Onderwijsinstituut De Hilt management, De Klimboom management, De Korenaer Berkenschutse, De Korenaer Deurne, De Korenaer Deurne gesloten, De Korenaer Grave, De Korenaer Helmond, De Korenaer Kerstrooslaan, De Korenaer Plein Helder, De Korenaer Rebound Eindhoven, De Korenaer Rector Baptistlaan, De Korenaer Stevensbeek, De Korenaer Strausslaan, De Korenaer Deurne management, De Korenaer Helmond management, De Korenaer Rector Baptistlaan management, De Korenaer Stevensbeek management, De Korenaer Strausslaan management, De Rungraaf Best, De Rungraaf Boeleka, De Rungraaf Koenraadlaan, De Rungraaf Tomteboe, De Rungraaf Vlokhovenseweg, De Rungraaf Koenraadlaan management, De Rungraaf Leuvenlaan management, De Rungraaf Tomteboe management, De Spoorzoeker management, Widdonckschool Heibloem, Widdonckschool Weert SO, Widdonckschool Heibloem management, Widdonckschool Weert management, Widdonckschool Weert VSO management, De Windvang management, Het Kompas management, De Pelschuur, Het Molenduin Driehuis, Het Molenduin Santpoort, Het Molenduin Wijk aan Zee, Het Molenduin Wisk, Het Molenduin Schagen, Het Molenduin Driehuis management, Het Molenduin Santpoort management, Het Molenduin Schagen management, Latasteschool management, De Leidse Buitenschool Campus Katwijk, De Leidse Buitenschool Campus Lisse, De Leidse Buitenschool, De Leidse Buitenschool Hillegom, Het Palmhuis, De Leidse Buitenschool management, De Leidse Buitenschool Campus Katwijk management, De Leidse Buitenschool Campus Lisse management, Savioschool management, SG Harreveld, sg Harreveld Anker, sg Harreveld Prisma, Don Boscoschool Cardea Lisse, Don Boscoschool, Don Boscoschool Zeestroom, Don Boscoschool management, Gesloten Jeugdzorg Inrichting 't Anker, Gesloten Jeugdzorg Inrichting Argos, Justitiele Jeugd Inrichting De Burcht, Kompas College, SGM Harreveld, Harreveld Anker management, Harreveld Prisma management, De Ortolaan De Luifel, De Ortolaan Heythuysen, De Ortolaan Roermond, De Ortolaan Weert, De Ortolaan He management, De Ortolaan Roermond management, SBO Nexus management, Aloysius Stichting management, De Burcht management, Het Kompas College management, Sectorkantoor Noord en Gesloten management, Sectorkantoor West management, Sectorkantoor Zuid management, De Korenaer Strausslaan Ondersteuning management, De Rungraaf Leuvenlaan Ondersteuning management, De Ortolaan Ondersteuning management, Ondersteuningsdienst West management, Sectorkantoor Gesloten en Noord management, Latasteschool Ondersteuning management, De Zeearend management, Focus management, Latasteschool team 1, Latasteschool team 2, De Dolfijn team 1, De Fakkel team 1, De Windvang team 1, Don Boscoschool team 1, De Klimboom team 1, Aloysius Stichting team 1, Aloysius Stichting team 2, Aloysius Stichting team 3, Aloysius Stichting team 4, Het Kompas team 1, Het Kompas team 2, Harreveld Anker team 1, Harreveld 't Anker team 2, Harreveld Prisma team 1, Harreveld Prisma team 2, De Burcht team 1, De Burcht team 2, De Burcht team 3, De Burcht team 4, Orthopedagogisch Onderwijsinstituut De Hilt team 1, De Hilt team 2, De Spoorzoeker team 1, De Spoorzoeker team 2, De Spoorzoeker team 3, De Korenaer Deurne team 1, De Korenaer Deurne team 2, De Korenaer Deurne team 3, De Korenaer Deurne team 4, De Korenaer Deurne team 5, De Korenaer Deurne team 6, De Korenaer Helmond team 1, De Korenaer Helmond team 2, De Korenaer Helmond team 3, De Korenaer Helmond team 4, De Korenaer Helmond team 5, De Korenaer Rector Baptistlaan team 1, De Korenaer Rector Baptistlaan team 2, De Korenaer Stevensbeek team 1, De Korenaer Stevensbeek team 2, De Korenaer Strausslaan team 1, De Korenaer Strausslaan team 2, De Korenaer Strausslaan team 3, De Korenaer Strausslaan team 4, De Korenaer Strausslaan team 5, De Korenaer Strausslaan team 6, De Korenaer Strausslaan team 7, Het Kompas College team 1, Kompas College team 2, Sectorkantoor Noord en Gesloten team 1, Sectorkantoor Noord en Gesloten team 2, Sectorkantoor Noord en Gesloten team 3, Sectorkantoor Noord en Gesloten team 4, Sectorkantoor West team 1, Sectorbureau West team 2, Sectorkantoor Zuid team 1, Sectorkantoor Zuid team 2, Savioschool team 1, De Korenaer Strausslaan Ondersteuning t1, Triade Eindhoven team 2, De Rungraaf Leuvenlaan Ondersteuning t1, Triade Helmond scholing en advies team 2, SBO Nexus team 1, SBO Nexus team 2, De Ortolaan Ondersteuning t1, Triade Midden-Limburg team 2, Triade Midden-Limburg team 3, Widdonckschool Heibloem team 1, Widdonck Heibloem team 2, Widdonckschool Weert team 1, Widdonckschool Weert SO team 2, Widdonckschool Weert team 2, Het Molenduin Driehuis team 1, Het Molenduin Driehuis team 2, Het Molenduin Driehuis team 3, Het Molenduin Driehuis team 4, Het Molenduin Santpoort team 1, Het Molenduin Santpoort team 2, Het Molenduin Schagen team 1, Het Molenduin Schagen team 2, Het Molenduin Schagen team 3, Ondersteuningsdienst West team 1, De Leidse Buitenschool team 1, De Leidse Buitenschool Campus Katwijk team 1, De Leidse Buitenschool Campus Lisse team 1, De Ortolaan Heibloem team 1, De Ortolaan Heibloem team 2, De Ortolaan Heibloem team 3, De Ortolaan Roermond team 1, De Ortolaan Roermond team 2, De Ortolaan Roermond team 3, De Rungraaf Koenraadlaan team 1, De Rungraaf Leuvenlaan team 1, De Rungraaf Leuvenlaan team 2, De Rungraaf Vlokhovenseweg team 3, De Rungraaf Vlokhovenseweg team 4, De Rungraaf Vlokhovenseweg team 5, Antoniusschool Heereweg team 1, Antoniusschool Heereweg team 2, Antoniusschool Heereweg team 3, Antoniusschool Heereweg team 4, Antoniusschool Heereweg team 5, Antoniusschool Den Helder team 1, Antoniusschool Castricum Duinrand team 1, Antoniusschool Castricum Duinrand team 2, Antoniusschool Heerhugowaard team 1, Antoniusschool Heerhugowaard team 2, Antoniusschool Heerhugowaard team 3, Antoniusschool Heerhugowaard team 4, Antoniusschool IKC Waldervaart Schagen team 1, Antoniusschool IKC Waldervaart Schagen team 2, Antoniusschool IKC Waldervaart Schagen team 3, Antoniusschool IKC Waldervaart Schagen team 4, Antoniusschool De Pionier team 1, Antoniusschool De Pionier team 2, Antoniusschool Aerdenhout team 1, Antoniusschool Aerdenhout team 2, Antoniusschool Hoorn team 1, Antoniusschool Hoorn team 2, Antoniusschool Alkmaar team 1, Antoniusschool Administratie en Secretariaat team 1, Antoniusschool IJmuiden team 1, Antoniusschool IJmuiden team 2, Antoniusschool IJmuiden team 3, Antoniusschool Beverwijk team 1, Antoniusschool Beverwijk team 2, Antoniusschool Beverwijk team 3, Antoniusschool Beverwijk team 4, Antoniusschool management team 1, De Rungraaf Tomteboe team 1, Sectorkantoor Gesloten en Noord team 1, Widdonckschool Weert VSO team 1, Antoniusschool Haarlem West (Focus) team 1, Antoniusschool Haarlem West (Focus) team 2, Antoniusschool Haarlem Zuid (Satelliet) team 1, Latasteschool Ondersteuning t1, Prof. dr. Gunningschool SO team 1, De Zeearend team 1, Focus team 1</t>
  </si>
  <si>
    <t>  Aloysius Stichting Testbedrijf</t>
  </si>
  <si>
    <t>    Personeel zonder dienstverband Testbedrijf</t>
  </si>
  <si>
    <t>    Testschool Aloysius</t>
  </si>
  <si>
    <t>  Subtotaal 'Aloysius Stichting Testbedrijf'</t>
  </si>
  <si>
    <t>01-05-2021 t/m 31-05-2021</t>
  </si>
  <si>
    <t>Inclusief</t>
  </si>
  <si>
    <t>Antoniusschool Beverwijk</t>
  </si>
  <si>
    <t>Antoniusschool Ijmuiden</t>
  </si>
  <si>
    <t>Gunningschool</t>
  </si>
  <si>
    <t>Aloysius Stichting Onderwijs Jeugdzorg, Aloysius Stichting Onderwijs Jeugdzorg, Aloysius Stichting Onderwijs Jeugdzorg, Aloysius Stichting Onderwijs Jeugdzorg Bestuurder, Ambulante dienst Duin en Bollenstreek scholing en advies, Ambulante dienst Noord Holland, Ambulante dienst sector Noord Brabant, Triade Eindhoven, Triade Helmond, Triade Horn, Antoniusschool, De Burcht, De Dolfijn, De Fakkel, Orthopedagogisch Onderwijsinstituut De Hilt, De Klimboom, De Korenaer, De Rungraaf, De Spoorzoeker, Widdonckschool, De Windvang, Het Dok, Het Kompas, Het Molenduin, Latasteschool, De Leidse Buitenschool, Personeel zonder dienstverband PO, Savioschool, Don Boscoschool, Sector Bureau Justitiescholen, Sectorbureau Zuid Horn, Sectorbureau Zuid Nuenen, Sectorbureau Noord Holland, Sectorbureau West, Harreveld, Aloysius Stichting, Ortolaan, SBO Nexus, Aloysius Stichting, De Burcht, Het Kompas College, Sectorkantoor Noord en Gesloten, Sectorkantoor West, Sectorkantoor Zuid, De Korenaer Strausslaan Ondersteuning, De Rungraaf Leuvenlaan Ondersteuning, De Ortolaan Ondersteuning, Ondersteuningsdienst West, Sectorkantoor Gesloten en Noord, Latasteschool Ondersteuning, De Zeearend, Focus, Kristallis, Personeel zonder dienstverband (VO), Scholengemeenschap Harreveld, Sectorbureau Justitiescholen, Aloysius Stichting, Aloysius Stichting (Bestuurder), Personeel zonder dienstverband (best), Antoniusschool Aerdenhout, Antoniusschool Den Helder, Antoniusschool De Duinrand, Antoniusschool Heemskerk, Antoniusschool Heereweg, Antoniusschool IKC Schagen, Antoniusschool Heerhugowaard, Antoniusschool Pionier, Antoniusschool Tamarinde, Antoniusschool Toverhazelaar, Gedragpunt, Antoniusschool Secretariaat, Antoniusschool Zorgteam, Antoniusschool Heereweg management, Antoniusschool Den Helder management, Antoniusschool Castricum Duinrand management, Antoniusschool Heerhugowaard management, Antoniusschool IKC Waldervaart Schagen management, Antoniusschool De Pionier management, Antoniusschool Aerdenhout management, Antoniusschool Hoorn management, Antoniusschool Alkmaar management, Antoniusschool Administratie en Secretariaat management, Antoniusschool IJmuiden management, Antoniusschool Beverwijk management, Antoniusschool management leidinggevende, Antoniusschool Haarlem West (Focus) management, Antoniusschool Haarlem Zuid (Satelliet) management, Prof. dr. Gunningschool SO management, De Burcht, locatie Argos, De Burcht, locatie de Burcht, De Dolfijn management, De Fakkel management, De Hilt, De Hilt De Mikkel, Orthopedagogisch Onderwijsinstituut De Hilt management, De Klimboom management, De Korenaer Berkenschutse, De Korenaer Deurne, De Korenaer Deurne gesloten, De Korenaer Grave, De Korenaer Helmond, De Korenaer Kerstrooslaan, De Korenaer Plein Helder, De Korenaer Rebound Eindhoven, De Korenaer Rector Baptistlaan, De Korenaer Stevensbeek, De Korenaer Strausslaan, De Korenaer Deurne management, De Korenaer Helmond management, De Korenaer Rector Baptistlaan management, De Korenaer Stevensbeek management, De Korenaer Strausslaan management, De Rungraaf Best, De Rungraaf Boeleka, De Rungraaf Koenraadlaan, De Rungraaf Tomteboe, De Rungraaf Vlokhovenseweg, De Rungraaf Koenraadlaan management, De Rungraaf Leuvenlaan management, De Rungraaf Tomteboe management, De Spoorzoeker management, Widdonckschool Heibloem, Widdonckschool Weert SO, Widdonckschool Heibloem management, Widdonckschool Weert SO en VSO management, Widdonckschool Weert VSO management, De Windvang management, Het Kompas management, De Pelschuur, Het Molenduin Driehuis, Het Molenduin Santpoort, Het Molenduin Wijk aan Zee, Het Molenduin Wisk, Het Molenduin Schagen, Het Molenduin Driehuis management, Het Molenduin Santpoort management, Het Molenduin Schagen management, Latasteschool management, De Leidse Buitenschool Campus Katwijk, De Leidse Buitenschool Campus Lisse, De Leidse Buitenschool, De Leidse Buitenschool Hillegom, Het Palmhuis, De Leidse Buitenschool management, De Leidse Buitenschool Campus Katwijk management, De Leidse Buitenschool Campus Lisse management, Savioschool management, SG Harreveld, sg Harreveld Anker, sg Harreveld Prisma, Don Boscoschool Cardea Lisse, Don Boscoschool, Don Boscoschool Zeestroom, Don Boscoschool management, Gesloten Jeugdzorg Inrichting 't Anker, Gesloten Jeugdzorg Inrichting Argos, Justitiele Jeugd Inrichting De Burcht, Kompas College, SGM Harreveld, Harreveld Anker management, Harreveld Prisma management, De Ortolaan De Luifel, De Ortolaan Heythuysen, De Ortolaan Roermond, De Ortolaan Weert, De Ortolaan He management, De Ortolaan Roermond management, SBO Nexus management, Aloysius Stichting management, De Burcht management, Het Kompas College management, Sectorkantoor Noord en Gesloten management, Sectorkantoor West management, Sectorkantoor Zuid management, De Korenaer Strausslaan Ondersteuning management, De Rungraaf Leuvenlaan Ondersteuning management, De Ortolaan Ondersteuning management, Ondersteuningsdienst West management, Sectorkantoor Gesloten en Noord management, Latasteschool Ondersteuning management, De Zeearend management, Focus management, Kristallis Aventurijn management, Kristallis Hunnerbergcollege management, Kristallis Park Neerbosch management, Latasteschool team 1, Latasteschool team 2, De Dolfijn team 1, De Fakkel team 1, De Windvang team 1, Don Boscoschool team 1, De Klimboom team 1, Aloysius Stichting team 1, Aloysius Stichting team 2, Aloysius Stichting team 3, Aloysius Stichting team 4, Het Kompas team 1, Het Kompas team 2, Harreveld Anker team 1, Harreveld 't Anker team 2, Harreveld Prisma team 1, Harreveld Prisma team 2, De Burcht team 1, De Burcht team 2, De Burcht team 3, De Burcht team 4, Orthopedagogisch Onderwijsinstituut De Hilt team 1, De Hilt team 2, De Spoorzoeker team 1, De Spoorzoeker team 2, De Spoorzoeker team 3, De Korenaer Deurne team 1, De Korenaer Deurne team 2, De Korenaer Deurne team 3, De Korenaer Deurne team 4, De Korenaer Deurne team 5, De Korenaer Deurne team 6, De Korenaer Helmond team 1, De Korenaer Helmond team 2, De Korenaer Helmond team 3, De Korenaer Helmond team 4, De Korenaer Helmond team 5, De Korenaer Rector Baptistlaan team 1, De Korenaer Rector Baptistlaan team 2, De Korenaer Stevensbeek team 1, De Korenaer Stevensbeek team 2, De Korenaer Strausslaan team 1, De Korenaer Strausslaan team 2, De Korenaer Strausslaan team 3, De Korenaer Strausslaan team 4, De Korenaer Strausslaan team 5, De Korenaer Strausslaan team 6, De Korenaer Strausslaan team 7, Het Kompas College team 1, Kompas College team 2, Sectorkantoor Noord en Gesloten team 1, Sectorkantoor Noord en Gesloten team 2, Sectorkantoor Noord en Gesloten team 3, Sectorkantoor Noord en Gesloten team 4, Sectorkantoor West team 1, Sectorbureau West team 2, Sectorkantoor Zuid team 1, Sectorkantoor Zuid team 2, Savioschool team 1, De Korenaer Strausslaan Ondersteuning t1, Triade Eindhoven team 2, De Rungraaf Leuvenlaan Ondersteuning t1, Triade Helmond scholing en advies team 2, SBO Nexus team 1, SBO Nexus team 2, De Ortolaan Ondersteuning t1, Triade Midden-Limburg team 2, Triade Midden-Limburg team 3, Widdonckschool Heibloem team 1, Widdonck Heibloem team 2, Widdonckschool Weert SO en VSO team 1, Widdonckschool Weert SO team 2, Widdonckschool Weert SO en VSO team 2, Het Molenduin Driehuis team 1, Het Molenduin Driehuis team 2, Het Molenduin Driehuis team 3, Het Molenduin Driehuis team 4, Het Molenduin Santpoort team 1, Het Molenduin Santpoort team 2, Het Molenduin Schagen team 1, Het Molenduin Schagen team 2, Het Molenduin Schagen team 3, Ondersteuningsdienst West team 1, De Leidse Buitenschool team 1, De Leidse Buitenschool Campus Katwijk team 1, De Leidse Buitenschool Campus Lisse team 1, De Ortolaan Heibloem team 1, De Ortolaan Heibloem team 2, De Ortolaan Heibloem team 3, De Ortolaan Roermond team 1, De Ortolaan Roermond team 2, De Ortolaan Roermond team 3, De Rungraaf Koenraadlaan team 1, De Rungraaf Leuvenlaan team 1, De Rungraaf Leuvenlaan team 2, De Rungraaf Vlokhovenseweg team 3, De Rungraaf Vlokhovenseweg team 4, De Rungraaf Vlokhovenseweg team 5, Antoniusschool Heereweg team 1, Antoniusschool Heereweg team 2, Antoniusschool Heereweg team 3, Antoniusschool Heereweg team 4, Antoniusschool Heereweg team 5, Antoniusschool Den Helder team 1, Antoniusschool Castricum Duinrand team 1, Antoniusschool Castricum Duinrand team 2, Antoniusschool Heerhugowaard team 1, Antoniusschool Heerhugowaard team 2, Antoniusschool Heerhugowaard team 3, Antoniusschool Heerhugowaard team 4, Antoniusschool IKC Waldervaart Schagen team 1, Antoniusschool IKC Waldervaart Schagen team 2, Antoniusschool IKC Waldervaart Schagen team 3, Antoniusschool IKC Waldervaart Schagen team 4, Antoniusschool De Pionier team 1, Antoniusschool De Pionier team 2, Antoniusschool Aerdenhout team 1, Antoniusschool Aerdenhout team 2, Antoniusschool Hoorn team 1, Antoniusschool Hoorn team 2, Antoniusschool Alkmaar team 1, Antoniusschool Administratie en Secretariaat team 1, Antoniusschool IJmuiden team 1, Antoniusschool IJmuiden team 2, Antoniusschool IJmuiden team 3, Antoniusschool Beverwijk team 1, Antoniusschool Beverwijk team 2, Antoniusschool Beverwijk team 3, Antoniusschool Beverwijk team 4, Antoniusschool management team 1, De Rungraaf Tomteboe team 1, Sectorkantoor Gesloten en Noord team 1, Widdonckschool Weert VSO team 1, Antoniusschool Haarlem West (Focus) team 1, Antoniusschool Haarlem West (Focus) team 2, Antoniusschool Haarlem Zuid (Satelliet) team 1, Latasteschool Ondersteuning t1, Prof. dr. Gunningschool SO team 1, De Zeearend team 1, Focus team 1, Kristallis Aventurijn team 1, Kristallis Hunnerbergcollege team 1, Kristallis Park Neerbosch team 1</t>
  </si>
  <si>
    <t>      Widdonckschool Weert SO en VSO management</t>
  </si>
  <si>
    <t>        Widdonckschool Weert SO en VSO team 1</t>
  </si>
  <si>
    <t>        Widdonckschool Weert SO en VSO team 2</t>
  </si>
  <si>
    <t>      Subtotaal 'Widdonckschool Weert SO en VSO management'</t>
  </si>
  <si>
    <t>    Kristallis</t>
  </si>
  <si>
    <t>      Kristallis Aventurijn management</t>
  </si>
  <si>
    <t>        Kristallis Aventurijn team 1</t>
  </si>
  <si>
    <t>      Subtotaal 'Kristallis Aventurijn management'</t>
  </si>
  <si>
    <t>      Kristallis Hunnerbergcollege management</t>
  </si>
  <si>
    <t>        Kristallis Hunnerbergcollege team 1</t>
  </si>
  <si>
    <t>      Subtotaal 'Kristallis Hunnerbergcollege management'</t>
  </si>
  <si>
    <t>      Kristallis Park Neerbosch management</t>
  </si>
  <si>
    <t>        Kristallis Park Neerbosch team 1</t>
  </si>
  <si>
    <t>      Subtotaal 'Kristallis Park Neerbosch management'</t>
  </si>
  <si>
    <t>    Subtotaal 'Kristallis'</t>
  </si>
  <si>
    <t>01-06-2021 t/m 30-06-2021</t>
  </si>
  <si>
    <t>Aventurijn</t>
  </si>
  <si>
    <t>Park Neerbosch</t>
  </si>
  <si>
    <t>Hunnerbergcollege</t>
  </si>
  <si>
    <t>360 Aventurijn</t>
  </si>
  <si>
    <t>361 Park Neerbosch</t>
  </si>
  <si>
    <t>362 Hunnerbergcollege</t>
  </si>
  <si>
    <t>Aloysius Stichting Onderwijs Jeugdzorg, Aloysius Stichting Onderwijs Jeugdzorg, Aloysius Stichting Onderwijs Jeugdzorg, Aloysius Stichting Onderwijs Jeugdzorg Bestuurder, Ambulante dienst Duin en Bollenstreek scholing en advies, Ambulante dienst Noord Holland, Ambulante dienst sector Noord Brabant, Triade Eindhoven, Triade Helmond, Triade Horn, Antoniusschool, De Burcht, De Dolfijn, De Fakkel, Orthopedagogisch Onderwijsinstituut De Hilt, De Klimboom, De Korenaer, De Rungraaf, De Spoorzoeker, Widdonckschool, De Windvang, Het Dok, Het Kompas, Het Molenduin, Latasteschool, De Leidse Buitenschool, Personeel zonder dienstverband PO, Savioschool, Don Boscoschool, Sector Bureau Justitiescholen, Sectorbureau Zuid Horn, Sectorbureau Zuid Nuenen, Sectorbureau Noord Holland, Sectorbureau West, Harreveld, Aloysius Stichting, Ortolaan, SBO Nexus, Aloysius Stichting, De Burcht, Het Kompas College, Sectorkantoor Noord en Gesloten, Sectorkantoor West, Sectorkantoor Zuid, De Korenaer Strausslaan Ondersteuning, De Rungraaf Leuvenlaan Ondersteuning, De Ortolaan Ondersteuning, Ondersteuningsdienst West, Sectorkantoor Gesloten en Noord, Latasteschool Ondersteuning, De Zeearend, Focus, Kristallis, Personeel zonder dienstverband (VO), Scholengemeenschap Harreveld, Sectorbureau Justitiescholen, Aloysius Stichting, Aloysius Stichting (Bestuurder), Personeel zonder dienstverband (best), Antoniusschool Aerdenhout, Antoniusschool Den Helder, Antoniusschool De Duinrand, Antoniusschool Heemskerk, Antoniusschool Heereweg, Antoniusschool IKC Schagen, Antoniusschool Heerhugowaard, Antoniusschool Pionier, Antoniusschool Tamarinde, Antoniusschool Toverhazelaar, Gedragpunt, Antoniusschool Secretariaat, Antoniusschool Zorgteam, Antoniusschool Heereweg management, Antoniusschool Den Helder management, Antoniusschool Castricum Duinrand management, Antoniusschool Heerhugowaard management, Antoniusschool IKC Waldervaart Schagen management, Antoniusschool De Pionier management, Antoniusschool Aerdenhout management, Antoniusschool Hoorn management, Antoniusschool Alkmaar management, Antoniusschool Administratie en Secretariaat management, Antoniusschool IJmuiden management, Antoniusschool Beverwijk management, Antoniusschool management leidinggevende, Antoniusschool Haarlem West (Focus) management, Antoniusschool Haarlem Zuid (Satelliet) management, Prof. dr. Gunningschool SO management, De Burcht, locatie Argos, De Burcht, locatie de Burcht, De Dolfijn management, De Fakkel management, De Hilt, De Hilt De Mikkel, Orthopedagogisch Onderwijsinstituut De Hilt management, De Klimboom management, De Korenaer Berkenschutse, De Korenaer Deurne, De Korenaer Deurne gesloten, De Korenaer Grave, De Korenaer Helmond, De Korenaer Kerstrooslaan, De Korenaer Plein Helder, De Korenaer Rebound Eindhoven, De Korenaer Rector Baptistlaan, De Korenaer Stevensbeek, De Korenaer Strausslaan, De Korenaer Deurne management, De Korenaer Helmond management, De Korenaer Rector Baptistlaan management, De Korenaer Stevensbeek management, De Korenaer Strausslaan management, De Rungraaf Best, De Rungraaf Boeleka, De Rungraaf Koenraadlaan, De Rungraaf Tomteboe, De Rungraaf Vlokhovenseweg, De Rungraaf Koenraadlaan management, De Rungraaf Leuvenlaan management, De Rungraaf Tomteboe management, De Spoorzoeker management, Widdonckschool Heibloem, Widdonckschool Weert SO, Widdonckschool Heibloem management, Widdonckschool Weert SO en VSO management, Widdonckschool Weert VSO management, De Windvang management, Het Kompas management, De Pelschuur, Het Molenduin Driehuis, Het Molenduin Santpoort, Het Molenduin Wijk aan Zee, Het Molenduin Wisk, Het Molenduin Schagen, Het Molenduin Driehuis management, Het Molenduin Santpoort management, Het Molenduin Schagen management, Latasteschool management, De Leidse Buitenschool Campus Katwijk, De Leidse Buitenschool Campus Lisse, De Leidse Buitenschool, De Leidse Buitenschool Hillegom, Het Palmhuis, De Leidse Buitenschool management, De Leidse Buitenschool Campus Katwijk management, De Leidse Buitenschool Campus Lisse management, Savioschool management, SG Harreveld, sg Harreveld Anker, sg Harreveld Prisma, Don Boscoschool Cardea Lisse, Don Boscoschool, Don Boscoschool Zeestroom, Don Boscoschool management, Gesloten Jeugdzorg Inrichting 't Anker, Gesloten Jeugdzorg Inrichting Argos, Justitiele Jeugd Inrichting De Burcht, Kompas College, SGM Harreveld, Harreveld Anker management, Harreveld Prisma management, De Ortolaan De Luifel, De Ortolaan Heythuysen, De Ortolaan Roermond, De Ortolaan Weert, De Ortolaan He management, De Ortolaan Roermond management, SBO Nexus management, Aloysius Stichting management, De Burcht management, Het Kompas College management, Sectorkantoor Noord en Gesloten management, Sectorkantoor West management, Sectorkantoor Zuid management, De Korenaer Strausslaan Ondersteuning management, De Rungraaf Leuvenlaan Ondersteuning management, De Ortolaan Ondersteuning management, Ondersteuningsdienst West management, Sectorkantoor Gesloten en Noord management, Latasteschool Ondersteuning management, De Zeearend management, Focus management, Kristallis Aventurijn management, Kristallis Hunnerbergcollege management, Kristallis Park Neerbosch management, Latasteschool team 1, Latasteschool team 2, De Dolfijn team 1, De Fakkel team 1, De Windvang team 1, Don Boscoschool team 1, De Klimboom team 1, Aloysius Stichting team 1, Aloysius Stichting team 2, Aloysius Stichting team 3, Aloysius Stichting team 4, Het Kompas team 1, Het Kompas team 2, Harreveld Anker team 1, Harreveld 't Anker team 2, Harreveld Prisma team 1, Harreveld Prisma team 2, De Burcht team 1, De Burcht team 2, De Burcht team 3, De Burcht team 4, Orthopedagogisch Onderwijsinstituut De Hilt team 1, De Hilt team 2, De Spoorzoeker team 1, De Spoorzoeker team 2, De Spoorzoeker team 3, De Korenaer Deurne team 1, De Korenaer Deurne team 2, De Korenaer Deurne team 3, De Korenaer Deurne team 4, De Korenaer Deurne team 5, De Korenaer Deurne team 6, De Korenaer Helmond team 1, De Korenaer Helmond team 2, De Korenaer Helmond team 3, De Korenaer Helmond team 4, De Korenaer Helmond team 5, De Korenaer Rector Baptistlaan team 1, De Korenaer Rector Baptistlaan team 2, De Korenaer Stevensbeek team 1, De Korenaer Stevensbeek team 2, De Korenaer Strausslaan team 1, De Korenaer Strausslaan team 2, De Korenaer Strausslaan team 3, De Korenaer Strausslaan team 4, De Korenaer Strausslaan team 5, De Korenaer Strausslaan team 6, De Korenaer Strausslaan team 7, Het Kompas College team 1, Kompas College team 2, Sectorkantoor Noord en Gesloten team 1, Sectorkantoor Noord en Gesloten team 2, Sectorkantoor Noord en Gesloten team 3, Sectorkantoor Noord en Gesloten team 4, Sectorkantoor West team 1, Sectorbureau West team 2, Sectorkantoor Zuid team 1, Sectorkantoor Zuid team 2, Savioschool team 1, De Korenaer Strausslaan Ondersteuning t1, Triade Eindhoven team 2, De Rungraaf Leuvenlaan Ondersteuning t1, Triade Helmond scholing en advies team 2, SBO Nexus team 1, SBO Nexus team 2, De Ortolaan Ondersteuning t1, Triade Midden-Limburg team 2, Triade Midden-Limburg team 3, Widdonckschool Heibloem team 1, Widdonck Heibloem team 2, Widdonckschool Weert SO en VSO team 1, Widdonckschool Weert SO team 2, Widdonckschool Weert SO en VSO team 2, Het Molenduin Driehuis team 1, Het Molenduin Driehuis team 2, Het Molenduin Driehuis team 3, Het Molenduin Driehuis team 4, Het Molenduin Santpoort team 1, Het Molenduin Santpoort team 2, Het Molenduin Schagen team 1, Het Molenduin Schagen team 2, Het Molenduin Schagen team 3, Ondersteuningsdienst West team 1, De Leidse Buitenschool team 1, De Leidse Buitenschool Campus Katwijk team 1, De Leidse Buitenschool Campus Lisse team 1, De Ortolaan Heibloem team 1, De Ortolaan Heibloem team 2, De Ortolaan Heibloem team 3, De Ortolaan Roermond team 1, De Ortolaan Roermond team 2, De Ortolaan Roermond team 3, De Rungraaf Koenraadlaan team 1, De Rungraaf Leuvenlaan team 1, De Rungraaf Leuvenlaan team 2, De Rungraaf Vlokhovenseweg team 3, De Rungraaf Vlokhovenseweg team 4, De Rungraaf Vlokhovenseweg team 5, Antoniusschool Heereweg team 1, Antoniusschool Heereweg team 2, Antoniusschool Heereweg team 3, Antoniusschool Heereweg team 4, Antoniusschool Heereweg team 5, Antoniusschool Den Helder team 1, Antoniusschool Castricum Duinrand team 1, Antoniusschool Castricum Duinrand team 2, Antoniusschool Heerhugowaard team 1, Antoniusschool Heerhugowaard team 2, Antoniusschool Heerhugowaard team 3, Antoniusschool Heerhugowaard team 4, Antoniusschool IKC Waldervaart Schagen team 1, Antoniusschool IKC Waldervaart Schagen team 2, Antoniusschool IKC Waldervaart Schagen team 3, Antoniusschool IKC Waldervaart Schagen team 4, Antoniusschool De Pionier team 1, Antoniusschool De Pionier team 2, Antoniusschool Aerdenhout team 1, Antoniusschool Aerdenhout team 2, Antoniusschool Hoorn team 1, Antoniusschool Hoorn team 2, Antoniusschool Alkmaar team 1, Antoniusschool Administratie en Secretariaat team 1, Antoniusschool IJmuiden team 1, Antoniusschool IJmuiden team 2, Antoniusschool IJmuiden team 3, Antoniusschool Beverwijk team 1, Antoniusschool Beverwijk team 2, Antoniusschool Beverwijk team 3, Antoniusschool Beverwijk team 4, Antoniusschool management team 1, De Rungraaf Tomteboe team 1, Sectorkantoor Gesloten en Noord team 1, Widdonckschool Weert VSO team 1, Antoniusschool Haarlem West (Focus) team 1, Antoniusschool Haarlem West (Focus) team 2, Antoniusschool Haarlem Zuid (Satelliet) team 1, Latasteschool Ondersteuning t1, Prof. dr. Gunningschool SO team 1, De Zeearend team 1, Focus team 1, Kristallis Aventurijn team 1, Kristallis Aventurijn team 2, Kristallis Aventurijn team 3, Kristallis Hunnerbergcollege team 1, Kristallis Park Neerbosch team 1, Kristallis Park Neerbosch team 2</t>
  </si>
  <si>
    <t>        Kristallis Aventurijn team 2</t>
  </si>
  <si>
    <t>        Kristallis Aventurijn team 3</t>
  </si>
  <si>
    <t>        Kristallis Park Neerbosch team 2</t>
  </si>
  <si>
    <t>01-07-2021 t/m 31-07-2021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</si>
</sst>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_-* #,##0.00_-;_-* #,##0.00\-;_-* &quot;-&quot;??_-;_-@_-"/>
    <numFmt numFmtId="166" formatCode="_-* #,##0.0_-;_-* #,##0.0\-;_-* &quot;-&quot;??_-;_-@_-"/>
    <numFmt numFmtId="167" formatCode="0.0%"/>
    <numFmt numFmtId="168" formatCode="0.0"/>
    <numFmt numFmtId="169" formatCode="0.000%"/>
    <numFmt numFmtId="170" formatCode="d/mm/yy\ h:mm;@"/>
  </numFmts>
  <fonts count="107">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charset val="134"/>
      <scheme val="minor"/>
    </font>
    <font>
      <sz val="12"/>
      <color theme="1"/>
      <name val="Calibri"/>
      <family val="2"/>
      <scheme val="minor"/>
    </font>
    <font>
      <b/>
      <sz val="11"/>
      <color theme="1"/>
      <name val="Calibri"/>
      <family val="2"/>
      <scheme val="minor"/>
    </font>
    <font>
      <b/>
      <sz val="9"/>
      <color theme="1"/>
      <name val="Calibri"/>
      <family val="2"/>
      <scheme val="minor"/>
    </font>
    <font>
      <b/>
      <sz val="8"/>
      <color theme="1"/>
      <name val="Calibri"/>
      <family val="2"/>
      <scheme val="minor"/>
    </font>
    <font>
      <sz val="9"/>
      <color theme="1"/>
      <name val="Calibri"/>
      <family val="2"/>
      <scheme val="minor"/>
    </font>
    <font>
      <b/>
      <sz val="10"/>
      <color theme="1"/>
      <name val="Calibri"/>
      <family val="2"/>
      <scheme val="minor"/>
    </font>
    <font>
      <sz val="11"/>
      <color theme="1"/>
      <name val="Calibri"/>
      <family val="2"/>
      <scheme val="minor"/>
    </font>
    <font>
      <sz val="8"/>
      <color rgb="FF000000"/>
      <name val="Arial"/>
      <family val="2"/>
    </font>
    <font>
      <sz val="8"/>
      <color theme="1"/>
      <name val="Calibri"/>
      <family val="2"/>
      <scheme val="minor"/>
    </font>
    <font>
      <sz val="10"/>
      <name val="Arial"/>
      <family val="2"/>
    </font>
    <font>
      <b/>
      <sz val="28"/>
      <color rgb="FF000000"/>
      <name val="Verdana"/>
      <family val="2"/>
    </font>
    <font>
      <sz val="10"/>
      <color rgb="FF000000"/>
      <name val="Verdana"/>
      <family val="2"/>
    </font>
    <font>
      <sz val="11"/>
      <color rgb="FF000000"/>
      <name val="Verdana"/>
      <family val="2"/>
    </font>
    <font>
      <b/>
      <sz val="11"/>
      <color rgb="FF000000"/>
      <name val="Verdana"/>
      <family val="2"/>
    </font>
    <font>
      <b/>
      <sz val="10"/>
      <color rgb="FF000000"/>
      <name val="Verdana"/>
      <family val="2"/>
    </font>
    <font>
      <sz val="10"/>
      <color rgb="FFCCCCCC"/>
      <name val="Verdana"/>
      <family val="2"/>
    </font>
    <font>
      <u/>
      <sz val="10"/>
      <color rgb="FF000000"/>
      <name val="Verdana"/>
      <family val="2"/>
    </font>
    <font>
      <u/>
      <sz val="11"/>
      <color theme="10"/>
      <name val="Calibri"/>
      <family val="2"/>
      <scheme val="minor"/>
    </font>
    <font>
      <u/>
      <sz val="11"/>
      <color theme="11"/>
      <name val="Calibri"/>
      <family val="2"/>
      <scheme val="minor"/>
    </font>
    <font>
      <sz val="1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sz val="10"/>
      <color theme="1"/>
      <name val="Calibri"/>
      <family val="2"/>
      <scheme val="minor"/>
    </font>
    <font>
      <sz val="9"/>
      <color indexed="81"/>
      <name val="Calibri"/>
      <family val="2"/>
    </font>
    <font>
      <b/>
      <sz val="9"/>
      <color indexed="81"/>
      <name val="Calibri"/>
      <family val="2"/>
    </font>
    <font>
      <sz val="11"/>
      <color rgb="FFFF0000"/>
      <name val="Calibri"/>
      <family val="2"/>
      <scheme val="minor"/>
    </font>
    <font>
      <sz val="9"/>
      <name val="Calibri"/>
      <family val="2"/>
      <scheme val="minor"/>
    </font>
    <font>
      <sz val="9"/>
      <color rgb="FFFF0000"/>
      <name val="Calibri"/>
      <family val="2"/>
      <scheme val="minor"/>
    </font>
    <font>
      <sz val="10"/>
      <color rgb="FFFF0000"/>
      <name val="Verdana"/>
      <family val="2"/>
    </font>
    <font>
      <b/>
      <sz val="11"/>
      <name val="Calibri"/>
      <family val="2"/>
      <scheme val="minor"/>
    </font>
    <font>
      <sz val="11"/>
      <color rgb="FF3366FF"/>
      <name val="Calibri"/>
      <family val="2"/>
      <scheme val="minor"/>
    </font>
    <font>
      <b/>
      <sz val="11"/>
      <color rgb="FF3366FF"/>
      <name val="Calibri"/>
      <family val="2"/>
      <scheme val="minor"/>
    </font>
    <font>
      <sz val="9"/>
      <color rgb="FF3366FF"/>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4"/>
      <color theme="1"/>
      <name val="Calibri"/>
      <family val="2"/>
      <scheme val="minor"/>
    </font>
    <font>
      <sz val="10"/>
      <name val="Times New Roman"/>
      <family val="1"/>
    </font>
    <font>
      <i/>
      <sz val="11"/>
      <color theme="1"/>
      <name val="Calibri"/>
      <family val="2"/>
      <scheme val="minor"/>
    </font>
    <font>
      <i/>
      <sz val="8"/>
      <color theme="1"/>
      <name val="Calibri"/>
      <family val="2"/>
      <scheme val="minor"/>
    </font>
    <font>
      <i/>
      <sz val="11"/>
      <name val="Calibri"/>
      <family val="2"/>
      <scheme val="minor"/>
    </font>
    <font>
      <b/>
      <sz val="9"/>
      <name val="Calibri"/>
      <family val="2"/>
      <scheme val="minor"/>
    </font>
    <font>
      <sz val="10"/>
      <name val="Calibri"/>
      <family val="2"/>
      <scheme val="minor"/>
    </font>
    <font>
      <b/>
      <sz val="10"/>
      <name val="Calibri"/>
      <family val="2"/>
      <scheme val="minor"/>
    </font>
    <font>
      <b/>
      <sz val="10"/>
      <color rgb="FF000000"/>
      <name val="Calibri"/>
      <family val="2"/>
      <scheme val="minor"/>
    </font>
    <font>
      <sz val="10"/>
      <color rgb="FF000000"/>
      <name val="Calibri"/>
      <family val="2"/>
      <scheme val="minor"/>
    </font>
    <font>
      <sz val="10"/>
      <color rgb="FFFF0000"/>
      <name val="Calibri"/>
      <family val="2"/>
      <scheme val="minor"/>
    </font>
    <font>
      <sz val="10"/>
      <color rgb="FF0000FF"/>
      <name val="Calibri"/>
      <family val="2"/>
      <scheme val="minor"/>
    </font>
    <font>
      <sz val="10"/>
      <color rgb="FF7030A0"/>
      <name val="Calibri"/>
      <family val="2"/>
      <scheme val="minor"/>
    </font>
    <font>
      <i/>
      <sz val="10"/>
      <color theme="1"/>
      <name val="Calibri"/>
      <family val="2"/>
      <scheme val="minor"/>
    </font>
    <font>
      <b/>
      <sz val="14"/>
      <color rgb="FF54237A"/>
      <name val="Calibri"/>
      <family val="2"/>
      <scheme val="minor"/>
    </font>
    <font>
      <b/>
      <sz val="9"/>
      <color rgb="FF000000"/>
      <name val="Calibri"/>
      <family val="2"/>
    </font>
    <font>
      <sz val="9"/>
      <color rgb="FF000000"/>
      <name val="Calibri"/>
      <family val="2"/>
    </font>
    <font>
      <b/>
      <sz val="9"/>
      <color rgb="FF000000"/>
      <name val="Tahoma"/>
      <family val="2"/>
    </font>
    <font>
      <sz val="9"/>
      <color rgb="FF000000"/>
      <name val="Tahoma"/>
      <family val="2"/>
    </font>
    <font>
      <b/>
      <sz val="10"/>
      <color rgb="FF000000"/>
      <name val="Tahoma"/>
      <family val="2"/>
    </font>
    <font>
      <sz val="11"/>
      <color rgb="FF000000"/>
      <name val="Calibri"/>
      <family val="2"/>
      <scheme val="minor"/>
    </font>
    <font>
      <sz val="11"/>
      <color rgb="FF0000FF"/>
      <name val="Calibri"/>
      <family val="2"/>
      <scheme val="minor"/>
    </font>
    <font>
      <b/>
      <sz val="9"/>
      <color indexed="81"/>
      <name val="Tahoma"/>
      <family val="2"/>
    </font>
    <font>
      <sz val="9"/>
      <color indexed="81"/>
      <name val="Tahoma"/>
      <family val="2"/>
    </font>
    <font>
      <sz val="10"/>
      <color rgb="FF542E78"/>
      <name val="Calibri"/>
      <family val="2"/>
      <scheme val="minor"/>
    </font>
    <font>
      <b/>
      <sz val="10"/>
      <color rgb="FF542E78"/>
      <name val="Calibri"/>
      <family val="2"/>
      <scheme val="minor"/>
    </font>
    <font>
      <b/>
      <sz val="9"/>
      <color rgb="FF542E78"/>
      <name val="Calibri"/>
      <family val="2"/>
      <scheme val="minor"/>
    </font>
    <font>
      <b/>
      <sz val="11"/>
      <color rgb="FF542E78"/>
      <name val="Calibri"/>
      <family val="2"/>
      <scheme val="minor"/>
    </font>
    <font>
      <b/>
      <sz val="10"/>
      <color theme="0"/>
      <name val="Calibri"/>
      <family val="2"/>
      <scheme val="minor"/>
    </font>
    <font>
      <sz val="10"/>
      <color theme="0"/>
      <name val="Calibri"/>
      <family val="2"/>
      <scheme val="minor"/>
    </font>
    <font>
      <i/>
      <sz val="10"/>
      <color theme="0"/>
      <name val="Calibri"/>
      <family val="2"/>
      <scheme val="minor"/>
    </font>
    <font>
      <b/>
      <sz val="9"/>
      <color theme="0"/>
      <name val="Calibri"/>
      <family val="2"/>
      <scheme val="minor"/>
    </font>
    <font>
      <b/>
      <sz val="14"/>
      <color theme="0"/>
      <name val="Calibri"/>
      <family val="2"/>
      <scheme val="minor"/>
    </font>
    <font>
      <sz val="9"/>
      <color theme="0"/>
      <name val="Calibri"/>
      <family val="2"/>
      <scheme val="minor"/>
    </font>
    <font>
      <sz val="11"/>
      <color rgb="FF542E78"/>
      <name val="Calibri"/>
      <family val="2"/>
      <scheme val="minor"/>
    </font>
    <font>
      <b/>
      <i/>
      <sz val="9"/>
      <color theme="0"/>
      <name val="Calibri"/>
      <family val="2"/>
      <scheme val="minor"/>
    </font>
    <font>
      <b/>
      <sz val="10"/>
      <color rgb="FF46653E"/>
      <name val="Calibri"/>
      <family val="2"/>
      <scheme val="minor"/>
    </font>
    <font>
      <sz val="10"/>
      <color rgb="FFFFFFFF"/>
      <name val="Calibri"/>
      <family val="2"/>
      <scheme val="minor"/>
    </font>
    <font>
      <i/>
      <sz val="10"/>
      <color rgb="FFFFFFFF"/>
      <name val="Calibri"/>
      <family val="2"/>
      <scheme val="minor"/>
    </font>
    <font>
      <b/>
      <sz val="9"/>
      <color rgb="FFFFFFFF"/>
      <name val="Calibri"/>
      <family val="2"/>
      <scheme val="minor"/>
    </font>
    <font>
      <sz val="10"/>
      <color rgb="FF54237A"/>
      <name val="Calibri"/>
      <family val="2"/>
      <scheme val="minor"/>
    </font>
    <font>
      <b/>
      <sz val="14"/>
      <color rgb="FFFF0000"/>
      <name val="Calibri"/>
      <family val="2"/>
      <scheme val="minor"/>
    </font>
    <font>
      <b/>
      <i/>
      <sz val="10"/>
      <color theme="0"/>
      <name val="Calibri"/>
      <family val="2"/>
      <scheme val="minor"/>
    </font>
    <font>
      <b/>
      <sz val="10"/>
      <color rgb="FFFF0000"/>
      <name val="Calibri"/>
      <family val="2"/>
      <scheme val="minor"/>
    </font>
    <font>
      <b/>
      <sz val="11"/>
      <color rgb="FFFF0000"/>
      <name val="Calibri"/>
      <family val="2"/>
      <scheme val="minor"/>
    </font>
    <font>
      <b/>
      <sz val="10"/>
      <color theme="8" tint="-0.249977111117893"/>
      <name val="Calibri"/>
      <family val="2"/>
      <scheme val="minor"/>
    </font>
    <font>
      <sz val="10"/>
      <color theme="8" tint="-0.249977111117893"/>
      <name val="Calibri"/>
      <family val="2"/>
      <scheme val="minor"/>
    </font>
    <font>
      <b/>
      <sz val="11"/>
      <color theme="8" tint="-0.249977111117893"/>
      <name val="Calibri"/>
      <family val="2"/>
      <scheme val="minor"/>
    </font>
    <font>
      <b/>
      <sz val="21"/>
      <color rgb="FF000000"/>
      <name val="Verdana"/>
      <family val="2"/>
    </font>
    <font>
      <sz val="8"/>
      <color rgb="FF000000"/>
      <name val="Verdana"/>
      <family val="2"/>
    </font>
    <font>
      <b/>
      <sz val="8"/>
      <color rgb="FF000000"/>
      <name val="Verdana"/>
      <family val="2"/>
    </font>
    <font>
      <sz val="8"/>
      <color rgb="FFCCCCCC"/>
      <name val="Verdana"/>
      <family val="2"/>
    </font>
    <font>
      <u/>
      <sz val="8"/>
      <color rgb="FF000000"/>
      <name val="Verdana"/>
      <family val="2"/>
    </font>
  </fonts>
  <fills count="48">
    <fill>
      <patternFill patternType="none"/>
    </fill>
    <fill>
      <patternFill patternType="gray125"/>
    </fill>
    <fill>
      <patternFill patternType="solid">
        <fgColor rgb="FFD7E633"/>
        <bgColor indexed="64"/>
      </patternFill>
    </fill>
    <fill>
      <patternFill patternType="solid">
        <fgColor theme="0"/>
        <bgColor indexed="64"/>
      </patternFill>
    </fill>
    <fill>
      <patternFill patternType="solid">
        <fgColor rgb="FFFFFFFF"/>
        <bgColor indexed="64"/>
      </patternFill>
    </fill>
    <fill>
      <patternFill patternType="solid">
        <fgColor rgb="FFF0F0F0"/>
        <bgColor indexed="64"/>
      </patternFill>
    </fill>
    <fill>
      <patternFill patternType="solid">
        <fgColor rgb="FFFFFF00"/>
        <bgColor indexed="64"/>
      </patternFill>
    </fill>
    <fill>
      <patternFill patternType="solid">
        <fgColor rgb="FFFFC30D"/>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FE427"/>
        <bgColor indexed="64"/>
      </patternFill>
    </fill>
    <fill>
      <patternFill patternType="solid">
        <fgColor rgb="FF92D050"/>
        <bgColor indexed="64"/>
      </patternFill>
    </fill>
    <fill>
      <patternFill patternType="solid">
        <fgColor theme="6" tint="0.59999389629810485"/>
        <bgColor indexed="64"/>
      </patternFill>
    </fill>
    <fill>
      <patternFill patternType="solid">
        <fgColor rgb="FFDEECDA"/>
        <bgColor indexed="64"/>
      </patternFill>
    </fill>
    <fill>
      <patternFill patternType="solid">
        <fgColor rgb="FF542E78"/>
        <bgColor indexed="64"/>
      </patternFill>
    </fill>
    <fill>
      <patternFill patternType="solid">
        <fgColor rgb="FF542E78"/>
        <bgColor rgb="FF000000"/>
      </patternFill>
    </fill>
    <fill>
      <patternFill patternType="solid">
        <fgColor rgb="FFA287B8"/>
        <bgColor indexed="64"/>
      </patternFill>
    </fill>
  </fills>
  <borders count="46">
    <border>
      <left/>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medium">
        <color rgb="FFCCCCCC"/>
      </left>
      <right/>
      <top style="medium">
        <color rgb="FFCCCCCC"/>
      </top>
      <bottom/>
      <diagonal/>
    </border>
    <border>
      <left/>
      <right style="medium">
        <color rgb="FFCCCCCC"/>
      </right>
      <top style="medium">
        <color rgb="FFCCCCCC"/>
      </top>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top/>
      <bottom style="medium">
        <color rgb="FFCCCCCC"/>
      </bottom>
      <diagonal/>
    </border>
    <border>
      <left/>
      <right style="medium">
        <color rgb="FFCCCCCC"/>
      </right>
      <top/>
      <bottom style="medium">
        <color rgb="FFCCCCCC"/>
      </bottom>
      <diagonal/>
    </border>
    <border>
      <left style="medium">
        <color rgb="FFCCCCCC"/>
      </left>
      <right style="medium">
        <color rgb="FFCCCCCC"/>
      </right>
      <top/>
      <bottom style="medium">
        <color rgb="FFCCCCCC"/>
      </bottom>
      <diagonal/>
    </border>
    <border>
      <left/>
      <right/>
      <top style="medium">
        <color rgb="FFCCCCCC"/>
      </top>
      <bottom/>
      <diagonal/>
    </border>
    <border>
      <left style="medium">
        <color rgb="FFCCCCCC"/>
      </left>
      <right style="medium">
        <color rgb="FFCCCCCC"/>
      </right>
      <top style="medium">
        <color rgb="FFCCCCCC"/>
      </top>
      <bottom style="medium">
        <color rgb="FFCCCCCC"/>
      </bottom>
      <diagonal/>
    </border>
    <border>
      <left style="thin">
        <color theme="0" tint="-0.249977111117893"/>
      </left>
      <right style="thin">
        <color theme="0" tint="-0.249977111117893"/>
      </right>
      <top/>
      <bottom style="thin">
        <color theme="0" tint="-0.249977111117893"/>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theme="0" tint="-0.249977111117893"/>
      </right>
      <top/>
      <bottom/>
      <diagonal/>
    </border>
    <border>
      <left/>
      <right/>
      <top/>
      <bottom style="thin">
        <color theme="0" tint="-0.249977111117893"/>
      </bottom>
      <diagonal/>
    </border>
    <border>
      <left/>
      <right/>
      <top style="thin">
        <color theme="0" tint="-0.249977111117893"/>
      </top>
      <bottom/>
      <diagonal/>
    </border>
    <border>
      <left/>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diagonalUp="1" diagonalDown="1">
      <left style="thin">
        <color theme="0" tint="-0.249977111117893"/>
      </left>
      <right style="thin">
        <color theme="0" tint="-0.249977111117893"/>
      </right>
      <top style="thin">
        <color theme="0" tint="-0.249977111117893"/>
      </top>
      <bottom style="thin">
        <color theme="0" tint="-0.249977111117893"/>
      </bottom>
      <diagonal style="thin">
        <color auto="1"/>
      </diagonal>
    </border>
    <border>
      <left style="thin">
        <color theme="0" tint="-0.249977111117893"/>
      </left>
      <right style="thin">
        <color theme="0" tint="-0.249977111117893"/>
      </right>
      <top style="thin">
        <color theme="0" tint="-0.249977111117893"/>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thin">
        <color rgb="FFBFBFBF"/>
      </left>
      <right/>
      <top style="thin">
        <color rgb="FFBFBFBF"/>
      </top>
      <bottom/>
      <diagonal/>
    </border>
    <border>
      <left/>
      <right/>
      <top style="thin">
        <color rgb="FFBFBFBF"/>
      </top>
      <bottom style="thin">
        <color rgb="FFBFBFBF"/>
      </bottom>
      <diagonal/>
    </border>
  </borders>
  <cellStyleXfs count="1312">
    <xf numFmtId="0" fontId="0" fillId="0" borderId="0"/>
    <xf numFmtId="165" fontId="11" fillId="0" borderId="0" applyFont="0" applyFill="0" applyBorder="0" applyAlignment="0" applyProtection="0"/>
    <xf numFmtId="0" fontId="14"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9" fontId="11" fillId="0" borderId="0" applyFon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39" fillId="0" borderId="0" applyNumberFormat="0" applyFill="0" applyBorder="0" applyAlignment="0" applyProtection="0"/>
    <xf numFmtId="0" fontId="40" fillId="0" borderId="25" applyNumberFormat="0" applyFill="0" applyAlignment="0" applyProtection="0"/>
    <xf numFmtId="0" fontId="41" fillId="0" borderId="26" applyNumberFormat="0" applyFill="0" applyAlignment="0" applyProtection="0"/>
    <xf numFmtId="0" fontId="42" fillId="0" borderId="27" applyNumberFormat="0" applyFill="0" applyAlignment="0" applyProtection="0"/>
    <xf numFmtId="0" fontId="42" fillId="0" borderId="0" applyNumberFormat="0" applyFill="0" applyBorder="0" applyAlignment="0" applyProtection="0"/>
    <xf numFmtId="0" fontId="43" fillId="10" borderId="0" applyNumberFormat="0" applyBorder="0" applyAlignment="0" applyProtection="0"/>
    <xf numFmtId="0" fontId="44" fillId="11" borderId="0" applyNumberFormat="0" applyBorder="0" applyAlignment="0" applyProtection="0"/>
    <xf numFmtId="0" fontId="45" fillId="12" borderId="0" applyNumberFormat="0" applyBorder="0" applyAlignment="0" applyProtection="0"/>
    <xf numFmtId="0" fontId="46" fillId="13" borderId="28" applyNumberFormat="0" applyAlignment="0" applyProtection="0"/>
    <xf numFmtId="0" fontId="47" fillId="14" borderId="29" applyNumberFormat="0" applyAlignment="0" applyProtection="0"/>
    <xf numFmtId="0" fontId="48" fillId="14" borderId="28" applyNumberFormat="0" applyAlignment="0" applyProtection="0"/>
    <xf numFmtId="0" fontId="49" fillId="0" borderId="30" applyNumberFormat="0" applyFill="0" applyAlignment="0" applyProtection="0"/>
    <xf numFmtId="0" fontId="50" fillId="15" borderId="31" applyNumberFormat="0" applyAlignment="0" applyProtection="0"/>
    <xf numFmtId="0" fontId="51" fillId="0" borderId="0" applyNumberFormat="0" applyFill="0" applyBorder="0" applyAlignment="0" applyProtection="0"/>
    <xf numFmtId="0" fontId="11" fillId="16" borderId="32" applyNumberFormat="0" applyFont="0" applyAlignment="0" applyProtection="0"/>
    <xf numFmtId="0" fontId="52" fillId="0" borderId="0" applyNumberFormat="0" applyFill="0" applyBorder="0" applyAlignment="0" applyProtection="0"/>
    <xf numFmtId="0" fontId="6" fillId="0" borderId="33" applyNumberFormat="0" applyFill="0" applyAlignment="0" applyProtection="0"/>
    <xf numFmtId="0" fontId="53"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53" fillId="20" borderId="0" applyNumberFormat="0" applyBorder="0" applyAlignment="0" applyProtection="0"/>
    <xf numFmtId="0" fontId="53" fillId="21"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53" fillId="24" borderId="0" applyNumberFormat="0" applyBorder="0" applyAlignment="0" applyProtection="0"/>
    <xf numFmtId="0" fontId="53" fillId="25"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53" fillId="28" borderId="0" applyNumberFormat="0" applyBorder="0" applyAlignment="0" applyProtection="0"/>
    <xf numFmtId="0" fontId="53" fillId="29"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53" fillId="32" borderId="0" applyNumberFormat="0" applyBorder="0" applyAlignment="0" applyProtection="0"/>
    <xf numFmtId="0" fontId="53" fillId="33" borderId="0" applyNumberFormat="0" applyBorder="0" applyAlignment="0" applyProtection="0"/>
    <xf numFmtId="0" fontId="11" fillId="34" borderId="0" applyNumberFormat="0" applyBorder="0" applyAlignment="0" applyProtection="0"/>
    <xf numFmtId="0" fontId="11"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53" fillId="40" borderId="0" applyNumberFormat="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55" fillId="0" borderId="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2" fillId="0" borderId="0" applyNumberFormat="0" applyFill="0" applyBorder="0" applyAlignment="0" applyProtection="0"/>
    <xf numFmtId="0" fontId="3" fillId="0" borderId="0"/>
    <xf numFmtId="164" fontId="3" fillId="0" borderId="0" applyFont="0" applyFill="0" applyBorder="0" applyAlignment="0" applyProtection="0"/>
    <xf numFmtId="9" fontId="3" fillId="0" borderId="0" applyFont="0" applyFill="0" applyBorder="0" applyAlignment="0" applyProtection="0"/>
  </cellStyleXfs>
  <cellXfs count="498">
    <xf numFmtId="0" fontId="0" fillId="0" borderId="0" xfId="0"/>
    <xf numFmtId="0" fontId="0" fillId="0" borderId="0" xfId="0" applyAlignment="1">
      <alignment horizontal="center"/>
    </xf>
    <xf numFmtId="0" fontId="9" fillId="0" borderId="0" xfId="0" applyFont="1" applyFill="1" applyAlignment="1">
      <alignment horizontal="center"/>
    </xf>
    <xf numFmtId="0" fontId="0" fillId="0" borderId="0" xfId="0" applyBorder="1"/>
    <xf numFmtId="0" fontId="6" fillId="0" borderId="0" xfId="0" applyFont="1" applyBorder="1"/>
    <xf numFmtId="0" fontId="0" fillId="0" borderId="0" xfId="0" applyFill="1" applyBorder="1"/>
    <xf numFmtId="0" fontId="10" fillId="2" borderId="3" xfId="0" applyFont="1" applyFill="1" applyBorder="1" applyAlignment="1">
      <alignment horizontal="left"/>
    </xf>
    <xf numFmtId="0" fontId="7" fillId="2" borderId="2" xfId="0" applyFont="1" applyFill="1" applyBorder="1"/>
    <xf numFmtId="0" fontId="9" fillId="2" borderId="2" xfId="0" applyFont="1" applyFill="1" applyBorder="1"/>
    <xf numFmtId="0" fontId="12" fillId="3" borderId="0" xfId="0" applyFont="1" applyFill="1" applyBorder="1" applyAlignment="1">
      <alignment horizontal="right"/>
    </xf>
    <xf numFmtId="166" fontId="11" fillId="0" borderId="0" xfId="1" applyNumberFormat="1" applyFont="1" applyFill="1" applyBorder="1" applyAlignment="1">
      <alignment vertical="center"/>
    </xf>
    <xf numFmtId="166" fontId="11" fillId="0" borderId="0" xfId="1" applyNumberFormat="1" applyFont="1" applyAlignment="1">
      <alignment vertical="center"/>
    </xf>
    <xf numFmtId="2" fontId="0" fillId="0" borderId="0" xfId="0" applyNumberFormat="1"/>
    <xf numFmtId="0" fontId="8" fillId="2" borderId="2" xfId="0" applyFont="1" applyFill="1" applyBorder="1" applyAlignment="1">
      <alignment horizontal="left"/>
    </xf>
    <xf numFmtId="0" fontId="16" fillId="4" borderId="0" xfId="0" applyFont="1" applyFill="1" applyAlignment="1">
      <alignment horizontal="center" vertical="center"/>
    </xf>
    <xf numFmtId="0" fontId="18" fillId="4" borderId="0" xfId="0" applyFont="1" applyFill="1" applyAlignment="1">
      <alignment horizontal="left" vertical="top" wrapText="1"/>
    </xf>
    <xf numFmtId="22" fontId="18" fillId="4" borderId="0" xfId="0" applyNumberFormat="1" applyFont="1" applyFill="1" applyAlignment="1">
      <alignment horizontal="left" vertical="top" wrapText="1"/>
    </xf>
    <xf numFmtId="0" fontId="19" fillId="5" borderId="5"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6" fillId="4" borderId="14" xfId="0" applyFont="1" applyFill="1" applyBorder="1" applyAlignment="1">
      <alignment horizontal="left" vertical="center" wrapText="1"/>
    </xf>
    <xf numFmtId="10" fontId="16" fillId="4" borderId="5" xfId="0" applyNumberFormat="1" applyFont="1" applyFill="1" applyBorder="1" applyAlignment="1">
      <alignment horizontal="right" vertical="center" wrapText="1"/>
    </xf>
    <xf numFmtId="0" fontId="16" fillId="4" borderId="5" xfId="0" applyFont="1" applyFill="1" applyBorder="1" applyAlignment="1">
      <alignment horizontal="right" vertical="center" wrapText="1"/>
    </xf>
    <xf numFmtId="0" fontId="16" fillId="4" borderId="10" xfId="0" applyFont="1" applyFill="1" applyBorder="1" applyAlignment="1">
      <alignment horizontal="right" vertical="center" wrapText="1"/>
    </xf>
    <xf numFmtId="0" fontId="16" fillId="4" borderId="7" xfId="0" applyFont="1" applyFill="1" applyBorder="1" applyAlignment="1">
      <alignment horizontal="center" vertical="center" wrapText="1"/>
    </xf>
    <xf numFmtId="0" fontId="19" fillId="4" borderId="8" xfId="0" applyFont="1" applyFill="1" applyBorder="1" applyAlignment="1">
      <alignment horizontal="left" vertical="center" wrapText="1"/>
    </xf>
    <xf numFmtId="10" fontId="16" fillId="4" borderId="7" xfId="0" applyNumberFormat="1" applyFont="1" applyFill="1" applyBorder="1" applyAlignment="1">
      <alignment horizontal="right" vertical="center" wrapText="1"/>
    </xf>
    <xf numFmtId="0" fontId="16" fillId="4" borderId="7" xfId="0" applyFont="1" applyFill="1" applyBorder="1" applyAlignment="1">
      <alignment horizontal="right" vertical="center" wrapText="1"/>
    </xf>
    <xf numFmtId="0" fontId="16" fillId="4" borderId="15" xfId="0" applyFont="1" applyFill="1" applyBorder="1" applyAlignment="1">
      <alignment horizontal="right" vertical="center" wrapText="1"/>
    </xf>
    <xf numFmtId="0" fontId="6" fillId="0" borderId="0" xfId="0" applyFont="1"/>
    <xf numFmtId="10" fontId="11" fillId="2" borderId="2" xfId="1" applyNumberFormat="1" applyFont="1" applyFill="1" applyBorder="1" applyAlignment="1">
      <alignment vertical="center"/>
    </xf>
    <xf numFmtId="0" fontId="5" fillId="0" borderId="0" xfId="0" applyFont="1"/>
    <xf numFmtId="167" fontId="0" fillId="0" borderId="0" xfId="0" applyNumberFormat="1"/>
    <xf numFmtId="1" fontId="12" fillId="3" borderId="0" xfId="0" applyNumberFormat="1" applyFont="1" applyFill="1" applyBorder="1" applyAlignment="1">
      <alignment horizontal="right"/>
    </xf>
    <xf numFmtId="168" fontId="9" fillId="0" borderId="0" xfId="0" applyNumberFormat="1" applyFont="1" applyAlignment="1">
      <alignment horizontal="right"/>
    </xf>
    <xf numFmtId="0" fontId="28" fillId="0" borderId="0" xfId="0" applyFont="1"/>
    <xf numFmtId="0" fontId="8" fillId="0" borderId="0" xfId="0" applyFont="1"/>
    <xf numFmtId="49" fontId="7" fillId="0" borderId="0" xfId="0" applyNumberFormat="1" applyFont="1"/>
    <xf numFmtId="0" fontId="0" fillId="0" borderId="0" xfId="0" applyAlignment="1">
      <alignment horizontal="left" wrapText="1"/>
    </xf>
    <xf numFmtId="10" fontId="0" fillId="0" borderId="0" xfId="227" applyNumberFormat="1" applyFont="1"/>
    <xf numFmtId="0" fontId="6" fillId="0" borderId="0" xfId="0" applyFont="1" applyAlignment="1">
      <alignment horizontal="right"/>
    </xf>
    <xf numFmtId="167" fontId="6" fillId="2" borderId="16" xfId="1" applyNumberFormat="1" applyFont="1" applyFill="1" applyBorder="1" applyAlignment="1">
      <alignment vertical="center"/>
    </xf>
    <xf numFmtId="0" fontId="0" fillId="0" borderId="0" xfId="0" applyFill="1"/>
    <xf numFmtId="0" fontId="7" fillId="0" borderId="0" xfId="0" applyFont="1" applyFill="1" applyBorder="1"/>
    <xf numFmtId="167" fontId="6" fillId="0" borderId="0" xfId="1" applyNumberFormat="1" applyFont="1" applyFill="1" applyBorder="1" applyAlignment="1">
      <alignment vertical="center"/>
    </xf>
    <xf numFmtId="167" fontId="11" fillId="0" borderId="0" xfId="1" applyNumberFormat="1" applyFont="1" applyFill="1" applyBorder="1" applyAlignment="1">
      <alignment vertical="center"/>
    </xf>
    <xf numFmtId="167" fontId="0" fillId="0" borderId="0" xfId="227" applyNumberFormat="1" applyFont="1" applyFill="1"/>
    <xf numFmtId="168" fontId="11" fillId="2" borderId="2" xfId="1" applyNumberFormat="1" applyFont="1" applyFill="1" applyBorder="1" applyAlignment="1">
      <alignment vertical="center"/>
    </xf>
    <xf numFmtId="168" fontId="0" fillId="0" borderId="0" xfId="0" applyNumberFormat="1"/>
    <xf numFmtId="167" fontId="0" fillId="0" borderId="0" xfId="0" applyNumberFormat="1" applyAlignment="1">
      <alignment horizontal="left" vertical="center"/>
    </xf>
    <xf numFmtId="49" fontId="7" fillId="0" borderId="0" xfId="0" applyNumberFormat="1" applyFont="1" applyAlignment="1">
      <alignment horizontal="left" vertical="center"/>
    </xf>
    <xf numFmtId="0" fontId="0" fillId="0" borderId="0" xfId="0" applyAlignment="1">
      <alignment horizontal="left" vertical="center"/>
    </xf>
    <xf numFmtId="168" fontId="9" fillId="0" borderId="0" xfId="0" applyNumberFormat="1" applyFont="1" applyAlignment="1">
      <alignment horizontal="left" vertical="center"/>
    </xf>
    <xf numFmtId="167" fontId="11" fillId="0" borderId="2" xfId="1" applyNumberFormat="1" applyFont="1" applyFill="1" applyBorder="1" applyAlignment="1">
      <alignment vertical="center"/>
    </xf>
    <xf numFmtId="167" fontId="11" fillId="0" borderId="16" xfId="1" applyNumberFormat="1" applyFont="1" applyFill="1" applyBorder="1" applyAlignment="1">
      <alignment vertical="center"/>
    </xf>
    <xf numFmtId="10" fontId="31" fillId="0" borderId="17" xfId="0" applyNumberFormat="1" applyFont="1" applyBorder="1"/>
    <xf numFmtId="0" fontId="24" fillId="0" borderId="0" xfId="0" applyFont="1"/>
    <xf numFmtId="167" fontId="24" fillId="0" borderId="0" xfId="0" applyNumberFormat="1" applyFont="1" applyFill="1"/>
    <xf numFmtId="0" fontId="24" fillId="0" borderId="0" xfId="0" applyFont="1" applyAlignment="1">
      <alignment horizontal="left" vertical="center"/>
    </xf>
    <xf numFmtId="168" fontId="32" fillId="0" borderId="0" xfId="0" applyNumberFormat="1" applyFont="1" applyAlignment="1">
      <alignment horizontal="right"/>
    </xf>
    <xf numFmtId="166" fontId="11" fillId="0" borderId="0" xfId="1" applyNumberFormat="1" applyFont="1" applyFill="1" applyAlignment="1">
      <alignment vertical="center"/>
    </xf>
    <xf numFmtId="167" fontId="0" fillId="0" borderId="2" xfId="1" applyNumberFormat="1" applyFont="1" applyFill="1" applyBorder="1" applyAlignment="1">
      <alignment vertical="center"/>
    </xf>
    <xf numFmtId="168" fontId="33" fillId="0" borderId="0" xfId="0" applyNumberFormat="1" applyFont="1" applyAlignment="1">
      <alignment horizontal="left"/>
    </xf>
    <xf numFmtId="0" fontId="31" fillId="0" borderId="0" xfId="0" applyFont="1"/>
    <xf numFmtId="0" fontId="0" fillId="0" borderId="18" xfId="0" applyBorder="1"/>
    <xf numFmtId="0" fontId="0" fillId="0" borderId="0" xfId="0" applyAlignment="1">
      <alignment horizontal="left"/>
    </xf>
    <xf numFmtId="1" fontId="0" fillId="0" borderId="0" xfId="0" applyNumberFormat="1" applyAlignment="1">
      <alignment horizontal="right"/>
    </xf>
    <xf numFmtId="0" fontId="0" fillId="0" borderId="0" xfId="0" applyAlignment="1">
      <alignment horizontal="right"/>
    </xf>
    <xf numFmtId="0" fontId="0" fillId="3" borderId="0" xfId="0" applyFill="1" applyBorder="1" applyAlignment="1">
      <alignment horizontal="right"/>
    </xf>
    <xf numFmtId="0" fontId="32" fillId="2" borderId="2" xfId="0" applyFont="1" applyFill="1" applyBorder="1"/>
    <xf numFmtId="0" fontId="0" fillId="0" borderId="0" xfId="0" applyFont="1" applyBorder="1" applyAlignment="1">
      <alignment horizontal="right" vertical="center"/>
    </xf>
    <xf numFmtId="10" fontId="11" fillId="0" borderId="0" xfId="1" applyNumberFormat="1" applyFont="1" applyFill="1" applyBorder="1" applyAlignment="1">
      <alignment vertical="center"/>
    </xf>
    <xf numFmtId="10" fontId="6" fillId="2" borderId="2" xfId="1" applyNumberFormat="1" applyFont="1" applyFill="1" applyBorder="1" applyAlignment="1">
      <alignment vertical="center"/>
    </xf>
    <xf numFmtId="0" fontId="10" fillId="9" borderId="3" xfId="0" applyFont="1" applyFill="1" applyBorder="1" applyAlignment="1">
      <alignment horizontal="left"/>
    </xf>
    <xf numFmtId="167" fontId="0" fillId="0" borderId="0" xfId="1" applyNumberFormat="1" applyFont="1" applyFill="1" applyBorder="1" applyAlignment="1">
      <alignment vertical="center"/>
    </xf>
    <xf numFmtId="167" fontId="6" fillId="0" borderId="0" xfId="227" applyNumberFormat="1" applyFont="1"/>
    <xf numFmtId="167" fontId="35" fillId="0" borderId="0" xfId="0" applyNumberFormat="1" applyFont="1"/>
    <xf numFmtId="0" fontId="13" fillId="0" borderId="0" xfId="0" applyFont="1" applyAlignment="1">
      <alignment horizontal="left"/>
    </xf>
    <xf numFmtId="0" fontId="0" fillId="0" borderId="0" xfId="0" applyFill="1" applyAlignment="1">
      <alignment horizontal="left"/>
    </xf>
    <xf numFmtId="0" fontId="13" fillId="0" borderId="0" xfId="0" applyFont="1" applyAlignment="1">
      <alignment horizontal="left" vertical="center"/>
    </xf>
    <xf numFmtId="0" fontId="36" fillId="0" borderId="0" xfId="0" applyFont="1" applyFill="1"/>
    <xf numFmtId="0" fontId="36" fillId="0" borderId="0" xfId="0" applyFont="1" applyAlignment="1">
      <alignment horizontal="left"/>
    </xf>
    <xf numFmtId="0" fontId="36" fillId="0" borderId="0" xfId="0" applyFont="1" applyFill="1" applyBorder="1"/>
    <xf numFmtId="167" fontId="37" fillId="0" borderId="0" xfId="1" applyNumberFormat="1" applyFont="1" applyFill="1" applyBorder="1" applyAlignment="1">
      <alignment vertical="center"/>
    </xf>
    <xf numFmtId="166" fontId="36" fillId="0" borderId="0" xfId="1" applyNumberFormat="1" applyFont="1" applyFill="1" applyBorder="1" applyAlignment="1">
      <alignment vertical="center"/>
    </xf>
    <xf numFmtId="10" fontId="36" fillId="0" borderId="0" xfId="1" applyNumberFormat="1" applyFont="1" applyFill="1" applyBorder="1" applyAlignment="1">
      <alignment vertical="center"/>
    </xf>
    <xf numFmtId="168" fontId="38" fillId="0" borderId="0" xfId="0" applyNumberFormat="1" applyFont="1" applyAlignment="1">
      <alignment horizontal="right"/>
    </xf>
    <xf numFmtId="167" fontId="36" fillId="0" borderId="0" xfId="1" applyNumberFormat="1" applyFont="1" applyFill="1" applyBorder="1" applyAlignment="1">
      <alignment vertical="center"/>
    </xf>
    <xf numFmtId="0" fontId="36" fillId="0" borderId="0" xfId="0" applyFont="1" applyFill="1" applyAlignment="1">
      <alignment horizontal="left"/>
    </xf>
    <xf numFmtId="2" fontId="36" fillId="0" borderId="0" xfId="1" applyNumberFormat="1" applyFont="1" applyFill="1" applyBorder="1" applyAlignment="1">
      <alignment horizontal="right" vertical="center"/>
    </xf>
    <xf numFmtId="167" fontId="36" fillId="0" borderId="0" xfId="227" applyNumberFormat="1" applyFont="1" applyFill="1"/>
    <xf numFmtId="167" fontId="36" fillId="0" borderId="0" xfId="0" applyNumberFormat="1" applyFont="1" applyFill="1"/>
    <xf numFmtId="10" fontId="0" fillId="0" borderId="0" xfId="0" applyNumberFormat="1"/>
    <xf numFmtId="0" fontId="0" fillId="0" borderId="0" xfId="0"/>
    <xf numFmtId="168" fontId="9" fillId="0" borderId="0" xfId="0" applyNumberFormat="1" applyFont="1" applyAlignment="1">
      <alignment horizontal="left"/>
    </xf>
    <xf numFmtId="1" fontId="0" fillId="0" borderId="24" xfId="0" applyNumberFormat="1" applyBorder="1" applyAlignment="1">
      <alignment horizontal="right"/>
    </xf>
    <xf numFmtId="10" fontId="11" fillId="2" borderId="2" xfId="1" applyNumberFormat="1" applyFont="1" applyFill="1" applyBorder="1" applyAlignment="1">
      <alignment horizontal="right" vertical="center"/>
    </xf>
    <xf numFmtId="0" fontId="6" fillId="0" borderId="0" xfId="0" applyFont="1" applyAlignment="1">
      <alignment horizontal="left"/>
    </xf>
    <xf numFmtId="0" fontId="4" fillId="0" borderId="0" xfId="0" applyFont="1"/>
    <xf numFmtId="0" fontId="25" fillId="3" borderId="0" xfId="0" applyFont="1" applyFill="1"/>
    <xf numFmtId="0" fontId="4" fillId="0" borderId="0" xfId="0" applyFont="1" applyAlignment="1">
      <alignment wrapText="1"/>
    </xf>
    <xf numFmtId="167" fontId="24" fillId="0" borderId="0" xfId="1" applyNumberFormat="1" applyFont="1" applyFill="1" applyBorder="1" applyAlignment="1">
      <alignment vertical="center"/>
    </xf>
    <xf numFmtId="167" fontId="0" fillId="0" borderId="16" xfId="1" applyNumberFormat="1" applyFont="1" applyFill="1" applyBorder="1" applyAlignment="1">
      <alignment vertical="center"/>
    </xf>
    <xf numFmtId="168" fontId="11" fillId="2" borderId="0" xfId="1" applyNumberFormat="1" applyFont="1" applyFill="1" applyBorder="1" applyAlignment="1">
      <alignment vertical="center"/>
    </xf>
    <xf numFmtId="0" fontId="54" fillId="0" borderId="0" xfId="0" applyFont="1" applyAlignment="1">
      <alignment wrapText="1"/>
    </xf>
    <xf numFmtId="0" fontId="54" fillId="0" borderId="0" xfId="0" applyFont="1" applyAlignment="1"/>
    <xf numFmtId="0" fontId="34" fillId="42" borderId="14" xfId="0" applyFont="1" applyFill="1" applyBorder="1" applyAlignment="1">
      <alignment horizontal="left" vertical="center" wrapText="1"/>
    </xf>
    <xf numFmtId="166" fontId="0" fillId="0" borderId="0" xfId="1" applyNumberFormat="1" applyFont="1"/>
    <xf numFmtId="165" fontId="0" fillId="0" borderId="0" xfId="1" applyNumberFormat="1" applyFont="1"/>
    <xf numFmtId="169" fontId="0" fillId="0" borderId="0" xfId="227" applyNumberFormat="1" applyFont="1"/>
    <xf numFmtId="0" fontId="0" fillId="0" borderId="34" xfId="0" applyBorder="1"/>
    <xf numFmtId="2" fontId="0" fillId="0" borderId="34" xfId="0" applyNumberFormat="1" applyBorder="1"/>
    <xf numFmtId="0" fontId="56" fillId="0" borderId="0" xfId="0" applyFont="1"/>
    <xf numFmtId="0" fontId="56" fillId="0" borderId="0" xfId="0" applyFont="1" applyAlignment="1">
      <alignment horizontal="center"/>
    </xf>
    <xf numFmtId="0" fontId="57" fillId="0" borderId="0" xfId="0" applyFont="1" applyAlignment="1">
      <alignment horizontal="left"/>
    </xf>
    <xf numFmtId="1" fontId="56" fillId="0" borderId="0" xfId="0" applyNumberFormat="1" applyFont="1" applyAlignment="1">
      <alignment horizontal="right"/>
    </xf>
    <xf numFmtId="0" fontId="56" fillId="0" borderId="0" xfId="0" applyFont="1" applyAlignment="1">
      <alignment horizontal="right"/>
    </xf>
    <xf numFmtId="0" fontId="56" fillId="0" borderId="0" xfId="0" applyFont="1" applyAlignment="1">
      <alignment horizontal="left"/>
    </xf>
    <xf numFmtId="0" fontId="58" fillId="0" borderId="0" xfId="0" applyFont="1"/>
    <xf numFmtId="10" fontId="35" fillId="2" borderId="2" xfId="1" applyNumberFormat="1" applyFont="1" applyFill="1" applyBorder="1" applyAlignment="1">
      <alignment vertical="center"/>
    </xf>
    <xf numFmtId="2" fontId="35" fillId="2" borderId="2" xfId="1" applyNumberFormat="1" applyFont="1" applyFill="1" applyBorder="1" applyAlignment="1">
      <alignment horizontal="right" vertical="center"/>
    </xf>
    <xf numFmtId="2" fontId="35" fillId="9" borderId="2" xfId="1" applyNumberFormat="1" applyFont="1" applyFill="1" applyBorder="1" applyAlignment="1">
      <alignment horizontal="right" vertical="center"/>
    </xf>
    <xf numFmtId="0" fontId="59" fillId="2" borderId="2" xfId="0" applyFont="1" applyFill="1" applyBorder="1"/>
    <xf numFmtId="0" fontId="35" fillId="0" borderId="0" xfId="0" applyFont="1"/>
    <xf numFmtId="166" fontId="6" fillId="0" borderId="0" xfId="1" applyNumberFormat="1" applyFont="1" applyAlignment="1">
      <alignment vertical="center"/>
    </xf>
    <xf numFmtId="0" fontId="60" fillId="0" borderId="0" xfId="0" applyFont="1"/>
    <xf numFmtId="0" fontId="60" fillId="2" borderId="2" xfId="0" applyFont="1" applyFill="1" applyBorder="1"/>
    <xf numFmtId="0" fontId="28" fillId="0" borderId="0" xfId="0" applyFont="1" applyBorder="1"/>
    <xf numFmtId="166" fontId="60" fillId="0" borderId="0" xfId="1" applyNumberFormat="1" applyFont="1" applyBorder="1" applyAlignment="1">
      <alignment vertical="center"/>
    </xf>
    <xf numFmtId="10" fontId="60" fillId="2" borderId="2" xfId="1" applyNumberFormat="1" applyFont="1" applyFill="1" applyBorder="1" applyAlignment="1">
      <alignment vertical="center"/>
    </xf>
    <xf numFmtId="0" fontId="28" fillId="0" borderId="0" xfId="0" applyFont="1" applyAlignment="1">
      <alignment horizontal="left"/>
    </xf>
    <xf numFmtId="2" fontId="60" fillId="2" borderId="2" xfId="1" applyNumberFormat="1" applyFont="1" applyFill="1" applyBorder="1" applyAlignment="1">
      <alignment horizontal="right" vertical="center"/>
    </xf>
    <xf numFmtId="4" fontId="28" fillId="0" borderId="0" xfId="0" applyNumberFormat="1" applyFont="1"/>
    <xf numFmtId="10" fontId="28" fillId="0" borderId="0" xfId="227" applyNumberFormat="1" applyFont="1"/>
    <xf numFmtId="167" fontId="60" fillId="0" borderId="0" xfId="0" applyNumberFormat="1" applyFont="1"/>
    <xf numFmtId="2" fontId="60" fillId="9" borderId="2" xfId="1" applyNumberFormat="1" applyFont="1" applyFill="1" applyBorder="1" applyAlignment="1">
      <alignment horizontal="right" vertical="center"/>
    </xf>
    <xf numFmtId="167" fontId="10" fillId="2" borderId="16" xfId="1" applyNumberFormat="1" applyFont="1" applyFill="1" applyBorder="1" applyAlignment="1">
      <alignment vertical="center"/>
    </xf>
    <xf numFmtId="166" fontId="60" fillId="0" borderId="0" xfId="1" applyNumberFormat="1" applyFont="1" applyFill="1" applyBorder="1" applyAlignment="1">
      <alignment vertical="center"/>
    </xf>
    <xf numFmtId="166" fontId="28" fillId="0" borderId="0" xfId="1" applyNumberFormat="1" applyFont="1" applyFill="1" applyBorder="1" applyAlignment="1">
      <alignment vertical="center"/>
    </xf>
    <xf numFmtId="1" fontId="60" fillId="0" borderId="0" xfId="1" applyNumberFormat="1" applyFont="1" applyFill="1" applyBorder="1" applyAlignment="1">
      <alignment horizontal="right" vertical="center"/>
    </xf>
    <xf numFmtId="2" fontId="60" fillId="0" borderId="0" xfId="1" applyNumberFormat="1" applyFont="1" applyFill="1" applyBorder="1" applyAlignment="1">
      <alignment horizontal="right" vertical="center"/>
    </xf>
    <xf numFmtId="0" fontId="61" fillId="0" borderId="0" xfId="0" applyFont="1"/>
    <xf numFmtId="0" fontId="61" fillId="2" borderId="2" xfId="0" applyFont="1" applyFill="1" applyBorder="1"/>
    <xf numFmtId="0" fontId="10" fillId="0" borderId="0" xfId="0" applyFont="1" applyBorder="1"/>
    <xf numFmtId="166" fontId="61" fillId="0" borderId="0" xfId="1" applyNumberFormat="1" applyFont="1" applyBorder="1" applyAlignment="1">
      <alignment vertical="center"/>
    </xf>
    <xf numFmtId="10" fontId="61" fillId="2" borderId="2" xfId="1" applyNumberFormat="1" applyFont="1" applyFill="1" applyBorder="1" applyAlignment="1">
      <alignment vertical="center"/>
    </xf>
    <xf numFmtId="0" fontId="10" fillId="0" borderId="0" xfId="0" applyFont="1"/>
    <xf numFmtId="0" fontId="10" fillId="0" borderId="0" xfId="0" applyFont="1" applyAlignment="1">
      <alignment horizontal="left"/>
    </xf>
    <xf numFmtId="2" fontId="61" fillId="2" borderId="2" xfId="1" applyNumberFormat="1" applyFont="1" applyFill="1" applyBorder="1" applyAlignment="1">
      <alignment horizontal="right" vertical="center"/>
    </xf>
    <xf numFmtId="0" fontId="62" fillId="0" borderId="0" xfId="0" applyFont="1"/>
    <xf numFmtId="167" fontId="10" fillId="0" borderId="0" xfId="227" applyNumberFormat="1" applyFont="1"/>
    <xf numFmtId="167" fontId="61" fillId="0" borderId="0" xfId="0" applyNumberFormat="1" applyFont="1"/>
    <xf numFmtId="2" fontId="61" fillId="9" borderId="2" xfId="1" applyNumberFormat="1" applyFont="1" applyFill="1" applyBorder="1" applyAlignment="1">
      <alignment horizontal="right" vertical="center"/>
    </xf>
    <xf numFmtId="0" fontId="63" fillId="0" borderId="0" xfId="0" applyFont="1"/>
    <xf numFmtId="167" fontId="28" fillId="0" borderId="0" xfId="227" applyNumberFormat="1" applyFont="1"/>
    <xf numFmtId="10" fontId="28" fillId="0" borderId="0" xfId="0" applyNumberFormat="1" applyFont="1"/>
    <xf numFmtId="2" fontId="28" fillId="0" borderId="0" xfId="0" applyNumberFormat="1" applyFont="1"/>
    <xf numFmtId="0" fontId="64" fillId="0" borderId="0" xfId="0" applyFont="1" applyBorder="1"/>
    <xf numFmtId="0" fontId="64" fillId="0" borderId="0" xfId="0" applyFont="1"/>
    <xf numFmtId="0" fontId="64" fillId="0" borderId="0" xfId="0" applyFont="1" applyAlignment="1">
      <alignment horizontal="left"/>
    </xf>
    <xf numFmtId="10" fontId="64" fillId="0" borderId="0" xfId="0" applyNumberFormat="1" applyFont="1"/>
    <xf numFmtId="167" fontId="28" fillId="0" borderId="0" xfId="0" applyNumberFormat="1" applyFont="1"/>
    <xf numFmtId="166" fontId="60" fillId="0" borderId="0" xfId="1" applyNumberFormat="1" applyFont="1" applyAlignment="1">
      <alignment vertical="center"/>
    </xf>
    <xf numFmtId="0" fontId="28" fillId="3" borderId="0" xfId="0" applyFont="1" applyFill="1" applyAlignment="1">
      <alignment horizontal="left"/>
    </xf>
    <xf numFmtId="0" fontId="65" fillId="0" borderId="0" xfId="0" applyFont="1" applyAlignment="1">
      <alignment horizontal="center"/>
    </xf>
    <xf numFmtId="0" fontId="28" fillId="0" borderId="0" xfId="0" applyFont="1" applyFill="1"/>
    <xf numFmtId="0" fontId="64" fillId="3" borderId="0" xfId="0" applyFont="1" applyFill="1" applyAlignment="1">
      <alignment horizontal="left"/>
    </xf>
    <xf numFmtId="0" fontId="66" fillId="0" borderId="0" xfId="0" applyFont="1"/>
    <xf numFmtId="0" fontId="66" fillId="0" borderId="0" xfId="0" applyFont="1" applyAlignment="1">
      <alignment horizontal="left"/>
    </xf>
    <xf numFmtId="10" fontId="66" fillId="0" borderId="0" xfId="0" applyNumberFormat="1" applyFont="1"/>
    <xf numFmtId="166" fontId="28" fillId="0" borderId="0" xfId="1" applyNumberFormat="1" applyFont="1" applyAlignment="1">
      <alignment vertical="center"/>
    </xf>
    <xf numFmtId="1" fontId="60" fillId="0" borderId="0" xfId="1" applyNumberFormat="1" applyFont="1" applyAlignment="1">
      <alignment horizontal="right" vertical="center"/>
    </xf>
    <xf numFmtId="2" fontId="60" fillId="0" borderId="0" xfId="1" applyNumberFormat="1" applyFont="1" applyAlignment="1">
      <alignment horizontal="right" vertical="center"/>
    </xf>
    <xf numFmtId="0" fontId="61" fillId="0" borderId="0" xfId="0" applyFont="1" applyBorder="1"/>
    <xf numFmtId="0" fontId="10" fillId="0" borderId="18" xfId="0" applyFont="1" applyBorder="1"/>
    <xf numFmtId="166" fontId="61" fillId="0" borderId="0" xfId="1" applyNumberFormat="1" applyFont="1" applyAlignment="1">
      <alignment vertical="center"/>
    </xf>
    <xf numFmtId="0" fontId="28" fillId="0" borderId="18" xfId="0" applyFont="1" applyBorder="1"/>
    <xf numFmtId="0" fontId="28" fillId="7" borderId="0" xfId="0" applyFont="1" applyFill="1"/>
    <xf numFmtId="0" fontId="28" fillId="6" borderId="21" xfId="0" applyFont="1" applyFill="1" applyBorder="1"/>
    <xf numFmtId="0" fontId="28" fillId="2" borderId="4" xfId="0" applyFont="1" applyFill="1" applyBorder="1" applyAlignment="1">
      <alignment horizontal="center"/>
    </xf>
    <xf numFmtId="0" fontId="28" fillId="2" borderId="4" xfId="0" applyFont="1" applyFill="1" applyBorder="1" applyAlignment="1">
      <alignment horizontal="left"/>
    </xf>
    <xf numFmtId="0" fontId="28" fillId="2" borderId="4" xfId="0" applyFont="1" applyFill="1" applyBorder="1"/>
    <xf numFmtId="0" fontId="28" fillId="2" borderId="1" xfId="0" applyFont="1" applyFill="1" applyBorder="1"/>
    <xf numFmtId="0" fontId="28" fillId="9" borderId="4" xfId="0" applyFont="1" applyFill="1" applyBorder="1" applyAlignment="1">
      <alignment horizontal="center"/>
    </xf>
    <xf numFmtId="0" fontId="28" fillId="9" borderId="4" xfId="0" applyFont="1" applyFill="1" applyBorder="1" applyAlignment="1">
      <alignment horizontal="left"/>
    </xf>
    <xf numFmtId="0" fontId="28" fillId="9" borderId="4" xfId="0" applyFont="1" applyFill="1" applyBorder="1"/>
    <xf numFmtId="0" fontId="28" fillId="0" borderId="23" xfId="0" applyFont="1" applyFill="1" applyBorder="1"/>
    <xf numFmtId="166" fontId="28" fillId="0" borderId="23" xfId="1" applyNumberFormat="1" applyFont="1" applyFill="1" applyBorder="1" applyAlignment="1">
      <alignment vertical="center"/>
    </xf>
    <xf numFmtId="0" fontId="28" fillId="0" borderId="0" xfId="0" applyFont="1" applyFill="1" applyBorder="1"/>
    <xf numFmtId="1" fontId="28" fillId="0" borderId="0" xfId="0" applyNumberFormat="1" applyFont="1" applyFill="1" applyBorder="1" applyAlignment="1">
      <alignment horizontal="right"/>
    </xf>
    <xf numFmtId="0" fontId="10" fillId="2" borderId="2" xfId="0" applyFont="1" applyFill="1" applyBorder="1"/>
    <xf numFmtId="0" fontId="10" fillId="2" borderId="2" xfId="0" applyFont="1" applyFill="1" applyBorder="1" applyAlignment="1">
      <alignment horizontal="center"/>
    </xf>
    <xf numFmtId="0" fontId="28" fillId="41" borderId="3" xfId="0" applyFont="1" applyFill="1" applyBorder="1" applyAlignment="1">
      <alignment horizontal="center"/>
    </xf>
    <xf numFmtId="1" fontId="10" fillId="2" borderId="4" xfId="0" applyNumberFormat="1" applyFont="1" applyFill="1" applyBorder="1" applyAlignment="1">
      <alignment horizontal="right"/>
    </xf>
    <xf numFmtId="1" fontId="10" fillId="9" borderId="4" xfId="0" applyNumberFormat="1" applyFont="1" applyFill="1" applyBorder="1" applyAlignment="1">
      <alignment horizontal="right"/>
    </xf>
    <xf numFmtId="0" fontId="9" fillId="0" borderId="21" xfId="0" applyFont="1" applyBorder="1"/>
    <xf numFmtId="0" fontId="9" fillId="0" borderId="0" xfId="0" applyFont="1" applyBorder="1"/>
    <xf numFmtId="0" fontId="9" fillId="0" borderId="0" xfId="0" applyFont="1"/>
    <xf numFmtId="167" fontId="9" fillId="0" borderId="0" xfId="0" applyNumberFormat="1" applyFont="1" applyAlignment="1">
      <alignment horizontal="left"/>
    </xf>
    <xf numFmtId="1" fontId="7" fillId="2" borderId="2" xfId="0" applyNumberFormat="1" applyFont="1" applyFill="1" applyBorder="1" applyAlignment="1">
      <alignment horizontal="right"/>
    </xf>
    <xf numFmtId="1" fontId="7" fillId="2" borderId="3" xfId="0" applyNumberFormat="1" applyFont="1" applyFill="1" applyBorder="1" applyAlignment="1">
      <alignment horizontal="right"/>
    </xf>
    <xf numFmtId="0" fontId="9" fillId="0" borderId="0" xfId="0" applyFont="1" applyAlignment="1">
      <alignment horizontal="left"/>
    </xf>
    <xf numFmtId="1" fontId="7" fillId="9" borderId="2" xfId="0" applyNumberFormat="1" applyFont="1" applyFill="1" applyBorder="1" applyAlignment="1">
      <alignment horizontal="right"/>
    </xf>
    <xf numFmtId="1" fontId="7" fillId="9" borderId="3" xfId="0" applyNumberFormat="1" applyFont="1" applyFill="1" applyBorder="1" applyAlignment="1">
      <alignment horizontal="right"/>
    </xf>
    <xf numFmtId="16" fontId="7" fillId="2" borderId="3" xfId="0" applyNumberFormat="1" applyFont="1" applyFill="1" applyBorder="1" applyAlignment="1">
      <alignment horizontal="right"/>
    </xf>
    <xf numFmtId="0" fontId="7" fillId="2" borderId="2" xfId="0" applyFont="1" applyFill="1" applyBorder="1" applyAlignment="1">
      <alignment horizontal="right"/>
    </xf>
    <xf numFmtId="0" fontId="7" fillId="2" borderId="2" xfId="0" applyFont="1" applyFill="1" applyBorder="1" applyAlignment="1">
      <alignment horizontal="right" wrapText="1"/>
    </xf>
    <xf numFmtId="0" fontId="9" fillId="0" borderId="0" xfId="0" applyFont="1" applyAlignment="1">
      <alignment horizontal="right"/>
    </xf>
    <xf numFmtId="0" fontId="67" fillId="2" borderId="4" xfId="0" applyFont="1" applyFill="1" applyBorder="1" applyAlignment="1">
      <alignment horizontal="left"/>
    </xf>
    <xf numFmtId="165" fontId="11" fillId="0" borderId="24" xfId="1" applyNumberFormat="1" applyFont="1" applyFill="1" applyBorder="1" applyAlignment="1">
      <alignment vertical="center"/>
    </xf>
    <xf numFmtId="10" fontId="11" fillId="0" borderId="24" xfId="227" applyNumberFormat="1" applyFont="1" applyFill="1" applyBorder="1" applyAlignment="1">
      <alignment vertical="center"/>
    </xf>
    <xf numFmtId="168" fontId="0" fillId="0" borderId="0" xfId="0" applyNumberFormat="1" applyFont="1" applyBorder="1" applyAlignment="1">
      <alignment horizontal="right"/>
    </xf>
    <xf numFmtId="0" fontId="56" fillId="3" borderId="0" xfId="0" applyFont="1" applyFill="1"/>
    <xf numFmtId="0" fontId="0" fillId="3" borderId="0" xfId="0" applyFill="1"/>
    <xf numFmtId="0" fontId="28" fillId="3" borderId="0" xfId="0" applyFont="1" applyFill="1" applyBorder="1"/>
    <xf numFmtId="0" fontId="9" fillId="3" borderId="0" xfId="0" applyFont="1" applyFill="1" applyBorder="1"/>
    <xf numFmtId="0" fontId="28" fillId="3" borderId="0" xfId="0" applyFont="1" applyFill="1"/>
    <xf numFmtId="0" fontId="10" fillId="3" borderId="0" xfId="0" applyFont="1" applyFill="1"/>
    <xf numFmtId="0" fontId="60" fillId="3" borderId="0" xfId="0" applyFont="1" applyFill="1"/>
    <xf numFmtId="0" fontId="61" fillId="3" borderId="0" xfId="0" applyFont="1" applyFill="1"/>
    <xf numFmtId="0" fontId="61" fillId="3" borderId="0" xfId="0" applyFont="1" applyFill="1" applyBorder="1"/>
    <xf numFmtId="0" fontId="35" fillId="3" borderId="0" xfId="0" applyFont="1" applyFill="1"/>
    <xf numFmtId="0" fontId="36" fillId="3" borderId="0" xfId="0" applyFont="1" applyFill="1"/>
    <xf numFmtId="167" fontId="0" fillId="3" borderId="0" xfId="0" applyNumberFormat="1" applyFill="1" applyAlignment="1">
      <alignment horizontal="left" vertical="center"/>
    </xf>
    <xf numFmtId="167" fontId="0" fillId="3" borderId="0" xfId="0" applyNumberFormat="1" applyFill="1"/>
    <xf numFmtId="167" fontId="53" fillId="0" borderId="0" xfId="1" applyNumberFormat="1" applyFont="1" applyFill="1" applyBorder="1" applyAlignment="1">
      <alignment vertical="center"/>
    </xf>
    <xf numFmtId="10" fontId="53" fillId="0" borderId="0" xfId="1" applyNumberFormat="1" applyFont="1" applyFill="1" applyBorder="1" applyAlignment="1">
      <alignment vertical="center"/>
    </xf>
    <xf numFmtId="167" fontId="50" fillId="0" borderId="0" xfId="1" applyNumberFormat="1" applyFont="1" applyFill="1" applyBorder="1" applyAlignment="1">
      <alignment vertical="center"/>
    </xf>
    <xf numFmtId="10" fontId="10" fillId="0" borderId="0" xfId="227" applyNumberFormat="1" applyFont="1"/>
    <xf numFmtId="167" fontId="31" fillId="0" borderId="0" xfId="1" applyNumberFormat="1" applyFont="1" applyFill="1" applyBorder="1" applyAlignment="1">
      <alignment vertical="center"/>
    </xf>
    <xf numFmtId="0" fontId="25" fillId="0" borderId="0" xfId="0" applyFont="1" applyAlignment="1">
      <alignment wrapText="1"/>
    </xf>
    <xf numFmtId="0" fontId="5" fillId="0" borderId="0" xfId="0" applyFont="1" applyAlignment="1">
      <alignment wrapText="1"/>
    </xf>
    <xf numFmtId="49" fontId="7" fillId="0" borderId="17" xfId="0" applyNumberFormat="1" applyFont="1" applyBorder="1" applyAlignment="1">
      <alignment horizontal="right"/>
    </xf>
    <xf numFmtId="0" fontId="0" fillId="6" borderId="0" xfId="0" applyFill="1"/>
    <xf numFmtId="0" fontId="60" fillId="6" borderId="0" xfId="0" applyFont="1" applyFill="1"/>
    <xf numFmtId="0" fontId="9" fillId="0" borderId="0" xfId="0" applyFont="1" applyFill="1" applyBorder="1" applyAlignment="1">
      <alignment horizontal="center"/>
    </xf>
    <xf numFmtId="0" fontId="25" fillId="6" borderId="0" xfId="0" applyFont="1" applyFill="1" applyAlignment="1">
      <alignment wrapText="1"/>
    </xf>
    <xf numFmtId="49" fontId="22" fillId="0" borderId="17" xfId="1308" applyNumberFormat="1" applyBorder="1" applyAlignment="1">
      <alignment horizontal="right"/>
    </xf>
    <xf numFmtId="170" fontId="56" fillId="0" borderId="0" xfId="0" applyNumberFormat="1" applyFont="1" applyAlignment="1">
      <alignment horizontal="left"/>
    </xf>
    <xf numFmtId="0" fontId="9" fillId="2" borderId="0" xfId="0" applyFont="1" applyFill="1" applyBorder="1"/>
    <xf numFmtId="14" fontId="56" fillId="0" borderId="0" xfId="0" applyNumberFormat="1" applyFont="1" applyAlignment="1">
      <alignment horizontal="left"/>
    </xf>
    <xf numFmtId="0" fontId="9" fillId="0" borderId="22" xfId="0" applyFont="1" applyFill="1" applyBorder="1" applyAlignment="1">
      <alignment horizontal="center"/>
    </xf>
    <xf numFmtId="0" fontId="68" fillId="2" borderId="0" xfId="0" applyFont="1" applyFill="1"/>
    <xf numFmtId="0" fontId="28" fillId="2" borderId="0" xfId="0" applyFont="1" applyFill="1" applyBorder="1"/>
    <xf numFmtId="0" fontId="28" fillId="2" borderId="21" xfId="0" applyFont="1" applyFill="1" applyBorder="1" applyAlignment="1">
      <alignment horizontal="center"/>
    </xf>
    <xf numFmtId="0" fontId="7" fillId="2" borderId="0" xfId="0" applyFont="1" applyFill="1" applyBorder="1" applyAlignment="1">
      <alignment horizontal="left"/>
    </xf>
    <xf numFmtId="0" fontId="9" fillId="2" borderId="21" xfId="0" applyFont="1" applyFill="1" applyBorder="1" applyAlignment="1">
      <alignment horizontal="center"/>
    </xf>
    <xf numFmtId="167" fontId="60" fillId="2" borderId="2" xfId="1" applyNumberFormat="1" applyFont="1" applyFill="1" applyBorder="1" applyAlignment="1">
      <alignment vertical="center"/>
    </xf>
    <xf numFmtId="167" fontId="61" fillId="2" borderId="2" xfId="1" applyNumberFormat="1" applyFont="1" applyFill="1" applyBorder="1" applyAlignment="1">
      <alignment vertical="center"/>
    </xf>
    <xf numFmtId="10" fontId="60" fillId="2" borderId="38" xfId="1" applyNumberFormat="1" applyFont="1" applyFill="1" applyBorder="1" applyAlignment="1">
      <alignment vertical="center"/>
    </xf>
    <xf numFmtId="167" fontId="60" fillId="2" borderId="2" xfId="1" applyNumberFormat="1" applyFont="1" applyFill="1" applyBorder="1" applyAlignment="1">
      <alignment horizontal="right" vertical="center"/>
    </xf>
    <xf numFmtId="1" fontId="28" fillId="0" borderId="0" xfId="0" applyNumberFormat="1" applyFont="1" applyAlignment="1">
      <alignment horizontal="left"/>
    </xf>
    <xf numFmtId="167" fontId="6" fillId="2" borderId="2" xfId="1" applyNumberFormat="1" applyFont="1" applyFill="1" applyBorder="1" applyAlignment="1">
      <alignment vertical="center"/>
    </xf>
    <xf numFmtId="49" fontId="9" fillId="0" borderId="17" xfId="0" applyNumberFormat="1" applyFont="1" applyBorder="1"/>
    <xf numFmtId="10" fontId="0" fillId="2" borderId="2" xfId="1" applyNumberFormat="1" applyFont="1" applyFill="1" applyBorder="1" applyAlignment="1">
      <alignment vertical="center"/>
    </xf>
    <xf numFmtId="0" fontId="0" fillId="0" borderId="22" xfId="0" applyBorder="1"/>
    <xf numFmtId="0" fontId="0" fillId="6" borderId="21" xfId="0" applyFill="1" applyBorder="1"/>
    <xf numFmtId="0" fontId="10" fillId="2" borderId="0" xfId="0" applyFont="1" applyFill="1"/>
    <xf numFmtId="0" fontId="0" fillId="2" borderId="0" xfId="0" applyFill="1" applyBorder="1"/>
    <xf numFmtId="0" fontId="0" fillId="2" borderId="4" xfId="0" applyFill="1" applyBorder="1" applyAlignment="1">
      <alignment horizontal="center"/>
    </xf>
    <xf numFmtId="0" fontId="13" fillId="2" borderId="4" xfId="0" applyFont="1" applyFill="1" applyBorder="1" applyAlignment="1">
      <alignment horizontal="left"/>
    </xf>
    <xf numFmtId="0" fontId="0" fillId="2" borderId="4" xfId="0" applyFill="1" applyBorder="1"/>
    <xf numFmtId="0" fontId="0" fillId="2" borderId="1" xfId="0" applyFill="1" applyBorder="1"/>
    <xf numFmtId="0" fontId="0" fillId="6" borderId="0" xfId="0" applyFill="1" applyAlignment="1">
      <alignment horizontal="left"/>
    </xf>
    <xf numFmtId="0" fontId="0" fillId="9" borderId="4" xfId="0" applyFill="1" applyBorder="1" applyAlignment="1">
      <alignment horizontal="left"/>
    </xf>
    <xf numFmtId="0" fontId="0" fillId="9" borderId="4" xfId="0" applyFill="1" applyBorder="1" applyAlignment="1">
      <alignment horizontal="center"/>
    </xf>
    <xf numFmtId="0" fontId="13" fillId="9" borderId="4" xfId="0" applyFont="1" applyFill="1" applyBorder="1" applyAlignment="1">
      <alignment horizontal="left"/>
    </xf>
    <xf numFmtId="0" fontId="0" fillId="9" borderId="4" xfId="0" applyFill="1" applyBorder="1"/>
    <xf numFmtId="0" fontId="0" fillId="0" borderId="21" xfId="0" applyBorder="1"/>
    <xf numFmtId="0" fontId="10" fillId="2" borderId="0" xfId="0" applyFont="1" applyFill="1" applyBorder="1" applyAlignment="1">
      <alignment horizontal="left"/>
    </xf>
    <xf numFmtId="0" fontId="8" fillId="2" borderId="2" xfId="0" applyFont="1" applyFill="1" applyBorder="1" applyAlignment="1">
      <alignment horizontal="right"/>
    </xf>
    <xf numFmtId="16" fontId="8" fillId="2" borderId="3" xfId="0" applyNumberFormat="1" applyFont="1" applyFill="1" applyBorder="1" applyAlignment="1">
      <alignment horizontal="right"/>
    </xf>
    <xf numFmtId="0" fontId="8" fillId="2" borderId="2" xfId="0" applyFont="1" applyFill="1" applyBorder="1" applyAlignment="1">
      <alignment horizontal="right" wrapText="1"/>
    </xf>
    <xf numFmtId="167" fontId="13" fillId="0" borderId="0" xfId="0" applyNumberFormat="1" applyFont="1" applyAlignment="1">
      <alignment horizontal="left"/>
    </xf>
    <xf numFmtId="1" fontId="8" fillId="2" borderId="2" xfId="0" applyNumberFormat="1" applyFont="1" applyFill="1" applyBorder="1" applyAlignment="1">
      <alignment horizontal="right"/>
    </xf>
    <xf numFmtId="1" fontId="8" fillId="2" borderId="3" xfId="0" applyNumberFormat="1" applyFont="1" applyFill="1" applyBorder="1" applyAlignment="1">
      <alignment horizontal="right"/>
    </xf>
    <xf numFmtId="1" fontId="8" fillId="2" borderId="0" xfId="0" applyNumberFormat="1" applyFont="1" applyFill="1" applyBorder="1" applyAlignment="1">
      <alignment horizontal="left"/>
    </xf>
    <xf numFmtId="1" fontId="8" fillId="9" borderId="2" xfId="0" applyNumberFormat="1" applyFont="1" applyFill="1" applyBorder="1" applyAlignment="1">
      <alignment horizontal="right"/>
    </xf>
    <xf numFmtId="1" fontId="8" fillId="9" borderId="3" xfId="0" applyNumberFormat="1" applyFont="1" applyFill="1" applyBorder="1" applyAlignment="1">
      <alignment horizontal="right"/>
    </xf>
    <xf numFmtId="16" fontId="6" fillId="2" borderId="3" xfId="0" applyNumberFormat="1" applyFont="1" applyFill="1" applyBorder="1" applyAlignment="1">
      <alignment horizontal="right"/>
    </xf>
    <xf numFmtId="0" fontId="0" fillId="0" borderId="23" xfId="0" applyFill="1" applyBorder="1"/>
    <xf numFmtId="166" fontId="11" fillId="0" borderId="23" xfId="1" applyNumberFormat="1" applyFont="1" applyFill="1" applyBorder="1" applyAlignment="1">
      <alignment vertical="center"/>
    </xf>
    <xf numFmtId="0" fontId="0" fillId="0" borderId="0" xfId="0" applyFill="1" applyBorder="1" applyAlignment="1">
      <alignment horizontal="center"/>
    </xf>
    <xf numFmtId="1" fontId="0" fillId="0" borderId="0" xfId="0" applyNumberFormat="1" applyFill="1" applyBorder="1" applyAlignment="1">
      <alignment horizontal="right"/>
    </xf>
    <xf numFmtId="0" fontId="8" fillId="2" borderId="2" xfId="0" applyFont="1" applyFill="1" applyBorder="1" applyAlignment="1">
      <alignment horizontal="center"/>
    </xf>
    <xf numFmtId="0" fontId="0" fillId="2" borderId="3" xfId="0" applyFill="1" applyBorder="1" applyAlignment="1">
      <alignment horizontal="center"/>
    </xf>
    <xf numFmtId="1" fontId="6" fillId="2" borderId="4" xfId="0" applyNumberFormat="1" applyFont="1" applyFill="1" applyBorder="1" applyAlignment="1">
      <alignment horizontal="right"/>
    </xf>
    <xf numFmtId="1" fontId="6" fillId="9" borderId="4" xfId="0" applyNumberFormat="1" applyFont="1" applyFill="1" applyBorder="1" applyAlignment="1">
      <alignment horizontal="right"/>
    </xf>
    <xf numFmtId="167" fontId="11" fillId="2" borderId="2" xfId="1" applyNumberFormat="1" applyFont="1" applyFill="1" applyBorder="1" applyAlignment="1">
      <alignment vertical="center"/>
    </xf>
    <xf numFmtId="166" fontId="11" fillId="0" borderId="0" xfId="1" applyNumberFormat="1" applyFont="1" applyBorder="1" applyAlignment="1">
      <alignment vertical="center"/>
    </xf>
    <xf numFmtId="2" fontId="11" fillId="2" borderId="2" xfId="1" applyNumberFormat="1" applyFont="1" applyFill="1" applyBorder="1" applyAlignment="1">
      <alignment horizontal="right" vertical="center"/>
    </xf>
    <xf numFmtId="4" fontId="0" fillId="0" borderId="0" xfId="0" applyNumberFormat="1"/>
    <xf numFmtId="167" fontId="24" fillId="0" borderId="0" xfId="0" applyNumberFormat="1" applyFont="1"/>
    <xf numFmtId="2" fontId="11" fillId="9" borderId="2" xfId="1" applyNumberFormat="1" applyFont="1" applyFill="1" applyBorder="1" applyAlignment="1">
      <alignment horizontal="right" vertical="center"/>
    </xf>
    <xf numFmtId="1" fontId="11" fillId="0" borderId="0" xfId="1" applyNumberFormat="1" applyFont="1" applyFill="1" applyBorder="1" applyAlignment="1">
      <alignment horizontal="right" vertical="center"/>
    </xf>
    <xf numFmtId="2" fontId="11" fillId="0" borderId="0" xfId="1" applyNumberFormat="1" applyFont="1" applyFill="1" applyBorder="1" applyAlignment="1">
      <alignment horizontal="right" vertical="center"/>
    </xf>
    <xf numFmtId="2" fontId="6" fillId="2" borderId="2" xfId="1" applyNumberFormat="1" applyFont="1" applyFill="1" applyBorder="1" applyAlignment="1">
      <alignment horizontal="right" vertical="center"/>
    </xf>
    <xf numFmtId="0" fontId="74" fillId="0" borderId="0" xfId="0" applyFont="1"/>
    <xf numFmtId="2" fontId="6" fillId="9" borderId="2" xfId="1" applyNumberFormat="1" applyFont="1" applyFill="1" applyBorder="1" applyAlignment="1">
      <alignment horizontal="right" vertical="center"/>
    </xf>
    <xf numFmtId="167" fontId="0" fillId="0" borderId="0" xfId="227" applyNumberFormat="1" applyFont="1"/>
    <xf numFmtId="167" fontId="11" fillId="2" borderId="39" xfId="1" applyNumberFormat="1" applyFont="1" applyFill="1" applyBorder="1" applyAlignment="1">
      <alignment vertical="center"/>
    </xf>
    <xf numFmtId="0" fontId="75" fillId="0" borderId="0" xfId="0" applyFont="1" applyAlignment="1">
      <alignment horizontal="center"/>
    </xf>
    <xf numFmtId="1" fontId="11" fillId="0" borderId="0" xfId="1" applyNumberFormat="1" applyFont="1" applyAlignment="1">
      <alignment horizontal="right" vertical="center"/>
    </xf>
    <xf numFmtId="2" fontId="11" fillId="0" borderId="0" xfId="1" applyNumberFormat="1" applyFont="1" applyAlignment="1">
      <alignment horizontal="right" vertical="center"/>
    </xf>
    <xf numFmtId="0" fontId="0" fillId="7" borderId="0" xfId="0" applyFill="1"/>
    <xf numFmtId="1" fontId="0" fillId="0" borderId="0" xfId="0" applyNumberFormat="1" applyAlignment="1">
      <alignment horizontal="left"/>
    </xf>
    <xf numFmtId="10" fontId="11" fillId="0" borderId="24" xfId="1" applyNumberFormat="1" applyFont="1" applyFill="1" applyBorder="1" applyAlignment="1">
      <alignment vertical="center"/>
    </xf>
    <xf numFmtId="167" fontId="11" fillId="0" borderId="24" xfId="1" applyNumberFormat="1" applyFont="1" applyFill="1" applyBorder="1" applyAlignment="1">
      <alignment vertical="center"/>
    </xf>
    <xf numFmtId="0" fontId="0" fillId="0" borderId="24" xfId="0" applyFont="1" applyBorder="1" applyAlignment="1">
      <alignment horizontal="right" vertical="center"/>
    </xf>
    <xf numFmtId="2" fontId="0" fillId="0" borderId="0" xfId="0" applyNumberFormat="1" applyFont="1" applyBorder="1" applyAlignment="1">
      <alignment horizontal="right"/>
    </xf>
    <xf numFmtId="167" fontId="11" fillId="43" borderId="2" xfId="1" applyNumberFormat="1" applyFont="1" applyFill="1" applyBorder="1" applyAlignment="1">
      <alignment vertical="center"/>
    </xf>
    <xf numFmtId="167" fontId="11" fillId="8" borderId="2" xfId="1" applyNumberFormat="1" applyFont="1" applyFill="1" applyBorder="1" applyAlignment="1">
      <alignment vertical="center"/>
    </xf>
    <xf numFmtId="0" fontId="60" fillId="0" borderId="0" xfId="0" applyFont="1" applyFill="1"/>
    <xf numFmtId="0" fontId="79" fillId="44" borderId="2" xfId="0" applyFont="1" applyFill="1" applyBorder="1"/>
    <xf numFmtId="0" fontId="78" fillId="44" borderId="2" xfId="0" applyFont="1" applyFill="1" applyBorder="1"/>
    <xf numFmtId="0" fontId="80" fillId="44" borderId="2" xfId="0" applyFont="1" applyFill="1" applyBorder="1"/>
    <xf numFmtId="10" fontId="81" fillId="44" borderId="2" xfId="1" applyNumberFormat="1" applyFont="1" applyFill="1" applyBorder="1" applyAlignment="1">
      <alignment vertical="center"/>
    </xf>
    <xf numFmtId="10" fontId="79" fillId="44" borderId="2" xfId="1" applyNumberFormat="1" applyFont="1" applyFill="1" applyBorder="1" applyAlignment="1">
      <alignment vertical="center"/>
    </xf>
    <xf numFmtId="10" fontId="78" fillId="44" borderId="2" xfId="1" applyNumberFormat="1" applyFont="1" applyFill="1" applyBorder="1" applyAlignment="1">
      <alignment vertical="center"/>
    </xf>
    <xf numFmtId="0" fontId="86" fillId="45" borderId="35" xfId="0" applyFont="1" applyFill="1" applyBorder="1"/>
    <xf numFmtId="0" fontId="83" fillId="45" borderId="23" xfId="0" applyFont="1" applyFill="1" applyBorder="1"/>
    <xf numFmtId="0" fontId="83" fillId="45" borderId="36" xfId="0" applyFont="1" applyFill="1" applyBorder="1" applyAlignment="1">
      <alignment horizontal="center"/>
    </xf>
    <xf numFmtId="0" fontId="82" fillId="45" borderId="3" xfId="0" applyFont="1" applyFill="1" applyBorder="1" applyAlignment="1">
      <alignment horizontal="left"/>
    </xf>
    <xf numFmtId="0" fontId="83" fillId="45" borderId="4" xfId="0" applyFont="1" applyFill="1" applyBorder="1" applyAlignment="1">
      <alignment horizontal="center"/>
    </xf>
    <xf numFmtId="0" fontId="84" fillId="45" borderId="4" xfId="0" applyFont="1" applyFill="1" applyBorder="1" applyAlignment="1">
      <alignment horizontal="left"/>
    </xf>
    <xf numFmtId="0" fontId="83" fillId="45" borderId="4" xfId="0" applyFont="1" applyFill="1" applyBorder="1"/>
    <xf numFmtId="0" fontId="87" fillId="45" borderId="22" xfId="0" applyFont="1" applyFill="1" applyBorder="1"/>
    <xf numFmtId="0" fontId="85" fillId="45" borderId="2" xfId="0" applyFont="1" applyFill="1" applyBorder="1" applyAlignment="1">
      <alignment horizontal="right"/>
    </xf>
    <xf numFmtId="0" fontId="78" fillId="0" borderId="0" xfId="0" applyFont="1" applyFill="1" applyBorder="1"/>
    <xf numFmtId="0" fontId="79" fillId="0" borderId="0" xfId="0" applyFont="1" applyBorder="1"/>
    <xf numFmtId="166" fontId="78" fillId="0" borderId="0" xfId="1" applyNumberFormat="1" applyFont="1" applyFill="1" applyBorder="1" applyAlignment="1">
      <alignment vertical="center"/>
    </xf>
    <xf numFmtId="166" fontId="79" fillId="0" borderId="0" xfId="1" applyNumberFormat="1" applyFont="1" applyBorder="1" applyAlignment="1">
      <alignment vertical="center"/>
    </xf>
    <xf numFmtId="0" fontId="78" fillId="0" borderId="0" xfId="0" applyFont="1"/>
    <xf numFmtId="166" fontId="78" fillId="0" borderId="0" xfId="1" applyNumberFormat="1" applyFont="1" applyAlignment="1">
      <alignment vertical="center"/>
    </xf>
    <xf numFmtId="0" fontId="78" fillId="0" borderId="0" xfId="0" applyFont="1" applyFill="1"/>
    <xf numFmtId="0" fontId="79" fillId="0" borderId="18" xfId="0" applyFont="1" applyBorder="1"/>
    <xf numFmtId="166" fontId="79" fillId="0" borderId="0" xfId="1" applyNumberFormat="1" applyFont="1" applyAlignment="1">
      <alignment vertical="center"/>
    </xf>
    <xf numFmtId="166" fontId="81" fillId="0" borderId="0" xfId="1" applyNumberFormat="1" applyFont="1" applyAlignment="1">
      <alignment vertical="center"/>
    </xf>
    <xf numFmtId="0" fontId="80" fillId="0" borderId="0" xfId="0" applyFont="1" applyFill="1" applyBorder="1"/>
    <xf numFmtId="0" fontId="88" fillId="0" borderId="0" xfId="0" applyFont="1" applyFill="1" applyBorder="1"/>
    <xf numFmtId="167" fontId="81" fillId="0" borderId="0" xfId="1" applyNumberFormat="1" applyFont="1" applyFill="1" applyBorder="1" applyAlignment="1">
      <alignment vertical="center"/>
    </xf>
    <xf numFmtId="166" fontId="88" fillId="0" borderId="0" xfId="1" applyNumberFormat="1" applyFont="1" applyFill="1" applyBorder="1" applyAlignment="1">
      <alignment vertical="center"/>
    </xf>
    <xf numFmtId="167" fontId="88" fillId="0" borderId="0" xfId="1" applyNumberFormat="1" applyFont="1" applyFill="1" applyBorder="1" applyAlignment="1">
      <alignment vertical="center"/>
    </xf>
    <xf numFmtId="10" fontId="88" fillId="0" borderId="0" xfId="1" applyNumberFormat="1" applyFont="1" applyFill="1" applyBorder="1" applyAlignment="1">
      <alignment vertical="center"/>
    </xf>
    <xf numFmtId="0" fontId="89" fillId="45" borderId="37" xfId="0" applyFont="1" applyFill="1" applyBorder="1" applyAlignment="1">
      <alignment horizontal="left"/>
    </xf>
    <xf numFmtId="2" fontId="78" fillId="44" borderId="2" xfId="1" applyNumberFormat="1" applyFont="1" applyFill="1" applyBorder="1" applyAlignment="1">
      <alignment horizontal="right" vertical="center"/>
    </xf>
    <xf numFmtId="2" fontId="79" fillId="44" borderId="2" xfId="1" applyNumberFormat="1" applyFont="1" applyFill="1" applyBorder="1" applyAlignment="1">
      <alignment horizontal="right" vertical="center"/>
    </xf>
    <xf numFmtId="2" fontId="81" fillId="44" borderId="2" xfId="1" applyNumberFormat="1" applyFont="1" applyFill="1" applyBorder="1" applyAlignment="1">
      <alignment horizontal="right" vertical="center"/>
    </xf>
    <xf numFmtId="10" fontId="90" fillId="44" borderId="2" xfId="1" applyNumberFormat="1" applyFont="1" applyFill="1" applyBorder="1" applyAlignment="1">
      <alignment horizontal="right" vertical="center"/>
    </xf>
    <xf numFmtId="0" fontId="6" fillId="0" borderId="0" xfId="0" applyFont="1" applyFill="1"/>
    <xf numFmtId="0" fontId="91" fillId="46" borderId="45" xfId="0" applyFont="1" applyFill="1" applyBorder="1" applyAlignment="1">
      <alignment horizontal="center"/>
    </xf>
    <xf numFmtId="0" fontId="92" fillId="46" borderId="45" xfId="0" applyFont="1" applyFill="1" applyBorder="1" applyAlignment="1">
      <alignment horizontal="left"/>
    </xf>
    <xf numFmtId="0" fontId="91" fillId="46" borderId="45" xfId="0" applyFont="1" applyFill="1" applyBorder="1"/>
    <xf numFmtId="0" fontId="93" fillId="46" borderId="40" xfId="0" applyFont="1" applyFill="1" applyBorder="1" applyAlignment="1">
      <alignment horizontal="right"/>
    </xf>
    <xf numFmtId="0" fontId="93" fillId="46" borderId="43" xfId="0" applyFont="1" applyFill="1" applyBorder="1" applyAlignment="1">
      <alignment horizontal="right"/>
    </xf>
    <xf numFmtId="1" fontId="63" fillId="0" borderId="0" xfId="0" applyNumberFormat="1" applyFont="1" applyAlignment="1">
      <alignment horizontal="right"/>
    </xf>
    <xf numFmtId="2" fontId="94" fillId="44" borderId="2" xfId="1" applyNumberFormat="1" applyFont="1" applyFill="1" applyBorder="1" applyAlignment="1">
      <alignment horizontal="right" vertical="center"/>
    </xf>
    <xf numFmtId="0" fontId="95" fillId="46" borderId="44" xfId="0" applyFont="1" applyFill="1" applyBorder="1"/>
    <xf numFmtId="2" fontId="79" fillId="0" borderId="40" xfId="0" applyNumberFormat="1" applyFont="1" applyFill="1" applyBorder="1" applyAlignment="1">
      <alignment horizontal="right" vertical="center"/>
    </xf>
    <xf numFmtId="2" fontId="79" fillId="0" borderId="42" xfId="0" applyNumberFormat="1" applyFont="1" applyFill="1" applyBorder="1" applyAlignment="1">
      <alignment horizontal="right" vertical="center"/>
    </xf>
    <xf numFmtId="10" fontId="94" fillId="0" borderId="41" xfId="227" applyNumberFormat="1" applyFont="1" applyFill="1" applyBorder="1" applyAlignment="1">
      <alignment horizontal="right" vertical="center"/>
    </xf>
    <xf numFmtId="1" fontId="60" fillId="0" borderId="0" xfId="0" applyNumberFormat="1" applyFont="1" applyFill="1" applyAlignment="1">
      <alignment horizontal="right" vertical="center"/>
    </xf>
    <xf numFmtId="0" fontId="10" fillId="0" borderId="0" xfId="0" applyFont="1" applyFill="1"/>
    <xf numFmtId="10" fontId="78" fillId="0" borderId="41" xfId="227" applyNumberFormat="1" applyFont="1" applyFill="1" applyBorder="1" applyAlignment="1">
      <alignment horizontal="right" vertical="center"/>
    </xf>
    <xf numFmtId="10" fontId="78" fillId="0" borderId="43" xfId="227" applyNumberFormat="1" applyFont="1" applyFill="1" applyBorder="1" applyAlignment="1">
      <alignment horizontal="right" vertical="center"/>
    </xf>
    <xf numFmtId="0" fontId="86" fillId="45" borderId="4" xfId="0" applyFont="1" applyFill="1" applyBorder="1" applyAlignment="1">
      <alignment horizontal="center" vertical="center"/>
    </xf>
    <xf numFmtId="0" fontId="57" fillId="0" borderId="0" xfId="0" applyFont="1" applyAlignment="1">
      <alignment horizontal="center"/>
    </xf>
    <xf numFmtId="0" fontId="13" fillId="0" borderId="0" xfId="0" applyFont="1" applyAlignment="1">
      <alignment horizontal="center"/>
    </xf>
    <xf numFmtId="0" fontId="0" fillId="0" borderId="0" xfId="0" applyFill="1" applyAlignment="1">
      <alignment horizontal="center"/>
    </xf>
    <xf numFmtId="0" fontId="36" fillId="0" borderId="0" xfId="0" applyFont="1" applyFill="1" applyAlignment="1">
      <alignment horizontal="center"/>
    </xf>
    <xf numFmtId="0" fontId="13" fillId="0" borderId="0" xfId="0" applyFont="1" applyAlignment="1">
      <alignment horizontal="center" vertical="center"/>
    </xf>
    <xf numFmtId="0" fontId="22" fillId="0" borderId="0" xfId="1308" applyAlignment="1">
      <alignment horizontal="center"/>
    </xf>
    <xf numFmtId="0" fontId="86" fillId="47" borderId="4" xfId="0" applyFont="1" applyFill="1" applyBorder="1" applyAlignment="1">
      <alignment horizontal="center" vertical="center"/>
    </xf>
    <xf numFmtId="167" fontId="83" fillId="47" borderId="0" xfId="1" applyNumberFormat="1" applyFont="1" applyFill="1" applyBorder="1" applyAlignment="1">
      <alignment horizontal="center" vertical="center"/>
    </xf>
    <xf numFmtId="167" fontId="83" fillId="0" borderId="0" xfId="0" applyNumberFormat="1" applyFont="1" applyAlignment="1">
      <alignment horizontal="center"/>
    </xf>
    <xf numFmtId="167" fontId="83" fillId="47" borderId="2" xfId="1" applyNumberFormat="1" applyFont="1" applyFill="1" applyBorder="1" applyAlignment="1">
      <alignment horizontal="center" vertical="center"/>
    </xf>
    <xf numFmtId="167" fontId="82" fillId="0" borderId="0" xfId="0" applyNumberFormat="1" applyFont="1" applyAlignment="1">
      <alignment horizontal="center"/>
    </xf>
    <xf numFmtId="0" fontId="96" fillId="47" borderId="0" xfId="0" quotePrefix="1" applyFont="1" applyFill="1" applyBorder="1" applyAlignment="1">
      <alignment horizontal="center"/>
    </xf>
    <xf numFmtId="0" fontId="82" fillId="47" borderId="22" xfId="0" applyFont="1" applyFill="1" applyBorder="1" applyAlignment="1">
      <alignment horizontal="center" vertical="center"/>
    </xf>
    <xf numFmtId="0" fontId="82" fillId="45" borderId="2" xfId="0" applyFont="1" applyFill="1" applyBorder="1" applyAlignment="1">
      <alignment horizontal="right"/>
    </xf>
    <xf numFmtId="0" fontId="82" fillId="45" borderId="2" xfId="0" applyFont="1" applyFill="1" applyBorder="1" applyAlignment="1">
      <alignment horizontal="right" wrapText="1"/>
    </xf>
    <xf numFmtId="0" fontId="33" fillId="0" borderId="0" xfId="0" applyFont="1"/>
    <xf numFmtId="0" fontId="97" fillId="0" borderId="0" xfId="0" applyFont="1"/>
    <xf numFmtId="167" fontId="97" fillId="0" borderId="0" xfId="227" applyNumberFormat="1" applyFont="1"/>
    <xf numFmtId="167" fontId="97" fillId="0" borderId="0" xfId="0" applyNumberFormat="1" applyFont="1"/>
    <xf numFmtId="4" fontId="64" fillId="0" borderId="0" xfId="0" applyNumberFormat="1" applyFont="1"/>
    <xf numFmtId="10" fontId="64" fillId="0" borderId="0" xfId="227" applyNumberFormat="1" applyFont="1"/>
    <xf numFmtId="167" fontId="64" fillId="0" borderId="0" xfId="0" applyNumberFormat="1" applyFont="1"/>
    <xf numFmtId="167" fontId="64" fillId="0" borderId="0" xfId="227" applyNumberFormat="1" applyFont="1"/>
    <xf numFmtId="0" fontId="98" fillId="0" borderId="0" xfId="0" applyFont="1"/>
    <xf numFmtId="167" fontId="98" fillId="0" borderId="0" xfId="227" applyNumberFormat="1" applyFont="1"/>
    <xf numFmtId="167" fontId="98" fillId="0" borderId="0" xfId="0" applyNumberFormat="1" applyFont="1"/>
    <xf numFmtId="0" fontId="31" fillId="0" borderId="0" xfId="0" applyFont="1" applyFill="1"/>
    <xf numFmtId="167" fontId="31" fillId="0" borderId="0" xfId="227" applyNumberFormat="1" applyFont="1" applyFill="1"/>
    <xf numFmtId="167" fontId="31" fillId="0" borderId="0" xfId="0" applyNumberFormat="1" applyFont="1" applyFill="1"/>
    <xf numFmtId="10" fontId="90" fillId="44" borderId="2" xfId="1" applyNumberFormat="1" applyFont="1" applyFill="1" applyBorder="1" applyAlignment="1">
      <alignment horizontal="left" vertical="center"/>
    </xf>
    <xf numFmtId="0" fontId="96" fillId="47" borderId="0" xfId="0" quotePrefix="1" applyFont="1" applyFill="1" applyBorder="1" applyAlignment="1">
      <alignment horizontal="center" vertical="center"/>
    </xf>
    <xf numFmtId="0" fontId="25" fillId="6" borderId="0" xfId="0" applyFont="1" applyFill="1"/>
    <xf numFmtId="0" fontId="99" fillId="0" borderId="0" xfId="0" applyFont="1"/>
    <xf numFmtId="0" fontId="100" fillId="0" borderId="0" xfId="0" applyFont="1"/>
    <xf numFmtId="0" fontId="99" fillId="0" borderId="0" xfId="0" applyFont="1" applyBorder="1"/>
    <xf numFmtId="0" fontId="101" fillId="0" borderId="0" xfId="0" applyFont="1"/>
    <xf numFmtId="0" fontId="6" fillId="0" borderId="0" xfId="0" applyFont="1" applyFill="1" applyBorder="1"/>
    <xf numFmtId="166" fontId="6" fillId="0" borderId="0" xfId="1" applyNumberFormat="1" applyFont="1" applyFill="1" applyBorder="1" applyAlignment="1">
      <alignment vertical="center"/>
    </xf>
    <xf numFmtId="10" fontId="7" fillId="0" borderId="0" xfId="227" applyNumberFormat="1" applyFont="1" applyAlignment="1">
      <alignment horizontal="right"/>
    </xf>
    <xf numFmtId="0" fontId="79" fillId="44" borderId="2" xfId="0" applyFont="1" applyFill="1" applyBorder="1" applyAlignment="1">
      <alignment horizontal="left"/>
    </xf>
    <xf numFmtId="10" fontId="78" fillId="44" borderId="2" xfId="1" applyNumberFormat="1" applyFont="1" applyFill="1" applyBorder="1" applyAlignment="1">
      <alignment horizontal="left" vertical="center"/>
    </xf>
    <xf numFmtId="0" fontId="103" fillId="4" borderId="0" xfId="0" applyFont="1" applyFill="1" applyAlignment="1">
      <alignment horizontal="center" vertical="center"/>
    </xf>
    <xf numFmtId="0" fontId="104" fillId="4" borderId="0" xfId="0" applyFont="1" applyFill="1" applyAlignment="1">
      <alignment horizontal="left" vertical="top" wrapText="1"/>
    </xf>
    <xf numFmtId="22" fontId="104" fillId="4" borderId="0" xfId="0" applyNumberFormat="1" applyFont="1" applyFill="1" applyAlignment="1">
      <alignment horizontal="left" vertical="top" wrapText="1"/>
    </xf>
    <xf numFmtId="0" fontId="104" fillId="5" borderId="5" xfId="0" applyFont="1" applyFill="1" applyBorder="1" applyAlignment="1">
      <alignment horizontal="center" vertical="center" wrapText="1"/>
    </xf>
    <xf numFmtId="0" fontId="103" fillId="4" borderId="5" xfId="0" applyFont="1" applyFill="1" applyBorder="1" applyAlignment="1">
      <alignment horizontal="center" vertical="center" wrapText="1"/>
    </xf>
    <xf numFmtId="0" fontId="103" fillId="4" borderId="14" xfId="0" applyFont="1" applyFill="1" applyBorder="1" applyAlignment="1">
      <alignment horizontal="left" vertical="center" wrapText="1"/>
    </xf>
    <xf numFmtId="10" fontId="103" fillId="4" borderId="5" xfId="0" applyNumberFormat="1" applyFont="1" applyFill="1" applyBorder="1" applyAlignment="1">
      <alignment horizontal="right" vertical="center" wrapText="1"/>
    </xf>
    <xf numFmtId="0" fontId="103" fillId="4" borderId="5" xfId="0" applyFont="1" applyFill="1" applyBorder="1" applyAlignment="1">
      <alignment horizontal="right" vertical="center" wrapText="1"/>
    </xf>
    <xf numFmtId="0" fontId="103" fillId="4" borderId="10" xfId="0" applyFont="1" applyFill="1" applyBorder="1" applyAlignment="1">
      <alignment horizontal="right" vertical="center" wrapText="1"/>
    </xf>
    <xf numFmtId="0" fontId="103" fillId="4" borderId="7" xfId="0" applyFont="1" applyFill="1" applyBorder="1" applyAlignment="1">
      <alignment horizontal="center" vertical="center" wrapText="1"/>
    </xf>
    <xf numFmtId="0" fontId="104" fillId="4" borderId="8" xfId="0" applyFont="1" applyFill="1" applyBorder="1" applyAlignment="1">
      <alignment horizontal="left" vertical="center" wrapText="1"/>
    </xf>
    <xf numFmtId="10" fontId="103" fillId="4" borderId="7" xfId="0" applyNumberFormat="1" applyFont="1" applyFill="1" applyBorder="1" applyAlignment="1">
      <alignment horizontal="right" vertical="center" wrapText="1"/>
    </xf>
    <xf numFmtId="0" fontId="103" fillId="4" borderId="7" xfId="0" applyFont="1" applyFill="1" applyBorder="1" applyAlignment="1">
      <alignment horizontal="right" vertical="center" wrapText="1"/>
    </xf>
    <xf numFmtId="0" fontId="103" fillId="4" borderId="15" xfId="0" applyFont="1" applyFill="1" applyBorder="1" applyAlignment="1">
      <alignment horizontal="right" vertical="center" wrapText="1"/>
    </xf>
    <xf numFmtId="10" fontId="0" fillId="0" borderId="0" xfId="227" applyNumberFormat="1" applyFont="1" applyAlignment="1">
      <alignment horizontal="right"/>
    </xf>
    <xf numFmtId="0" fontId="16" fillId="6" borderId="14" xfId="0" applyFont="1" applyFill="1" applyBorder="1" applyAlignment="1">
      <alignment horizontal="left" vertical="center" wrapText="1"/>
    </xf>
    <xf numFmtId="167" fontId="78" fillId="44" borderId="2" xfId="1" applyNumberFormat="1" applyFont="1" applyFill="1" applyBorder="1" applyAlignment="1">
      <alignment vertical="center"/>
    </xf>
    <xf numFmtId="10" fontId="53" fillId="0" borderId="17" xfId="0" applyNumberFormat="1" applyFont="1" applyBorder="1"/>
    <xf numFmtId="0" fontId="83" fillId="45" borderId="1" xfId="0" applyFont="1" applyFill="1" applyBorder="1" applyAlignment="1">
      <alignment horizontal="right"/>
    </xf>
    <xf numFmtId="166" fontId="28" fillId="0" borderId="0" xfId="1" applyNumberFormat="1" applyFont="1" applyFill="1" applyBorder="1" applyAlignment="1">
      <alignment horizontal="right" vertical="center"/>
    </xf>
    <xf numFmtId="10" fontId="79" fillId="44" borderId="2" xfId="1" applyNumberFormat="1" applyFont="1" applyFill="1" applyBorder="1" applyAlignment="1">
      <alignment horizontal="right" vertical="center"/>
    </xf>
    <xf numFmtId="166" fontId="78" fillId="0" borderId="0" xfId="1" applyNumberFormat="1" applyFont="1" applyFill="1" applyBorder="1" applyAlignment="1">
      <alignment horizontal="right" vertical="center"/>
    </xf>
    <xf numFmtId="10" fontId="78" fillId="44" borderId="2" xfId="1" applyNumberFormat="1" applyFont="1" applyFill="1" applyBorder="1" applyAlignment="1">
      <alignment horizontal="right" vertical="center"/>
    </xf>
    <xf numFmtId="10" fontId="81" fillId="44" borderId="2" xfId="1" applyNumberFormat="1" applyFont="1" applyFill="1" applyBorder="1" applyAlignment="1">
      <alignment horizontal="right" vertical="center"/>
    </xf>
    <xf numFmtId="167" fontId="88" fillId="0" borderId="0" xfId="1" applyNumberFormat="1" applyFont="1" applyFill="1" applyBorder="1" applyAlignment="1">
      <alignment horizontal="right" vertical="center"/>
    </xf>
    <xf numFmtId="0" fontId="36" fillId="0" borderId="0" xfId="0" applyFont="1" applyFill="1" applyAlignment="1">
      <alignment horizontal="right"/>
    </xf>
    <xf numFmtId="167" fontId="36" fillId="0" borderId="0" xfId="1" applyNumberFormat="1" applyFont="1" applyFill="1" applyBorder="1" applyAlignment="1">
      <alignment horizontal="right" vertical="center"/>
    </xf>
    <xf numFmtId="167" fontId="11" fillId="0" borderId="0" xfId="1" applyNumberFormat="1" applyFont="1" applyFill="1" applyBorder="1" applyAlignment="1">
      <alignment horizontal="right" vertical="center"/>
    </xf>
    <xf numFmtId="0" fontId="0" fillId="0" borderId="0" xfId="0" applyAlignment="1">
      <alignment horizontal="right" vertical="center"/>
    </xf>
    <xf numFmtId="168" fontId="0" fillId="0" borderId="0" xfId="0" applyNumberFormat="1" applyAlignment="1">
      <alignment horizontal="right"/>
    </xf>
    <xf numFmtId="2" fontId="0" fillId="0" borderId="0" xfId="0" applyNumberFormat="1" applyAlignment="1">
      <alignment horizontal="right"/>
    </xf>
    <xf numFmtId="0" fontId="79" fillId="44" borderId="2" xfId="0" applyFont="1" applyFill="1" applyBorder="1" applyAlignment="1">
      <alignment horizontal="right"/>
    </xf>
    <xf numFmtId="10" fontId="31" fillId="0" borderId="0" xfId="227" applyNumberFormat="1" applyFont="1"/>
    <xf numFmtId="0" fontId="17" fillId="4" borderId="0" xfId="0" applyFont="1" applyFill="1" applyAlignment="1">
      <alignment horizontal="left" vertical="top" wrapText="1"/>
    </xf>
    <xf numFmtId="0" fontId="103" fillId="4" borderId="0" xfId="0" applyFont="1" applyFill="1" applyAlignment="1">
      <alignment horizontal="left" vertical="top" wrapText="1"/>
    </xf>
    <xf numFmtId="0" fontId="2" fillId="0" borderId="0" xfId="0" applyFont="1"/>
    <xf numFmtId="0" fontId="2" fillId="0" borderId="0" xfId="0" applyFont="1" applyAlignment="1">
      <alignment wrapText="1"/>
    </xf>
    <xf numFmtId="0" fontId="17" fillId="4" borderId="0" xfId="0" applyFont="1" applyFill="1" applyAlignment="1">
      <alignment horizontal="left" vertical="top" wrapText="1"/>
    </xf>
    <xf numFmtId="10" fontId="28" fillId="44" borderId="2" xfId="1" applyNumberFormat="1" applyFont="1" applyFill="1" applyBorder="1" applyAlignment="1">
      <alignment vertical="center"/>
    </xf>
    <xf numFmtId="167" fontId="28" fillId="44" borderId="2" xfId="1" applyNumberFormat="1" applyFont="1" applyFill="1" applyBorder="1" applyAlignment="1">
      <alignment vertical="center"/>
    </xf>
    <xf numFmtId="0" fontId="17" fillId="4" borderId="0" xfId="0" applyFont="1" applyFill="1" applyAlignment="1">
      <alignment horizontal="left" vertical="top" wrapText="1"/>
    </xf>
    <xf numFmtId="0" fontId="17" fillId="4" borderId="0" xfId="0" applyFont="1" applyFill="1" applyAlignment="1">
      <alignment horizontal="left" vertical="top" wrapText="1"/>
    </xf>
    <xf numFmtId="0" fontId="17" fillId="4" borderId="0" xfId="0" applyFont="1" applyFill="1" applyAlignment="1">
      <alignment horizontal="left" vertical="top" wrapText="1"/>
    </xf>
    <xf numFmtId="10" fontId="94" fillId="0" borderId="0" xfId="227" applyNumberFormat="1" applyFont="1" applyFill="1" applyBorder="1" applyAlignment="1">
      <alignment horizontal="right" vertical="center"/>
    </xf>
    <xf numFmtId="10" fontId="78" fillId="0" borderId="0" xfId="227" applyNumberFormat="1" applyFont="1" applyFill="1" applyBorder="1" applyAlignment="1">
      <alignment horizontal="right" vertical="center"/>
    </xf>
    <xf numFmtId="10" fontId="63" fillId="44" borderId="7" xfId="0" applyNumberFormat="1" applyFont="1" applyFill="1" applyBorder="1" applyAlignment="1">
      <alignment horizontal="right" vertical="center" wrapText="1"/>
    </xf>
    <xf numFmtId="167" fontId="63" fillId="44" borderId="7" xfId="0" applyNumberFormat="1" applyFont="1" applyFill="1" applyBorder="1" applyAlignment="1">
      <alignment horizontal="right" vertical="center" wrapText="1"/>
    </xf>
    <xf numFmtId="0" fontId="17" fillId="4" borderId="0" xfId="0" applyFont="1" applyFill="1" applyAlignment="1">
      <alignment horizontal="left" vertical="top" wrapText="1"/>
    </xf>
    <xf numFmtId="0" fontId="33" fillId="0" borderId="19" xfId="0" applyFont="1" applyBorder="1" applyAlignment="1">
      <alignment horizontal="center"/>
    </xf>
    <xf numFmtId="0" fontId="33" fillId="0" borderId="20"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6" fillId="8" borderId="24" xfId="0" applyFont="1" applyFill="1" applyBorder="1" applyAlignment="1">
      <alignment horizontal="center" wrapText="1"/>
    </xf>
    <xf numFmtId="165" fontId="6" fillId="8" borderId="24" xfId="1" applyNumberFormat="1" applyFont="1" applyFill="1" applyBorder="1" applyAlignment="1">
      <alignment horizontal="center"/>
    </xf>
    <xf numFmtId="0" fontId="15" fillId="4" borderId="0" xfId="0" applyFont="1" applyFill="1" applyAlignment="1">
      <alignment horizontal="left" vertical="center" wrapText="1"/>
    </xf>
    <xf numFmtId="0" fontId="16" fillId="4" borderId="0" xfId="0" applyFont="1" applyFill="1" applyAlignment="1">
      <alignment horizontal="center" vertical="center" wrapText="1"/>
    </xf>
    <xf numFmtId="0" fontId="17" fillId="4" borderId="0" xfId="0" applyFont="1" applyFill="1" applyAlignment="1">
      <alignment horizontal="left" vertical="top" wrapText="1"/>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19" fillId="5" borderId="5" xfId="0" applyFont="1" applyFill="1" applyBorder="1" applyAlignment="1">
      <alignment horizontal="left" vertical="center" wrapText="1"/>
    </xf>
    <xf numFmtId="0" fontId="19" fillId="5" borderId="6" xfId="0" applyFont="1" applyFill="1" applyBorder="1" applyAlignment="1">
      <alignment horizontal="left" vertical="center" wrapText="1"/>
    </xf>
    <xf numFmtId="0" fontId="19" fillId="5" borderId="11" xfId="0" applyFont="1" applyFill="1" applyBorder="1" applyAlignment="1">
      <alignment horizontal="left" vertical="center" wrapText="1"/>
    </xf>
    <xf numFmtId="0" fontId="19" fillId="5" borderId="12" xfId="0" applyFont="1" applyFill="1" applyBorder="1" applyAlignment="1">
      <alignment horizontal="left" vertical="center" wrapText="1"/>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10" xfId="0" applyFont="1" applyFill="1" applyBorder="1" applyAlignment="1">
      <alignment horizontal="center" vertical="center" wrapText="1"/>
    </xf>
    <xf numFmtId="0" fontId="19" fillId="5" borderId="13" xfId="0" applyFont="1" applyFill="1" applyBorder="1" applyAlignment="1">
      <alignment horizontal="center" vertical="center" wrapText="1"/>
    </xf>
    <xf numFmtId="0" fontId="19" fillId="4" borderId="0" xfId="0" applyFont="1" applyFill="1" applyAlignment="1">
      <alignment horizontal="left" vertical="center" wrapText="1"/>
    </xf>
    <xf numFmtId="0" fontId="21" fillId="4" borderId="0" xfId="0" applyFont="1" applyFill="1" applyAlignment="1">
      <alignment horizontal="left" vertical="center" wrapText="1"/>
    </xf>
    <xf numFmtId="0" fontId="16" fillId="4" borderId="14" xfId="0" applyFont="1" applyFill="1" applyBorder="1" applyAlignment="1">
      <alignment horizontal="center" vertical="center" wrapText="1"/>
    </xf>
    <xf numFmtId="0" fontId="105" fillId="4" borderId="7" xfId="0" applyFont="1" applyFill="1" applyBorder="1" applyAlignment="1">
      <alignment horizontal="center" vertical="center" wrapText="1"/>
    </xf>
    <xf numFmtId="0" fontId="105" fillId="4" borderId="8" xfId="0" applyFont="1" applyFill="1" applyBorder="1" applyAlignment="1">
      <alignment horizontal="center" vertical="center" wrapText="1"/>
    </xf>
    <xf numFmtId="0" fontId="105" fillId="4" borderId="9" xfId="0" applyFont="1" applyFill="1" applyBorder="1" applyAlignment="1">
      <alignment horizontal="center" vertical="center" wrapText="1"/>
    </xf>
    <xf numFmtId="0" fontId="103" fillId="4" borderId="0" xfId="0" applyFont="1" applyFill="1" applyAlignment="1">
      <alignment horizontal="left" vertical="top" wrapText="1"/>
    </xf>
    <xf numFmtId="0" fontId="103" fillId="4" borderId="0" xfId="0" applyFont="1" applyFill="1" applyAlignment="1">
      <alignment horizontal="center" vertical="center" wrapText="1"/>
    </xf>
    <xf numFmtId="0" fontId="104" fillId="5" borderId="5" xfId="0" applyFont="1" applyFill="1" applyBorder="1" applyAlignment="1">
      <alignment horizontal="left" vertical="center" wrapText="1"/>
    </xf>
    <xf numFmtId="0" fontId="104" fillId="5" borderId="6" xfId="0" applyFont="1" applyFill="1" applyBorder="1" applyAlignment="1">
      <alignment horizontal="left" vertical="center" wrapText="1"/>
    </xf>
    <xf numFmtId="0" fontId="104" fillId="5" borderId="11" xfId="0" applyFont="1" applyFill="1" applyBorder="1" applyAlignment="1">
      <alignment horizontal="left" vertical="center" wrapText="1"/>
    </xf>
    <xf numFmtId="0" fontId="104" fillId="5" borderId="12" xfId="0" applyFont="1" applyFill="1" applyBorder="1" applyAlignment="1">
      <alignment horizontal="left" vertical="center" wrapText="1"/>
    </xf>
    <xf numFmtId="0" fontId="104" fillId="5" borderId="7" xfId="0" applyFont="1" applyFill="1" applyBorder="1" applyAlignment="1">
      <alignment horizontal="center" vertical="center" wrapText="1"/>
    </xf>
    <xf numFmtId="0" fontId="104" fillId="5" borderId="8" xfId="0" applyFont="1" applyFill="1" applyBorder="1" applyAlignment="1">
      <alignment horizontal="center" vertical="center" wrapText="1"/>
    </xf>
    <xf numFmtId="0" fontId="104" fillId="5" borderId="9" xfId="0" applyFont="1" applyFill="1" applyBorder="1" applyAlignment="1">
      <alignment horizontal="center" vertical="center" wrapText="1"/>
    </xf>
    <xf numFmtId="0" fontId="104" fillId="5" borderId="10" xfId="0" applyFont="1" applyFill="1" applyBorder="1" applyAlignment="1">
      <alignment horizontal="center" vertical="center" wrapText="1"/>
    </xf>
    <xf numFmtId="0" fontId="104" fillId="5" borderId="13" xfId="0" applyFont="1" applyFill="1" applyBorder="1" applyAlignment="1">
      <alignment horizontal="center" vertical="center" wrapText="1"/>
    </xf>
    <xf numFmtId="0" fontId="102" fillId="4" borderId="0" xfId="0" applyFont="1" applyFill="1" applyAlignment="1">
      <alignment horizontal="left" vertical="center" wrapText="1"/>
    </xf>
    <xf numFmtId="0" fontId="103" fillId="4" borderId="14" xfId="0" applyFont="1" applyFill="1" applyBorder="1" applyAlignment="1">
      <alignment horizontal="center" vertical="center" wrapText="1"/>
    </xf>
    <xf numFmtId="0" fontId="106" fillId="4" borderId="0" xfId="0" applyFont="1" applyFill="1" applyAlignment="1">
      <alignment horizontal="left" vertical="center" wrapText="1"/>
    </xf>
    <xf numFmtId="0" fontId="104" fillId="4" borderId="0" xfId="0" applyFont="1" applyFill="1" applyAlignment="1">
      <alignment horizontal="left" vertical="center" wrapText="1"/>
    </xf>
  </cellXfs>
  <cellStyles count="1312">
    <cellStyle name="20% - Accent1" xfId="828" builtinId="30" customBuiltin="1"/>
    <cellStyle name="20% - Accent2" xfId="832" builtinId="34" customBuiltin="1"/>
    <cellStyle name="20% - Accent3" xfId="836" builtinId="38" customBuiltin="1"/>
    <cellStyle name="20% - Accent4" xfId="840" builtinId="42" customBuiltin="1"/>
    <cellStyle name="20% - Accent5" xfId="844" builtinId="46" customBuiltin="1"/>
    <cellStyle name="20% - Accent6" xfId="848" builtinId="50" customBuiltin="1"/>
    <cellStyle name="40% - Accent1" xfId="829" builtinId="31" customBuiltin="1"/>
    <cellStyle name="40% - Accent2" xfId="833" builtinId="35" customBuiltin="1"/>
    <cellStyle name="40% - Accent3" xfId="837" builtinId="39" customBuiltin="1"/>
    <cellStyle name="40% - Accent4" xfId="841" builtinId="43" customBuiltin="1"/>
    <cellStyle name="40% - Accent5" xfId="845" builtinId="47" customBuiltin="1"/>
    <cellStyle name="40% - Accent6" xfId="849" builtinId="51" customBuiltin="1"/>
    <cellStyle name="60% - Accent1" xfId="830" builtinId="32" customBuiltin="1"/>
    <cellStyle name="60% - Accent2" xfId="834" builtinId="36" customBuiltin="1"/>
    <cellStyle name="60% - Accent3" xfId="838" builtinId="40" customBuiltin="1"/>
    <cellStyle name="60% - Accent4" xfId="842" builtinId="44" customBuiltin="1"/>
    <cellStyle name="60% - Accent5" xfId="846" builtinId="48" customBuiltin="1"/>
    <cellStyle name="60% - Accent6" xfId="850" builtinId="52" customBuiltin="1"/>
    <cellStyle name="Accent1" xfId="827" builtinId="29" customBuiltin="1"/>
    <cellStyle name="Accent2" xfId="831" builtinId="33" customBuiltin="1"/>
    <cellStyle name="Accent3" xfId="835" builtinId="37" customBuiltin="1"/>
    <cellStyle name="Accent4" xfId="839" builtinId="41" customBuiltin="1"/>
    <cellStyle name="Accent5" xfId="843" builtinId="45" customBuiltin="1"/>
    <cellStyle name="Accent6" xfId="847" builtinId="49" customBuiltin="1"/>
    <cellStyle name="Berekening" xfId="820" builtinId="22" customBuiltin="1"/>
    <cellStyle name="Controlecel" xfId="822" builtinId="23" customBuiltin="1"/>
    <cellStyle name="Gekoppelde cel" xfId="821" builtinId="24" customBuiltin="1"/>
    <cellStyle name="Gevolgde hyperlink" xfId="178" builtinId="9" hidden="1"/>
    <cellStyle name="Gevolgde hyperlink" xfId="186" builtinId="9" hidden="1"/>
    <cellStyle name="Gevolgde hyperlink" xfId="194" builtinId="9" hidden="1"/>
    <cellStyle name="Gevolgde hyperlink" xfId="202" builtinId="9" hidden="1"/>
    <cellStyle name="Gevolgde hyperlink" xfId="210" builtinId="9" hidden="1"/>
    <cellStyle name="Gevolgde hyperlink" xfId="218" builtinId="9" hidden="1"/>
    <cellStyle name="Gevolgde hyperlink" xfId="226" builtinId="9" hidden="1"/>
    <cellStyle name="Gevolgde hyperlink" xfId="235" builtinId="9" hidden="1"/>
    <cellStyle name="Gevolgde hyperlink" xfId="243" builtinId="9" hidden="1"/>
    <cellStyle name="Gevolgde hyperlink" xfId="251" builtinId="9" hidden="1"/>
    <cellStyle name="Gevolgde hyperlink" xfId="259" builtinId="9" hidden="1"/>
    <cellStyle name="Gevolgde hyperlink" xfId="267" builtinId="9" hidden="1"/>
    <cellStyle name="Gevolgde hyperlink" xfId="275" builtinId="9" hidden="1"/>
    <cellStyle name="Gevolgde hyperlink" xfId="283" builtinId="9" hidden="1"/>
    <cellStyle name="Gevolgde hyperlink" xfId="291" builtinId="9" hidden="1"/>
    <cellStyle name="Gevolgde hyperlink" xfId="299" builtinId="9" hidden="1"/>
    <cellStyle name="Gevolgde hyperlink" xfId="307" builtinId="9" hidden="1"/>
    <cellStyle name="Gevolgde hyperlink" xfId="315" builtinId="9" hidden="1"/>
    <cellStyle name="Gevolgde hyperlink" xfId="323" builtinId="9" hidden="1"/>
    <cellStyle name="Gevolgde hyperlink" xfId="331" builtinId="9" hidden="1"/>
    <cellStyle name="Gevolgde hyperlink" xfId="339" builtinId="9" hidden="1"/>
    <cellStyle name="Gevolgde hyperlink" xfId="347" builtinId="9" hidden="1"/>
    <cellStyle name="Gevolgde hyperlink" xfId="355" builtinId="9" hidden="1"/>
    <cellStyle name="Gevolgde hyperlink" xfId="363" builtinId="9" hidden="1"/>
    <cellStyle name="Gevolgde hyperlink" xfId="371" builtinId="9" hidden="1"/>
    <cellStyle name="Gevolgde hyperlink" xfId="379" builtinId="9" hidden="1"/>
    <cellStyle name="Gevolgde hyperlink" xfId="387" builtinId="9" hidden="1"/>
    <cellStyle name="Gevolgde hyperlink" xfId="395" builtinId="9" hidden="1"/>
    <cellStyle name="Gevolgde hyperlink" xfId="403" builtinId="9" hidden="1"/>
    <cellStyle name="Gevolgde hyperlink" xfId="411" builtinId="9" hidden="1"/>
    <cellStyle name="Gevolgde hyperlink" xfId="419" builtinId="9" hidden="1"/>
    <cellStyle name="Gevolgde hyperlink" xfId="427" builtinId="9" hidden="1"/>
    <cellStyle name="Gevolgde hyperlink" xfId="435" builtinId="9" hidden="1"/>
    <cellStyle name="Gevolgde hyperlink" xfId="443" builtinId="9" hidden="1"/>
    <cellStyle name="Gevolgde hyperlink" xfId="451" builtinId="9" hidden="1"/>
    <cellStyle name="Gevolgde hyperlink" xfId="459" builtinId="9" hidden="1"/>
    <cellStyle name="Gevolgde hyperlink" xfId="467" builtinId="9" hidden="1"/>
    <cellStyle name="Gevolgde hyperlink" xfId="475" builtinId="9" hidden="1"/>
    <cellStyle name="Gevolgde hyperlink" xfId="483" builtinId="9" hidden="1"/>
    <cellStyle name="Gevolgde hyperlink" xfId="491" builtinId="9" hidden="1"/>
    <cellStyle name="Gevolgde hyperlink" xfId="499" builtinId="9" hidden="1"/>
    <cellStyle name="Gevolgde hyperlink" xfId="507" builtinId="9" hidden="1"/>
    <cellStyle name="Gevolgde hyperlink" xfId="515" builtinId="9" hidden="1"/>
    <cellStyle name="Gevolgde hyperlink" xfId="523" builtinId="9" hidden="1"/>
    <cellStyle name="Gevolgde hyperlink" xfId="531" builtinId="9" hidden="1"/>
    <cellStyle name="Gevolgde hyperlink" xfId="539" builtinId="9" hidden="1"/>
    <cellStyle name="Gevolgde hyperlink" xfId="547" builtinId="9" hidden="1"/>
    <cellStyle name="Gevolgde hyperlink" xfId="555" builtinId="9" hidden="1"/>
    <cellStyle name="Gevolgde hyperlink" xfId="563" builtinId="9" hidden="1"/>
    <cellStyle name="Gevolgde hyperlink" xfId="571" builtinId="9" hidden="1"/>
    <cellStyle name="Gevolgde hyperlink" xfId="579" builtinId="9" hidden="1"/>
    <cellStyle name="Gevolgde hyperlink" xfId="587" builtinId="9" hidden="1"/>
    <cellStyle name="Gevolgde hyperlink" xfId="595" builtinId="9" hidden="1"/>
    <cellStyle name="Gevolgde hyperlink" xfId="603" builtinId="9" hidden="1"/>
    <cellStyle name="Gevolgde hyperlink" xfId="611" builtinId="9" hidden="1"/>
    <cellStyle name="Gevolgde hyperlink" xfId="619" builtinId="9" hidden="1"/>
    <cellStyle name="Gevolgde hyperlink" xfId="627" builtinId="9" hidden="1"/>
    <cellStyle name="Gevolgde hyperlink" xfId="635" builtinId="9" hidden="1"/>
    <cellStyle name="Gevolgde hyperlink" xfId="643" builtinId="9" hidden="1"/>
    <cellStyle name="Gevolgde hyperlink" xfId="651" builtinId="9" hidden="1"/>
    <cellStyle name="Gevolgde hyperlink" xfId="659" builtinId="9" hidden="1"/>
    <cellStyle name="Gevolgde hyperlink" xfId="667" builtinId="9" hidden="1"/>
    <cellStyle name="Gevolgde hyperlink" xfId="675" builtinId="9" hidden="1"/>
    <cellStyle name="Gevolgde hyperlink" xfId="683" builtinId="9" hidden="1"/>
    <cellStyle name="Gevolgde hyperlink" xfId="691" builtinId="9" hidden="1"/>
    <cellStyle name="Gevolgde hyperlink" xfId="699" builtinId="9" hidden="1"/>
    <cellStyle name="Gevolgde hyperlink" xfId="707" builtinId="9" hidden="1"/>
    <cellStyle name="Gevolgde hyperlink" xfId="715" builtinId="9" hidden="1"/>
    <cellStyle name="Gevolgde hyperlink" xfId="723" builtinId="9" hidden="1"/>
    <cellStyle name="Gevolgde hyperlink" xfId="731" builtinId="9" hidden="1"/>
    <cellStyle name="Gevolgde hyperlink" xfId="739" builtinId="9" hidden="1"/>
    <cellStyle name="Gevolgde hyperlink" xfId="747" builtinId="9" hidden="1"/>
    <cellStyle name="Gevolgde hyperlink" xfId="755" builtinId="9" hidden="1"/>
    <cellStyle name="Gevolgde hyperlink" xfId="763" builtinId="9" hidden="1"/>
    <cellStyle name="Gevolgde hyperlink" xfId="771" builtinId="9" hidden="1"/>
    <cellStyle name="Gevolgde hyperlink" xfId="779" builtinId="9" hidden="1"/>
    <cellStyle name="Gevolgde hyperlink" xfId="787" builtinId="9" hidden="1"/>
    <cellStyle name="Gevolgde hyperlink" xfId="795" builtinId="9" hidden="1"/>
    <cellStyle name="Gevolgde hyperlink" xfId="803" builtinId="9" hidden="1"/>
    <cellStyle name="Gevolgde hyperlink" xfId="852" builtinId="9" hidden="1"/>
    <cellStyle name="Gevolgde hyperlink" xfId="860" builtinId="9" hidden="1"/>
    <cellStyle name="Gevolgde hyperlink" xfId="868" builtinId="9" hidden="1"/>
    <cellStyle name="Gevolgde hyperlink" xfId="876" builtinId="9" hidden="1"/>
    <cellStyle name="Gevolgde hyperlink" xfId="884" builtinId="9" hidden="1"/>
    <cellStyle name="Gevolgde hyperlink" xfId="892" builtinId="9" hidden="1"/>
    <cellStyle name="Gevolgde hyperlink" xfId="900" builtinId="9" hidden="1"/>
    <cellStyle name="Gevolgde hyperlink" xfId="908" builtinId="9" hidden="1"/>
    <cellStyle name="Gevolgde hyperlink" xfId="916" builtinId="9" hidden="1"/>
    <cellStyle name="Gevolgde hyperlink" xfId="924" builtinId="9" hidden="1"/>
    <cellStyle name="Gevolgde hyperlink" xfId="932" builtinId="9" hidden="1"/>
    <cellStyle name="Gevolgde hyperlink" xfId="940" builtinId="9" hidden="1"/>
    <cellStyle name="Gevolgde hyperlink" xfId="948" builtinId="9" hidden="1"/>
    <cellStyle name="Gevolgde hyperlink" xfId="956" builtinId="9" hidden="1"/>
    <cellStyle name="Gevolgde hyperlink" xfId="964" builtinId="9" hidden="1"/>
    <cellStyle name="Gevolgde hyperlink" xfId="972" builtinId="9" hidden="1"/>
    <cellStyle name="Gevolgde hyperlink" xfId="980" builtinId="9" hidden="1"/>
    <cellStyle name="Gevolgde hyperlink" xfId="988" builtinId="9" hidden="1"/>
    <cellStyle name="Gevolgde hyperlink" xfId="996" builtinId="9" hidden="1"/>
    <cellStyle name="Gevolgde hyperlink" xfId="1004" builtinId="9" hidden="1"/>
    <cellStyle name="Gevolgde hyperlink" xfId="1012" builtinId="9" hidden="1"/>
    <cellStyle name="Gevolgde hyperlink" xfId="1020" builtinId="9" hidden="1"/>
    <cellStyle name="Gevolgde hyperlink" xfId="1028" builtinId="9" hidden="1"/>
    <cellStyle name="Gevolgde hyperlink" xfId="1036" builtinId="9" hidden="1"/>
    <cellStyle name="Gevolgde hyperlink" xfId="1044" builtinId="9" hidden="1"/>
    <cellStyle name="Gevolgde hyperlink" xfId="1052" builtinId="9" hidden="1"/>
    <cellStyle name="Gevolgde hyperlink" xfId="1060" builtinId="9" hidden="1"/>
    <cellStyle name="Gevolgde hyperlink" xfId="1068" builtinId="9" hidden="1"/>
    <cellStyle name="Gevolgde hyperlink" xfId="1076" builtinId="9" hidden="1"/>
    <cellStyle name="Gevolgde hyperlink" xfId="1084" builtinId="9" hidden="1"/>
    <cellStyle name="Gevolgde hyperlink" xfId="1092" builtinId="9" hidden="1"/>
    <cellStyle name="Gevolgde hyperlink" xfId="1100" builtinId="9" hidden="1"/>
    <cellStyle name="Gevolgde hyperlink" xfId="1108" builtinId="9" hidden="1"/>
    <cellStyle name="Gevolgde hyperlink" xfId="1116" builtinId="9" hidden="1"/>
    <cellStyle name="Gevolgde hyperlink" xfId="1124" builtinId="9" hidden="1"/>
    <cellStyle name="Gevolgde hyperlink" xfId="1132" builtinId="9" hidden="1"/>
    <cellStyle name="Gevolgde hyperlink" xfId="1140" builtinId="9" hidden="1"/>
    <cellStyle name="Gevolgde hyperlink" xfId="1148" builtinId="9" hidden="1"/>
    <cellStyle name="Gevolgde hyperlink" xfId="1156" builtinId="9" hidden="1"/>
    <cellStyle name="Gevolgde hyperlink" xfId="1164" builtinId="9" hidden="1"/>
    <cellStyle name="Gevolgde hyperlink" xfId="1172" builtinId="9" hidden="1"/>
    <cellStyle name="Gevolgde hyperlink" xfId="1180" builtinId="9" hidden="1"/>
    <cellStyle name="Gevolgde hyperlink" xfId="1188" builtinId="9" hidden="1"/>
    <cellStyle name="Gevolgde hyperlink" xfId="1196" builtinId="9" hidden="1"/>
    <cellStyle name="Gevolgde hyperlink" xfId="1204" builtinId="9" hidden="1"/>
    <cellStyle name="Gevolgde hyperlink" xfId="1213" builtinId="9" hidden="1"/>
    <cellStyle name="Gevolgde hyperlink" xfId="1221" builtinId="9" hidden="1"/>
    <cellStyle name="Gevolgde hyperlink" xfId="1229" builtinId="9" hidden="1"/>
    <cellStyle name="Gevolgde hyperlink" xfId="1237" builtinId="9" hidden="1"/>
    <cellStyle name="Gevolgde hyperlink" xfId="1245" builtinId="9" hidden="1"/>
    <cellStyle name="Gevolgde hyperlink" xfId="1253" builtinId="9" hidden="1"/>
    <cellStyle name="Gevolgde hyperlink" xfId="1261" builtinId="9" hidden="1"/>
    <cellStyle name="Gevolgde hyperlink" xfId="1269" builtinId="9" hidden="1"/>
    <cellStyle name="Gevolgde hyperlink" xfId="1277" builtinId="9" hidden="1"/>
    <cellStyle name="Gevolgde hyperlink" xfId="1285" builtinId="9" hidden="1"/>
    <cellStyle name="Gevolgde hyperlink" xfId="1293" builtinId="9" hidden="1"/>
    <cellStyle name="Gevolgde hyperlink" xfId="1301" builtinId="9" hidden="1"/>
    <cellStyle name="Gevolgde hyperlink" xfId="1307" builtinId="9" hidden="1"/>
    <cellStyle name="Gevolgde hyperlink" xfId="1299" builtinId="9" hidden="1"/>
    <cellStyle name="Gevolgde hyperlink" xfId="1291" builtinId="9" hidden="1"/>
    <cellStyle name="Gevolgde hyperlink" xfId="1283" builtinId="9" hidden="1"/>
    <cellStyle name="Gevolgde hyperlink" xfId="1275" builtinId="9" hidden="1"/>
    <cellStyle name="Gevolgde hyperlink" xfId="1267" builtinId="9" hidden="1"/>
    <cellStyle name="Gevolgde hyperlink" xfId="1259" builtinId="9" hidden="1"/>
    <cellStyle name="Gevolgde hyperlink" xfId="1251" builtinId="9" hidden="1"/>
    <cellStyle name="Gevolgde hyperlink" xfId="1243" builtinId="9" hidden="1"/>
    <cellStyle name="Gevolgde hyperlink" xfId="1235" builtinId="9" hidden="1"/>
    <cellStyle name="Gevolgde hyperlink" xfId="1227" builtinId="9" hidden="1"/>
    <cellStyle name="Gevolgde hyperlink" xfId="1219" builtinId="9" hidden="1"/>
    <cellStyle name="Gevolgde hyperlink" xfId="1210" builtinId="9" hidden="1"/>
    <cellStyle name="Gevolgde hyperlink" xfId="1202" builtinId="9" hidden="1"/>
    <cellStyle name="Gevolgde hyperlink" xfId="1194" builtinId="9" hidden="1"/>
    <cellStyle name="Gevolgde hyperlink" xfId="1186" builtinId="9" hidden="1"/>
    <cellStyle name="Gevolgde hyperlink" xfId="1178" builtinId="9" hidden="1"/>
    <cellStyle name="Gevolgde hyperlink" xfId="1170" builtinId="9" hidden="1"/>
    <cellStyle name="Gevolgde hyperlink" xfId="1162" builtinId="9" hidden="1"/>
    <cellStyle name="Gevolgde hyperlink" xfId="1154" builtinId="9" hidden="1"/>
    <cellStyle name="Gevolgde hyperlink" xfId="1146" builtinId="9" hidden="1"/>
    <cellStyle name="Gevolgde hyperlink" xfId="1138" builtinId="9" hidden="1"/>
    <cellStyle name="Gevolgde hyperlink" xfId="1130" builtinId="9" hidden="1"/>
    <cellStyle name="Gevolgde hyperlink" xfId="1122" builtinId="9" hidden="1"/>
    <cellStyle name="Gevolgde hyperlink" xfId="1114" builtinId="9" hidden="1"/>
    <cellStyle name="Gevolgde hyperlink" xfId="1106" builtinId="9" hidden="1"/>
    <cellStyle name="Gevolgde hyperlink" xfId="1098" builtinId="9" hidden="1"/>
    <cellStyle name="Gevolgde hyperlink" xfId="1090" builtinId="9" hidden="1"/>
    <cellStyle name="Gevolgde hyperlink" xfId="1082" builtinId="9" hidden="1"/>
    <cellStyle name="Gevolgde hyperlink" xfId="1074" builtinId="9" hidden="1"/>
    <cellStyle name="Gevolgde hyperlink" xfId="1066" builtinId="9" hidden="1"/>
    <cellStyle name="Gevolgde hyperlink" xfId="1058" builtinId="9" hidden="1"/>
    <cellStyle name="Gevolgde hyperlink" xfId="1050" builtinId="9" hidden="1"/>
    <cellStyle name="Gevolgde hyperlink" xfId="1042" builtinId="9" hidden="1"/>
    <cellStyle name="Gevolgde hyperlink" xfId="1034" builtinId="9" hidden="1"/>
    <cellStyle name="Gevolgde hyperlink" xfId="1026" builtinId="9" hidden="1"/>
    <cellStyle name="Gevolgde hyperlink" xfId="1018" builtinId="9" hidden="1"/>
    <cellStyle name="Gevolgde hyperlink" xfId="1010" builtinId="9" hidden="1"/>
    <cellStyle name="Gevolgde hyperlink" xfId="1002" builtinId="9" hidden="1"/>
    <cellStyle name="Gevolgde hyperlink" xfId="994" builtinId="9" hidden="1"/>
    <cellStyle name="Gevolgde hyperlink" xfId="986" builtinId="9" hidden="1"/>
    <cellStyle name="Gevolgde hyperlink" xfId="978" builtinId="9" hidden="1"/>
    <cellStyle name="Gevolgde hyperlink" xfId="970" builtinId="9" hidden="1"/>
    <cellStyle name="Gevolgde hyperlink" xfId="962" builtinId="9" hidden="1"/>
    <cellStyle name="Gevolgde hyperlink" xfId="954" builtinId="9" hidden="1"/>
    <cellStyle name="Gevolgde hyperlink" xfId="946" builtinId="9" hidden="1"/>
    <cellStyle name="Gevolgde hyperlink" xfId="938" builtinId="9" hidden="1"/>
    <cellStyle name="Gevolgde hyperlink" xfId="930" builtinId="9" hidden="1"/>
    <cellStyle name="Gevolgde hyperlink" xfId="922" builtinId="9" hidden="1"/>
    <cellStyle name="Gevolgde hyperlink" xfId="914" builtinId="9" hidden="1"/>
    <cellStyle name="Gevolgde hyperlink" xfId="906" builtinId="9" hidden="1"/>
    <cellStyle name="Gevolgde hyperlink" xfId="898" builtinId="9" hidden="1"/>
    <cellStyle name="Gevolgde hyperlink" xfId="890" builtinId="9" hidden="1"/>
    <cellStyle name="Gevolgde hyperlink" xfId="882" builtinId="9" hidden="1"/>
    <cellStyle name="Gevolgde hyperlink" xfId="874" builtinId="9" hidden="1"/>
    <cellStyle name="Gevolgde hyperlink" xfId="866" builtinId="9" hidden="1"/>
    <cellStyle name="Gevolgde hyperlink" xfId="858" builtinId="9" hidden="1"/>
    <cellStyle name="Gevolgde hyperlink" xfId="809" builtinId="9" hidden="1"/>
    <cellStyle name="Gevolgde hyperlink" xfId="801" builtinId="9" hidden="1"/>
    <cellStyle name="Gevolgde hyperlink" xfId="793" builtinId="9" hidden="1"/>
    <cellStyle name="Gevolgde hyperlink" xfId="785" builtinId="9" hidden="1"/>
    <cellStyle name="Gevolgde hyperlink" xfId="777" builtinId="9" hidden="1"/>
    <cellStyle name="Gevolgde hyperlink" xfId="769" builtinId="9" hidden="1"/>
    <cellStyle name="Gevolgde hyperlink" xfId="761" builtinId="9" hidden="1"/>
    <cellStyle name="Gevolgde hyperlink" xfId="753" builtinId="9" hidden="1"/>
    <cellStyle name="Gevolgde hyperlink" xfId="745" builtinId="9" hidden="1"/>
    <cellStyle name="Gevolgde hyperlink" xfId="737" builtinId="9" hidden="1"/>
    <cellStyle name="Gevolgde hyperlink" xfId="729" builtinId="9" hidden="1"/>
    <cellStyle name="Gevolgde hyperlink" xfId="721" builtinId="9" hidden="1"/>
    <cellStyle name="Gevolgde hyperlink" xfId="713" builtinId="9" hidden="1"/>
    <cellStyle name="Gevolgde hyperlink" xfId="705" builtinId="9" hidden="1"/>
    <cellStyle name="Gevolgde hyperlink" xfId="697" builtinId="9" hidden="1"/>
    <cellStyle name="Gevolgde hyperlink" xfId="689" builtinId="9" hidden="1"/>
    <cellStyle name="Gevolgde hyperlink" xfId="681" builtinId="9" hidden="1"/>
    <cellStyle name="Gevolgde hyperlink" xfId="673" builtinId="9" hidden="1"/>
    <cellStyle name="Gevolgde hyperlink" xfId="665" builtinId="9" hidden="1"/>
    <cellStyle name="Gevolgde hyperlink" xfId="657" builtinId="9" hidden="1"/>
    <cellStyle name="Gevolgde hyperlink" xfId="649" builtinId="9" hidden="1"/>
    <cellStyle name="Gevolgde hyperlink" xfId="641" builtinId="9" hidden="1"/>
    <cellStyle name="Gevolgde hyperlink" xfId="633" builtinId="9" hidden="1"/>
    <cellStyle name="Gevolgde hyperlink" xfId="625" builtinId="9" hidden="1"/>
    <cellStyle name="Gevolgde hyperlink" xfId="617" builtinId="9" hidden="1"/>
    <cellStyle name="Gevolgde hyperlink" xfId="609" builtinId="9" hidden="1"/>
    <cellStyle name="Gevolgde hyperlink" xfId="601" builtinId="9" hidden="1"/>
    <cellStyle name="Gevolgde hyperlink" xfId="593" builtinId="9" hidden="1"/>
    <cellStyle name="Gevolgde hyperlink" xfId="585" builtinId="9" hidden="1"/>
    <cellStyle name="Gevolgde hyperlink" xfId="577" builtinId="9" hidden="1"/>
    <cellStyle name="Gevolgde hyperlink" xfId="569" builtinId="9" hidden="1"/>
    <cellStyle name="Gevolgde hyperlink" xfId="561" builtinId="9" hidden="1"/>
    <cellStyle name="Gevolgde hyperlink" xfId="553" builtinId="9" hidden="1"/>
    <cellStyle name="Gevolgde hyperlink" xfId="545" builtinId="9" hidden="1"/>
    <cellStyle name="Gevolgde hyperlink" xfId="537" builtinId="9" hidden="1"/>
    <cellStyle name="Gevolgde hyperlink" xfId="529" builtinId="9" hidden="1"/>
    <cellStyle name="Gevolgde hyperlink" xfId="521" builtinId="9" hidden="1"/>
    <cellStyle name="Gevolgde hyperlink" xfId="513" builtinId="9" hidden="1"/>
    <cellStyle name="Gevolgde hyperlink" xfId="505" builtinId="9" hidden="1"/>
    <cellStyle name="Gevolgde hyperlink" xfId="497" builtinId="9" hidden="1"/>
    <cellStyle name="Gevolgde hyperlink" xfId="489" builtinId="9" hidden="1"/>
    <cellStyle name="Gevolgde hyperlink" xfId="481" builtinId="9" hidden="1"/>
    <cellStyle name="Gevolgde hyperlink" xfId="473" builtinId="9" hidden="1"/>
    <cellStyle name="Gevolgde hyperlink" xfId="465" builtinId="9" hidden="1"/>
    <cellStyle name="Gevolgde hyperlink" xfId="457" builtinId="9" hidden="1"/>
    <cellStyle name="Gevolgde hyperlink" xfId="449" builtinId="9" hidden="1"/>
    <cellStyle name="Gevolgde hyperlink" xfId="441" builtinId="9" hidden="1"/>
    <cellStyle name="Gevolgde hyperlink" xfId="433" builtinId="9" hidden="1"/>
    <cellStyle name="Gevolgde hyperlink" xfId="425" builtinId="9" hidden="1"/>
    <cellStyle name="Gevolgde hyperlink" xfId="417" builtinId="9" hidden="1"/>
    <cellStyle name="Gevolgde hyperlink" xfId="409" builtinId="9" hidden="1"/>
    <cellStyle name="Gevolgde hyperlink" xfId="401" builtinId="9" hidden="1"/>
    <cellStyle name="Gevolgde hyperlink" xfId="393" builtinId="9" hidden="1"/>
    <cellStyle name="Gevolgde hyperlink" xfId="385" builtinId="9" hidden="1"/>
    <cellStyle name="Gevolgde hyperlink" xfId="377" builtinId="9" hidden="1"/>
    <cellStyle name="Gevolgde hyperlink" xfId="369" builtinId="9" hidden="1"/>
    <cellStyle name="Gevolgde hyperlink" xfId="361" builtinId="9" hidden="1"/>
    <cellStyle name="Gevolgde hyperlink" xfId="353" builtinId="9" hidden="1"/>
    <cellStyle name="Gevolgde hyperlink" xfId="345" builtinId="9" hidden="1"/>
    <cellStyle name="Gevolgde hyperlink" xfId="337" builtinId="9" hidden="1"/>
    <cellStyle name="Gevolgde hyperlink" xfId="329" builtinId="9" hidden="1"/>
    <cellStyle name="Gevolgde hyperlink" xfId="321" builtinId="9" hidden="1"/>
    <cellStyle name="Gevolgde hyperlink" xfId="313" builtinId="9" hidden="1"/>
    <cellStyle name="Gevolgde hyperlink" xfId="305" builtinId="9" hidden="1"/>
    <cellStyle name="Gevolgde hyperlink" xfId="297" builtinId="9" hidden="1"/>
    <cellStyle name="Gevolgde hyperlink" xfId="289" builtinId="9" hidden="1"/>
    <cellStyle name="Gevolgde hyperlink" xfId="281" builtinId="9" hidden="1"/>
    <cellStyle name="Gevolgde hyperlink" xfId="273" builtinId="9" hidden="1"/>
    <cellStyle name="Gevolgde hyperlink" xfId="265" builtinId="9" hidden="1"/>
    <cellStyle name="Gevolgde hyperlink" xfId="257" builtinId="9" hidden="1"/>
    <cellStyle name="Gevolgde hyperlink" xfId="249" builtinId="9" hidden="1"/>
    <cellStyle name="Gevolgde hyperlink" xfId="241" builtinId="9" hidden="1"/>
    <cellStyle name="Gevolgde hyperlink" xfId="233" builtinId="9" hidden="1"/>
    <cellStyle name="Gevolgde hyperlink" xfId="224" builtinId="9" hidden="1"/>
    <cellStyle name="Gevolgde hyperlink" xfId="216" builtinId="9" hidden="1"/>
    <cellStyle name="Gevolgde hyperlink" xfId="208" builtinId="9" hidden="1"/>
    <cellStyle name="Gevolgde hyperlink" xfId="200" builtinId="9" hidden="1"/>
    <cellStyle name="Gevolgde hyperlink" xfId="192" builtinId="9" hidden="1"/>
    <cellStyle name="Gevolgde hyperlink" xfId="184" builtinId="9" hidden="1"/>
    <cellStyle name="Gevolgde hyperlink" xfId="176" builtinId="9" hidden="1"/>
    <cellStyle name="Gevolgde hyperlink" xfId="168" builtinId="9" hidden="1"/>
    <cellStyle name="Gevolgde hyperlink" xfId="160" builtinId="9" hidden="1"/>
    <cellStyle name="Gevolgde hyperlink" xfId="152" builtinId="9" hidden="1"/>
    <cellStyle name="Gevolgde hyperlink" xfId="144" builtinId="9" hidden="1"/>
    <cellStyle name="Gevolgde hyperlink" xfId="136" builtinId="9" hidden="1"/>
    <cellStyle name="Gevolgde hyperlink" xfId="128" builtinId="9" hidden="1"/>
    <cellStyle name="Gevolgde hyperlink" xfId="120" builtinId="9" hidden="1"/>
    <cellStyle name="Gevolgde hyperlink" xfId="112" builtinId="9" hidden="1"/>
    <cellStyle name="Gevolgde hyperlink" xfId="104" builtinId="9" hidden="1"/>
    <cellStyle name="Gevolgde hyperlink" xfId="96" builtinId="9" hidden="1"/>
    <cellStyle name="Gevolgde hyperlink" xfId="88" builtinId="9" hidden="1"/>
    <cellStyle name="Gevolgde hyperlink" xfId="80" builtinId="9" hidden="1"/>
    <cellStyle name="Gevolgde hyperlink" xfId="72" builtinId="9" hidden="1"/>
    <cellStyle name="Gevolgde hyperlink" xfId="64" builtinId="9" hidden="1"/>
    <cellStyle name="Gevolgde hyperlink" xfId="22" builtinId="9" hidden="1"/>
    <cellStyle name="Gevolgde hyperlink" xfId="28" builtinId="9" hidden="1"/>
    <cellStyle name="Gevolgde hyperlink" xfId="34" builtinId="9" hidden="1"/>
    <cellStyle name="Gevolgde hyperlink" xfId="38" builtinId="9" hidden="1"/>
    <cellStyle name="Gevolgde hyperlink" xfId="44" builtinId="9" hidden="1"/>
    <cellStyle name="Gevolgde hyperlink" xfId="50" builtinId="9" hidden="1"/>
    <cellStyle name="Gevolgde hyperlink" xfId="54" builtinId="9" hidden="1"/>
    <cellStyle name="Gevolgde hyperlink" xfId="56" builtinId="9" hidden="1"/>
    <cellStyle name="Gevolgde hyperlink" xfId="40" builtinId="9" hidden="1"/>
    <cellStyle name="Gevolgde hyperlink" xfId="24" builtinId="9" hidden="1"/>
    <cellStyle name="Gevolgde hyperlink" xfId="14" builtinId="9" hidden="1"/>
    <cellStyle name="Gevolgde hyperlink" xfId="18" builtinId="9" hidden="1"/>
    <cellStyle name="Gevolgde hyperlink" xfId="6" builtinId="9" hidden="1"/>
    <cellStyle name="Gevolgde hyperlink" xfId="8" builtinId="9" hidden="1"/>
    <cellStyle name="Gevolgde hyperlink" xfId="4" builtinId="9" hidden="1"/>
    <cellStyle name="Gevolgde hyperlink" xfId="10" builtinId="9" hidden="1"/>
    <cellStyle name="Gevolgde hyperlink" xfId="20" builtinId="9" hidden="1"/>
    <cellStyle name="Gevolgde hyperlink" xfId="16" builtinId="9" hidden="1"/>
    <cellStyle name="Gevolgde hyperlink" xfId="12" builtinId="9" hidden="1"/>
    <cellStyle name="Gevolgde hyperlink" xfId="32" builtinId="9" hidden="1"/>
    <cellStyle name="Gevolgde hyperlink" xfId="48" builtinId="9" hidden="1"/>
    <cellStyle name="Gevolgde hyperlink" xfId="58" builtinId="9" hidden="1"/>
    <cellStyle name="Gevolgde hyperlink" xfId="52" builtinId="9" hidden="1"/>
    <cellStyle name="Gevolgde hyperlink" xfId="46" builtinId="9" hidden="1"/>
    <cellStyle name="Gevolgde hyperlink" xfId="42" builtinId="9" hidden="1"/>
    <cellStyle name="Gevolgde hyperlink" xfId="36" builtinId="9" hidden="1"/>
    <cellStyle name="Gevolgde hyperlink" xfId="30" builtinId="9" hidden="1"/>
    <cellStyle name="Gevolgde hyperlink" xfId="26" builtinId="9" hidden="1"/>
    <cellStyle name="Gevolgde hyperlink" xfId="60" builtinId="9" hidden="1"/>
    <cellStyle name="Gevolgde hyperlink" xfId="68" builtinId="9" hidden="1"/>
    <cellStyle name="Gevolgde hyperlink" xfId="76" builtinId="9" hidden="1"/>
    <cellStyle name="Gevolgde hyperlink" xfId="84" builtinId="9" hidden="1"/>
    <cellStyle name="Gevolgde hyperlink" xfId="92" builtinId="9" hidden="1"/>
    <cellStyle name="Gevolgde hyperlink" xfId="100" builtinId="9" hidden="1"/>
    <cellStyle name="Gevolgde hyperlink" xfId="108" builtinId="9" hidden="1"/>
    <cellStyle name="Gevolgde hyperlink" xfId="116" builtinId="9" hidden="1"/>
    <cellStyle name="Gevolgde hyperlink" xfId="124" builtinId="9" hidden="1"/>
    <cellStyle name="Gevolgde hyperlink" xfId="132" builtinId="9" hidden="1"/>
    <cellStyle name="Gevolgde hyperlink" xfId="140" builtinId="9" hidden="1"/>
    <cellStyle name="Gevolgde hyperlink" xfId="148" builtinId="9" hidden="1"/>
    <cellStyle name="Gevolgde hyperlink" xfId="156" builtinId="9" hidden="1"/>
    <cellStyle name="Gevolgde hyperlink" xfId="164" builtinId="9" hidden="1"/>
    <cellStyle name="Gevolgde hyperlink" xfId="172" builtinId="9" hidden="1"/>
    <cellStyle name="Gevolgde hyperlink" xfId="180" builtinId="9" hidden="1"/>
    <cellStyle name="Gevolgde hyperlink" xfId="188" builtinId="9" hidden="1"/>
    <cellStyle name="Gevolgde hyperlink" xfId="196" builtinId="9" hidden="1"/>
    <cellStyle name="Gevolgde hyperlink" xfId="204" builtinId="9" hidden="1"/>
    <cellStyle name="Gevolgde hyperlink" xfId="212" builtinId="9" hidden="1"/>
    <cellStyle name="Gevolgde hyperlink" xfId="220" builtinId="9" hidden="1"/>
    <cellStyle name="Gevolgde hyperlink" xfId="229" builtinId="9" hidden="1"/>
    <cellStyle name="Gevolgde hyperlink" xfId="237" builtinId="9" hidden="1"/>
    <cellStyle name="Gevolgde hyperlink" xfId="245" builtinId="9" hidden="1"/>
    <cellStyle name="Gevolgde hyperlink" xfId="253" builtinId="9" hidden="1"/>
    <cellStyle name="Gevolgde hyperlink" xfId="261" builtinId="9" hidden="1"/>
    <cellStyle name="Gevolgde hyperlink" xfId="269" builtinId="9" hidden="1"/>
    <cellStyle name="Gevolgde hyperlink" xfId="277" builtinId="9" hidden="1"/>
    <cellStyle name="Gevolgde hyperlink" xfId="285" builtinId="9" hidden="1"/>
    <cellStyle name="Gevolgde hyperlink" xfId="293" builtinId="9" hidden="1"/>
    <cellStyle name="Gevolgde hyperlink" xfId="301" builtinId="9" hidden="1"/>
    <cellStyle name="Gevolgde hyperlink" xfId="309" builtinId="9" hidden="1"/>
    <cellStyle name="Gevolgde hyperlink" xfId="317" builtinId="9" hidden="1"/>
    <cellStyle name="Gevolgde hyperlink" xfId="325" builtinId="9" hidden="1"/>
    <cellStyle name="Gevolgde hyperlink" xfId="333" builtinId="9" hidden="1"/>
    <cellStyle name="Gevolgde hyperlink" xfId="341" builtinId="9" hidden="1"/>
    <cellStyle name="Gevolgde hyperlink" xfId="349" builtinId="9" hidden="1"/>
    <cellStyle name="Gevolgde hyperlink" xfId="357" builtinId="9" hidden="1"/>
    <cellStyle name="Gevolgde hyperlink" xfId="365" builtinId="9" hidden="1"/>
    <cellStyle name="Gevolgde hyperlink" xfId="373" builtinId="9" hidden="1"/>
    <cellStyle name="Gevolgde hyperlink" xfId="381" builtinId="9" hidden="1"/>
    <cellStyle name="Gevolgde hyperlink" xfId="389" builtinId="9" hidden="1"/>
    <cellStyle name="Gevolgde hyperlink" xfId="397" builtinId="9" hidden="1"/>
    <cellStyle name="Gevolgde hyperlink" xfId="405" builtinId="9" hidden="1"/>
    <cellStyle name="Gevolgde hyperlink" xfId="413" builtinId="9" hidden="1"/>
    <cellStyle name="Gevolgde hyperlink" xfId="421" builtinId="9" hidden="1"/>
    <cellStyle name="Gevolgde hyperlink" xfId="429" builtinId="9" hidden="1"/>
    <cellStyle name="Gevolgde hyperlink" xfId="437" builtinId="9" hidden="1"/>
    <cellStyle name="Gevolgde hyperlink" xfId="445" builtinId="9" hidden="1"/>
    <cellStyle name="Gevolgde hyperlink" xfId="453" builtinId="9" hidden="1"/>
    <cellStyle name="Gevolgde hyperlink" xfId="461" builtinId="9" hidden="1"/>
    <cellStyle name="Gevolgde hyperlink" xfId="469" builtinId="9" hidden="1"/>
    <cellStyle name="Gevolgde hyperlink" xfId="477" builtinId="9" hidden="1"/>
    <cellStyle name="Gevolgde hyperlink" xfId="485" builtinId="9" hidden="1"/>
    <cellStyle name="Gevolgde hyperlink" xfId="493" builtinId="9" hidden="1"/>
    <cellStyle name="Gevolgde hyperlink" xfId="501" builtinId="9" hidden="1"/>
    <cellStyle name="Gevolgde hyperlink" xfId="509" builtinId="9" hidden="1"/>
    <cellStyle name="Gevolgde hyperlink" xfId="517" builtinId="9" hidden="1"/>
    <cellStyle name="Gevolgde hyperlink" xfId="525" builtinId="9" hidden="1"/>
    <cellStyle name="Gevolgde hyperlink" xfId="533" builtinId="9" hidden="1"/>
    <cellStyle name="Gevolgde hyperlink" xfId="541" builtinId="9" hidden="1"/>
    <cellStyle name="Gevolgde hyperlink" xfId="549" builtinId="9" hidden="1"/>
    <cellStyle name="Gevolgde hyperlink" xfId="557" builtinId="9" hidden="1"/>
    <cellStyle name="Gevolgde hyperlink" xfId="565" builtinId="9" hidden="1"/>
    <cellStyle name="Gevolgde hyperlink" xfId="573" builtinId="9" hidden="1"/>
    <cellStyle name="Gevolgde hyperlink" xfId="581" builtinId="9" hidden="1"/>
    <cellStyle name="Gevolgde hyperlink" xfId="589" builtinId="9" hidden="1"/>
    <cellStyle name="Gevolgde hyperlink" xfId="597" builtinId="9" hidden="1"/>
    <cellStyle name="Gevolgde hyperlink" xfId="605" builtinId="9" hidden="1"/>
    <cellStyle name="Gevolgde hyperlink" xfId="613" builtinId="9" hidden="1"/>
    <cellStyle name="Gevolgde hyperlink" xfId="621" builtinId="9" hidden="1"/>
    <cellStyle name="Gevolgde hyperlink" xfId="629" builtinId="9" hidden="1"/>
    <cellStyle name="Gevolgde hyperlink" xfId="637" builtinId="9" hidden="1"/>
    <cellStyle name="Gevolgde hyperlink" xfId="645" builtinId="9" hidden="1"/>
    <cellStyle name="Gevolgde hyperlink" xfId="653" builtinId="9" hidden="1"/>
    <cellStyle name="Gevolgde hyperlink" xfId="661" builtinId="9" hidden="1"/>
    <cellStyle name="Gevolgde hyperlink" xfId="669" builtinId="9" hidden="1"/>
    <cellStyle name="Gevolgde hyperlink" xfId="677" builtinId="9" hidden="1"/>
    <cellStyle name="Gevolgde hyperlink" xfId="685" builtinId="9" hidden="1"/>
    <cellStyle name="Gevolgde hyperlink" xfId="693" builtinId="9" hidden="1"/>
    <cellStyle name="Gevolgde hyperlink" xfId="701" builtinId="9" hidden="1"/>
    <cellStyle name="Gevolgde hyperlink" xfId="709" builtinId="9" hidden="1"/>
    <cellStyle name="Gevolgde hyperlink" xfId="717" builtinId="9" hidden="1"/>
    <cellStyle name="Gevolgde hyperlink" xfId="725" builtinId="9" hidden="1"/>
    <cellStyle name="Gevolgde hyperlink" xfId="733" builtinId="9" hidden="1"/>
    <cellStyle name="Gevolgde hyperlink" xfId="741" builtinId="9" hidden="1"/>
    <cellStyle name="Gevolgde hyperlink" xfId="749" builtinId="9" hidden="1"/>
    <cellStyle name="Gevolgde hyperlink" xfId="757" builtinId="9" hidden="1"/>
    <cellStyle name="Gevolgde hyperlink" xfId="765" builtinId="9" hidden="1"/>
    <cellStyle name="Gevolgde hyperlink" xfId="773" builtinId="9" hidden="1"/>
    <cellStyle name="Gevolgde hyperlink" xfId="781" builtinId="9" hidden="1"/>
    <cellStyle name="Gevolgde hyperlink" xfId="789" builtinId="9" hidden="1"/>
    <cellStyle name="Gevolgde hyperlink" xfId="797" builtinId="9" hidden="1"/>
    <cellStyle name="Gevolgde hyperlink" xfId="805" builtinId="9" hidden="1"/>
    <cellStyle name="Gevolgde hyperlink" xfId="854" builtinId="9" hidden="1"/>
    <cellStyle name="Gevolgde hyperlink" xfId="862" builtinId="9" hidden="1"/>
    <cellStyle name="Gevolgde hyperlink" xfId="870" builtinId="9" hidden="1"/>
    <cellStyle name="Gevolgde hyperlink" xfId="878" builtinId="9" hidden="1"/>
    <cellStyle name="Gevolgde hyperlink" xfId="886" builtinId="9" hidden="1"/>
    <cellStyle name="Gevolgde hyperlink" xfId="894" builtinId="9" hidden="1"/>
    <cellStyle name="Gevolgde hyperlink" xfId="902" builtinId="9" hidden="1"/>
    <cellStyle name="Gevolgde hyperlink" xfId="910" builtinId="9" hidden="1"/>
    <cellStyle name="Gevolgde hyperlink" xfId="918" builtinId="9" hidden="1"/>
    <cellStyle name="Gevolgde hyperlink" xfId="926" builtinId="9" hidden="1"/>
    <cellStyle name="Gevolgde hyperlink" xfId="934" builtinId="9" hidden="1"/>
    <cellStyle name="Gevolgde hyperlink" xfId="942" builtinId="9" hidden="1"/>
    <cellStyle name="Gevolgde hyperlink" xfId="950" builtinId="9" hidden="1"/>
    <cellStyle name="Gevolgde hyperlink" xfId="958" builtinId="9" hidden="1"/>
    <cellStyle name="Gevolgde hyperlink" xfId="966" builtinId="9" hidden="1"/>
    <cellStyle name="Gevolgde hyperlink" xfId="974" builtinId="9" hidden="1"/>
    <cellStyle name="Gevolgde hyperlink" xfId="982" builtinId="9" hidden="1"/>
    <cellStyle name="Gevolgde hyperlink" xfId="990" builtinId="9" hidden="1"/>
    <cellStyle name="Gevolgde hyperlink" xfId="998" builtinId="9" hidden="1"/>
    <cellStyle name="Gevolgde hyperlink" xfId="1006" builtinId="9" hidden="1"/>
    <cellStyle name="Gevolgde hyperlink" xfId="1014" builtinId="9" hidden="1"/>
    <cellStyle name="Gevolgde hyperlink" xfId="1022" builtinId="9" hidden="1"/>
    <cellStyle name="Gevolgde hyperlink" xfId="1030" builtinId="9" hidden="1"/>
    <cellStyle name="Gevolgde hyperlink" xfId="1038" builtinId="9" hidden="1"/>
    <cellStyle name="Gevolgde hyperlink" xfId="1046" builtinId="9" hidden="1"/>
    <cellStyle name="Gevolgde hyperlink" xfId="1054" builtinId="9" hidden="1"/>
    <cellStyle name="Gevolgde hyperlink" xfId="1062" builtinId="9" hidden="1"/>
    <cellStyle name="Gevolgde hyperlink" xfId="1070" builtinId="9" hidden="1"/>
    <cellStyle name="Gevolgde hyperlink" xfId="1078" builtinId="9" hidden="1"/>
    <cellStyle name="Gevolgde hyperlink" xfId="1086" builtinId="9" hidden="1"/>
    <cellStyle name="Gevolgde hyperlink" xfId="1094" builtinId="9" hidden="1"/>
    <cellStyle name="Gevolgde hyperlink" xfId="1102" builtinId="9" hidden="1"/>
    <cellStyle name="Gevolgde hyperlink" xfId="1110" builtinId="9" hidden="1"/>
    <cellStyle name="Gevolgde hyperlink" xfId="1118" builtinId="9" hidden="1"/>
    <cellStyle name="Gevolgde hyperlink" xfId="1126" builtinId="9" hidden="1"/>
    <cellStyle name="Gevolgde hyperlink" xfId="1134" builtinId="9" hidden="1"/>
    <cellStyle name="Gevolgde hyperlink" xfId="1142" builtinId="9" hidden="1"/>
    <cellStyle name="Gevolgde hyperlink" xfId="1150" builtinId="9" hidden="1"/>
    <cellStyle name="Gevolgde hyperlink" xfId="1158" builtinId="9" hidden="1"/>
    <cellStyle name="Gevolgde hyperlink" xfId="1166" builtinId="9" hidden="1"/>
    <cellStyle name="Gevolgde hyperlink" xfId="1174" builtinId="9" hidden="1"/>
    <cellStyle name="Gevolgde hyperlink" xfId="1182" builtinId="9" hidden="1"/>
    <cellStyle name="Gevolgde hyperlink" xfId="1190" builtinId="9" hidden="1"/>
    <cellStyle name="Gevolgde hyperlink" xfId="1198" builtinId="9" hidden="1"/>
    <cellStyle name="Gevolgde hyperlink" xfId="1206" builtinId="9" hidden="1"/>
    <cellStyle name="Gevolgde hyperlink" xfId="1215" builtinId="9" hidden="1"/>
    <cellStyle name="Gevolgde hyperlink" xfId="1223" builtinId="9" hidden="1"/>
    <cellStyle name="Gevolgde hyperlink" xfId="1231" builtinId="9" hidden="1"/>
    <cellStyle name="Gevolgde hyperlink" xfId="1239" builtinId="9" hidden="1"/>
    <cellStyle name="Gevolgde hyperlink" xfId="1247" builtinId="9" hidden="1"/>
    <cellStyle name="Gevolgde hyperlink" xfId="1255" builtinId="9" hidden="1"/>
    <cellStyle name="Gevolgde hyperlink" xfId="1263" builtinId="9" hidden="1"/>
    <cellStyle name="Gevolgde hyperlink" xfId="1271" builtinId="9" hidden="1"/>
    <cellStyle name="Gevolgde hyperlink" xfId="1279" builtinId="9" hidden="1"/>
    <cellStyle name="Gevolgde hyperlink" xfId="1287" builtinId="9" hidden="1"/>
    <cellStyle name="Gevolgde hyperlink" xfId="1295" builtinId="9" hidden="1"/>
    <cellStyle name="Gevolgde hyperlink" xfId="1303" builtinId="9" hidden="1"/>
    <cellStyle name="Gevolgde hyperlink" xfId="1305" builtinId="9" hidden="1"/>
    <cellStyle name="Gevolgde hyperlink" xfId="1297" builtinId="9" hidden="1"/>
    <cellStyle name="Gevolgde hyperlink" xfId="1289" builtinId="9" hidden="1"/>
    <cellStyle name="Gevolgde hyperlink" xfId="1281" builtinId="9" hidden="1"/>
    <cellStyle name="Gevolgde hyperlink" xfId="1273" builtinId="9" hidden="1"/>
    <cellStyle name="Gevolgde hyperlink" xfId="1265" builtinId="9" hidden="1"/>
    <cellStyle name="Gevolgde hyperlink" xfId="1257" builtinId="9" hidden="1"/>
    <cellStyle name="Gevolgde hyperlink" xfId="1249" builtinId="9" hidden="1"/>
    <cellStyle name="Gevolgde hyperlink" xfId="1241" builtinId="9" hidden="1"/>
    <cellStyle name="Gevolgde hyperlink" xfId="1233" builtinId="9" hidden="1"/>
    <cellStyle name="Gevolgde hyperlink" xfId="1225" builtinId="9" hidden="1"/>
    <cellStyle name="Gevolgde hyperlink" xfId="1217" builtinId="9" hidden="1"/>
    <cellStyle name="Gevolgde hyperlink" xfId="1208" builtinId="9" hidden="1"/>
    <cellStyle name="Gevolgde hyperlink" xfId="1200" builtinId="9" hidden="1"/>
    <cellStyle name="Gevolgde hyperlink" xfId="1192" builtinId="9" hidden="1"/>
    <cellStyle name="Gevolgde hyperlink" xfId="1184" builtinId="9" hidden="1"/>
    <cellStyle name="Gevolgde hyperlink" xfId="1176" builtinId="9" hidden="1"/>
    <cellStyle name="Gevolgde hyperlink" xfId="1168" builtinId="9" hidden="1"/>
    <cellStyle name="Gevolgde hyperlink" xfId="1160" builtinId="9" hidden="1"/>
    <cellStyle name="Gevolgde hyperlink" xfId="1152" builtinId="9" hidden="1"/>
    <cellStyle name="Gevolgde hyperlink" xfId="1144" builtinId="9" hidden="1"/>
    <cellStyle name="Gevolgde hyperlink" xfId="1136" builtinId="9" hidden="1"/>
    <cellStyle name="Gevolgde hyperlink" xfId="1128" builtinId="9" hidden="1"/>
    <cellStyle name="Gevolgde hyperlink" xfId="1120" builtinId="9" hidden="1"/>
    <cellStyle name="Gevolgde hyperlink" xfId="1112" builtinId="9" hidden="1"/>
    <cellStyle name="Gevolgde hyperlink" xfId="1104" builtinId="9" hidden="1"/>
    <cellStyle name="Gevolgde hyperlink" xfId="1096" builtinId="9" hidden="1"/>
    <cellStyle name="Gevolgde hyperlink" xfId="1088" builtinId="9" hidden="1"/>
    <cellStyle name="Gevolgde hyperlink" xfId="1080" builtinId="9" hidden="1"/>
    <cellStyle name="Gevolgde hyperlink" xfId="1072" builtinId="9" hidden="1"/>
    <cellStyle name="Gevolgde hyperlink" xfId="1064" builtinId="9" hidden="1"/>
    <cellStyle name="Gevolgde hyperlink" xfId="1056" builtinId="9" hidden="1"/>
    <cellStyle name="Gevolgde hyperlink" xfId="1048" builtinId="9" hidden="1"/>
    <cellStyle name="Gevolgde hyperlink" xfId="1040" builtinId="9" hidden="1"/>
    <cellStyle name="Gevolgde hyperlink" xfId="1032" builtinId="9" hidden="1"/>
    <cellStyle name="Gevolgde hyperlink" xfId="1024" builtinId="9" hidden="1"/>
    <cellStyle name="Gevolgde hyperlink" xfId="1016" builtinId="9" hidden="1"/>
    <cellStyle name="Gevolgde hyperlink" xfId="1008" builtinId="9" hidden="1"/>
    <cellStyle name="Gevolgde hyperlink" xfId="1000" builtinId="9" hidden="1"/>
    <cellStyle name="Gevolgde hyperlink" xfId="992" builtinId="9" hidden="1"/>
    <cellStyle name="Gevolgde hyperlink" xfId="984" builtinId="9" hidden="1"/>
    <cellStyle name="Gevolgde hyperlink" xfId="976" builtinId="9" hidden="1"/>
    <cellStyle name="Gevolgde hyperlink" xfId="968" builtinId="9" hidden="1"/>
    <cellStyle name="Gevolgde hyperlink" xfId="960" builtinId="9" hidden="1"/>
    <cellStyle name="Gevolgde hyperlink" xfId="952" builtinId="9" hidden="1"/>
    <cellStyle name="Gevolgde hyperlink" xfId="944" builtinId="9" hidden="1"/>
    <cellStyle name="Gevolgde hyperlink" xfId="936" builtinId="9" hidden="1"/>
    <cellStyle name="Gevolgde hyperlink" xfId="928" builtinId="9" hidden="1"/>
    <cellStyle name="Gevolgde hyperlink" xfId="920" builtinId="9" hidden="1"/>
    <cellStyle name="Gevolgde hyperlink" xfId="912" builtinId="9" hidden="1"/>
    <cellStyle name="Gevolgde hyperlink" xfId="904" builtinId="9" hidden="1"/>
    <cellStyle name="Gevolgde hyperlink" xfId="896" builtinId="9" hidden="1"/>
    <cellStyle name="Gevolgde hyperlink" xfId="888" builtinId="9" hidden="1"/>
    <cellStyle name="Gevolgde hyperlink" xfId="880" builtinId="9" hidden="1"/>
    <cellStyle name="Gevolgde hyperlink" xfId="872" builtinId="9" hidden="1"/>
    <cellStyle name="Gevolgde hyperlink" xfId="864" builtinId="9" hidden="1"/>
    <cellStyle name="Gevolgde hyperlink" xfId="856" builtinId="9" hidden="1"/>
    <cellStyle name="Gevolgde hyperlink" xfId="807" builtinId="9" hidden="1"/>
    <cellStyle name="Gevolgde hyperlink" xfId="799" builtinId="9" hidden="1"/>
    <cellStyle name="Gevolgde hyperlink" xfId="791" builtinId="9" hidden="1"/>
    <cellStyle name="Gevolgde hyperlink" xfId="783" builtinId="9" hidden="1"/>
    <cellStyle name="Gevolgde hyperlink" xfId="775" builtinId="9" hidden="1"/>
    <cellStyle name="Gevolgde hyperlink" xfId="767" builtinId="9" hidden="1"/>
    <cellStyle name="Gevolgde hyperlink" xfId="759" builtinId="9" hidden="1"/>
    <cellStyle name="Gevolgde hyperlink" xfId="751" builtinId="9" hidden="1"/>
    <cellStyle name="Gevolgde hyperlink" xfId="743" builtinId="9" hidden="1"/>
    <cellStyle name="Gevolgde hyperlink" xfId="735" builtinId="9" hidden="1"/>
    <cellStyle name="Gevolgde hyperlink" xfId="727" builtinId="9" hidden="1"/>
    <cellStyle name="Gevolgde hyperlink" xfId="719" builtinId="9" hidden="1"/>
    <cellStyle name="Gevolgde hyperlink" xfId="711" builtinId="9" hidden="1"/>
    <cellStyle name="Gevolgde hyperlink" xfId="703" builtinId="9" hidden="1"/>
    <cellStyle name="Gevolgde hyperlink" xfId="695" builtinId="9" hidden="1"/>
    <cellStyle name="Gevolgde hyperlink" xfId="687" builtinId="9" hidden="1"/>
    <cellStyle name="Gevolgde hyperlink" xfId="679" builtinId="9" hidden="1"/>
    <cellStyle name="Gevolgde hyperlink" xfId="671" builtinId="9" hidden="1"/>
    <cellStyle name="Gevolgde hyperlink" xfId="663" builtinId="9" hidden="1"/>
    <cellStyle name="Gevolgde hyperlink" xfId="655" builtinId="9" hidden="1"/>
    <cellStyle name="Gevolgde hyperlink" xfId="647" builtinId="9" hidden="1"/>
    <cellStyle name="Gevolgde hyperlink" xfId="639" builtinId="9" hidden="1"/>
    <cellStyle name="Gevolgde hyperlink" xfId="631" builtinId="9" hidden="1"/>
    <cellStyle name="Gevolgde hyperlink" xfId="623" builtinId="9" hidden="1"/>
    <cellStyle name="Gevolgde hyperlink" xfId="615" builtinId="9" hidden="1"/>
    <cellStyle name="Gevolgde hyperlink" xfId="607" builtinId="9" hidden="1"/>
    <cellStyle name="Gevolgde hyperlink" xfId="599" builtinId="9" hidden="1"/>
    <cellStyle name="Gevolgde hyperlink" xfId="591" builtinId="9" hidden="1"/>
    <cellStyle name="Gevolgde hyperlink" xfId="583" builtinId="9" hidden="1"/>
    <cellStyle name="Gevolgde hyperlink" xfId="575" builtinId="9" hidden="1"/>
    <cellStyle name="Gevolgde hyperlink" xfId="567" builtinId="9" hidden="1"/>
    <cellStyle name="Gevolgde hyperlink" xfId="559" builtinId="9" hidden="1"/>
    <cellStyle name="Gevolgde hyperlink" xfId="551" builtinId="9" hidden="1"/>
    <cellStyle name="Gevolgde hyperlink" xfId="543" builtinId="9" hidden="1"/>
    <cellStyle name="Gevolgde hyperlink" xfId="535" builtinId="9" hidden="1"/>
    <cellStyle name="Gevolgde hyperlink" xfId="527" builtinId="9" hidden="1"/>
    <cellStyle name="Gevolgde hyperlink" xfId="519" builtinId="9" hidden="1"/>
    <cellStyle name="Gevolgde hyperlink" xfId="511" builtinId="9" hidden="1"/>
    <cellStyle name="Gevolgde hyperlink" xfId="503" builtinId="9" hidden="1"/>
    <cellStyle name="Gevolgde hyperlink" xfId="495" builtinId="9" hidden="1"/>
    <cellStyle name="Gevolgde hyperlink" xfId="487" builtinId="9" hidden="1"/>
    <cellStyle name="Gevolgde hyperlink" xfId="479" builtinId="9" hidden="1"/>
    <cellStyle name="Gevolgde hyperlink" xfId="471" builtinId="9" hidden="1"/>
    <cellStyle name="Gevolgde hyperlink" xfId="463" builtinId="9" hidden="1"/>
    <cellStyle name="Gevolgde hyperlink" xfId="455" builtinId="9" hidden="1"/>
    <cellStyle name="Gevolgde hyperlink" xfId="447" builtinId="9" hidden="1"/>
    <cellStyle name="Gevolgde hyperlink" xfId="439" builtinId="9" hidden="1"/>
    <cellStyle name="Gevolgde hyperlink" xfId="431" builtinId="9" hidden="1"/>
    <cellStyle name="Gevolgde hyperlink" xfId="423" builtinId="9" hidden="1"/>
    <cellStyle name="Gevolgde hyperlink" xfId="415" builtinId="9" hidden="1"/>
    <cellStyle name="Gevolgde hyperlink" xfId="407" builtinId="9" hidden="1"/>
    <cellStyle name="Gevolgde hyperlink" xfId="399" builtinId="9" hidden="1"/>
    <cellStyle name="Gevolgde hyperlink" xfId="391" builtinId="9" hidden="1"/>
    <cellStyle name="Gevolgde hyperlink" xfId="383" builtinId="9" hidden="1"/>
    <cellStyle name="Gevolgde hyperlink" xfId="375" builtinId="9" hidden="1"/>
    <cellStyle name="Gevolgde hyperlink" xfId="367" builtinId="9" hidden="1"/>
    <cellStyle name="Gevolgde hyperlink" xfId="359" builtinId="9" hidden="1"/>
    <cellStyle name="Gevolgde hyperlink" xfId="351" builtinId="9" hidden="1"/>
    <cellStyle name="Gevolgde hyperlink" xfId="343" builtinId="9" hidden="1"/>
    <cellStyle name="Gevolgde hyperlink" xfId="335" builtinId="9" hidden="1"/>
    <cellStyle name="Gevolgde hyperlink" xfId="327" builtinId="9" hidden="1"/>
    <cellStyle name="Gevolgde hyperlink" xfId="319" builtinId="9" hidden="1"/>
    <cellStyle name="Gevolgde hyperlink" xfId="311" builtinId="9" hidden="1"/>
    <cellStyle name="Gevolgde hyperlink" xfId="303" builtinId="9" hidden="1"/>
    <cellStyle name="Gevolgde hyperlink" xfId="295" builtinId="9" hidden="1"/>
    <cellStyle name="Gevolgde hyperlink" xfId="287" builtinId="9" hidden="1"/>
    <cellStyle name="Gevolgde hyperlink" xfId="279" builtinId="9" hidden="1"/>
    <cellStyle name="Gevolgde hyperlink" xfId="271" builtinId="9" hidden="1"/>
    <cellStyle name="Gevolgde hyperlink" xfId="263" builtinId="9" hidden="1"/>
    <cellStyle name="Gevolgde hyperlink" xfId="255" builtinId="9" hidden="1"/>
    <cellStyle name="Gevolgde hyperlink" xfId="247" builtinId="9" hidden="1"/>
    <cellStyle name="Gevolgde hyperlink" xfId="239" builtinId="9" hidden="1"/>
    <cellStyle name="Gevolgde hyperlink" xfId="231" builtinId="9" hidden="1"/>
    <cellStyle name="Gevolgde hyperlink" xfId="222" builtinId="9" hidden="1"/>
    <cellStyle name="Gevolgde hyperlink" xfId="214" builtinId="9" hidden="1"/>
    <cellStyle name="Gevolgde hyperlink" xfId="206" builtinId="9" hidden="1"/>
    <cellStyle name="Gevolgde hyperlink" xfId="198" builtinId="9" hidden="1"/>
    <cellStyle name="Gevolgde hyperlink" xfId="190" builtinId="9" hidden="1"/>
    <cellStyle name="Gevolgde hyperlink" xfId="182" builtinId="9" hidden="1"/>
    <cellStyle name="Gevolgde hyperlink" xfId="174" builtinId="9" hidden="1"/>
    <cellStyle name="Gevolgde hyperlink" xfId="98" builtinId="9" hidden="1"/>
    <cellStyle name="Gevolgde hyperlink" xfId="106" builtinId="9" hidden="1"/>
    <cellStyle name="Gevolgde hyperlink" xfId="110" builtinId="9" hidden="1"/>
    <cellStyle name="Gevolgde hyperlink" xfId="114" builtinId="9" hidden="1"/>
    <cellStyle name="Gevolgde hyperlink" xfId="122" builtinId="9" hidden="1"/>
    <cellStyle name="Gevolgde hyperlink" xfId="126" builtinId="9" hidden="1"/>
    <cellStyle name="Gevolgde hyperlink" xfId="130" builtinId="9" hidden="1"/>
    <cellStyle name="Gevolgde hyperlink" xfId="138" builtinId="9" hidden="1"/>
    <cellStyle name="Gevolgde hyperlink" xfId="142" builtinId="9" hidden="1"/>
    <cellStyle name="Gevolgde hyperlink" xfId="146" builtinId="9" hidden="1"/>
    <cellStyle name="Gevolgde hyperlink" xfId="154" builtinId="9" hidden="1"/>
    <cellStyle name="Gevolgde hyperlink" xfId="158" builtinId="9" hidden="1"/>
    <cellStyle name="Gevolgde hyperlink" xfId="162" builtinId="9" hidden="1"/>
    <cellStyle name="Gevolgde hyperlink" xfId="170" builtinId="9" hidden="1"/>
    <cellStyle name="Gevolgde hyperlink" xfId="166" builtinId="9" hidden="1"/>
    <cellStyle name="Gevolgde hyperlink" xfId="150" builtinId="9" hidden="1"/>
    <cellStyle name="Gevolgde hyperlink" xfId="134" builtinId="9" hidden="1"/>
    <cellStyle name="Gevolgde hyperlink" xfId="118" builtinId="9" hidden="1"/>
    <cellStyle name="Gevolgde hyperlink" xfId="102" builtinId="9" hidden="1"/>
    <cellStyle name="Gevolgde hyperlink" xfId="78" builtinId="9" hidden="1"/>
    <cellStyle name="Gevolgde hyperlink" xfId="82" builtinId="9" hidden="1"/>
    <cellStyle name="Gevolgde hyperlink" xfId="86" builtinId="9" hidden="1"/>
    <cellStyle name="Gevolgde hyperlink" xfId="90" builtinId="9" hidden="1"/>
    <cellStyle name="Gevolgde hyperlink" xfId="94" builtinId="9" hidden="1"/>
    <cellStyle name="Gevolgde hyperlink" xfId="66" builtinId="9" hidden="1"/>
    <cellStyle name="Gevolgde hyperlink" xfId="74" builtinId="9" hidden="1"/>
    <cellStyle name="Gevolgde hyperlink" xfId="70" builtinId="9" hidden="1"/>
    <cellStyle name="Gevolgde hyperlink" xfId="62" builtinId="9" hidden="1"/>
    <cellStyle name="Goed" xfId="815" builtinId="26" customBuiltin="1"/>
    <cellStyle name="Hyperlink" xfId="1071" builtinId="8" hidden="1"/>
    <cellStyle name="Hyperlink" xfId="1075" builtinId="8" hidden="1"/>
    <cellStyle name="Hyperlink" xfId="1079" builtinId="8" hidden="1"/>
    <cellStyle name="Hyperlink" xfId="1083" builtinId="8" hidden="1"/>
    <cellStyle name="Hyperlink" xfId="1085" builtinId="8" hidden="1"/>
    <cellStyle name="Hyperlink" xfId="1091" builtinId="8" hidden="1"/>
    <cellStyle name="Hyperlink" xfId="1093" builtinId="8" hidden="1"/>
    <cellStyle name="Hyperlink" xfId="1095" builtinId="8" hidden="1"/>
    <cellStyle name="Hyperlink" xfId="1101" builtinId="8" hidden="1"/>
    <cellStyle name="Hyperlink" xfId="1103" builtinId="8" hidden="1"/>
    <cellStyle name="Hyperlink" xfId="1107" builtinId="8" hidden="1"/>
    <cellStyle name="Hyperlink" xfId="1111" builtinId="8" hidden="1"/>
    <cellStyle name="Hyperlink" xfId="1115" builtinId="8" hidden="1"/>
    <cellStyle name="Hyperlink" xfId="1117" builtinId="8" hidden="1"/>
    <cellStyle name="Hyperlink" xfId="1123" builtinId="8" hidden="1"/>
    <cellStyle name="Hyperlink" xfId="1125" builtinId="8" hidden="1"/>
    <cellStyle name="Hyperlink" xfId="1127" builtinId="8" hidden="1"/>
    <cellStyle name="Hyperlink" xfId="1133" builtinId="8" hidden="1"/>
    <cellStyle name="Hyperlink" xfId="1135" builtinId="8" hidden="1"/>
    <cellStyle name="Hyperlink" xfId="1139" builtinId="8" hidden="1"/>
    <cellStyle name="Hyperlink" xfId="1143" builtinId="8" hidden="1"/>
    <cellStyle name="Hyperlink" xfId="1147" builtinId="8" hidden="1"/>
    <cellStyle name="Hyperlink" xfId="1149" builtinId="8" hidden="1"/>
    <cellStyle name="Hyperlink" xfId="1155" builtinId="8" hidden="1"/>
    <cellStyle name="Hyperlink" xfId="1157" builtinId="8" hidden="1"/>
    <cellStyle name="Hyperlink" xfId="1159" builtinId="8" hidden="1"/>
    <cellStyle name="Hyperlink" xfId="1165" builtinId="8" hidden="1"/>
    <cellStyle name="Hyperlink" xfId="1167" builtinId="8" hidden="1"/>
    <cellStyle name="Hyperlink" xfId="1171" builtinId="8" hidden="1"/>
    <cellStyle name="Hyperlink" xfId="1175" builtinId="8" hidden="1"/>
    <cellStyle name="Hyperlink" xfId="1179" builtinId="8" hidden="1"/>
    <cellStyle name="Hyperlink" xfId="1181" builtinId="8" hidden="1"/>
    <cellStyle name="Hyperlink" xfId="1187" builtinId="8" hidden="1"/>
    <cellStyle name="Hyperlink" xfId="1189" builtinId="8" hidden="1"/>
    <cellStyle name="Hyperlink" xfId="1191" builtinId="8" hidden="1"/>
    <cellStyle name="Hyperlink" xfId="1197" builtinId="8" hidden="1"/>
    <cellStyle name="Hyperlink" xfId="1199" builtinId="8" hidden="1"/>
    <cellStyle name="Hyperlink" xfId="1203" builtinId="8" hidden="1"/>
    <cellStyle name="Hyperlink" xfId="1207" builtinId="8" hidden="1"/>
    <cellStyle name="Hyperlink" xfId="1212" builtinId="8" hidden="1"/>
    <cellStyle name="Hyperlink" xfId="1214" builtinId="8" hidden="1"/>
    <cellStyle name="Hyperlink" xfId="1220" builtinId="8" hidden="1"/>
    <cellStyle name="Hyperlink" xfId="1222" builtinId="8" hidden="1"/>
    <cellStyle name="Hyperlink" xfId="1224" builtinId="8" hidden="1"/>
    <cellStyle name="Hyperlink" xfId="1230" builtinId="8" hidden="1"/>
    <cellStyle name="Hyperlink" xfId="1232" builtinId="8" hidden="1"/>
    <cellStyle name="Hyperlink" xfId="1236" builtinId="8" hidden="1"/>
    <cellStyle name="Hyperlink" xfId="1240" builtinId="8" hidden="1"/>
    <cellStyle name="Hyperlink" xfId="1244" builtinId="8" hidden="1"/>
    <cellStyle name="Hyperlink" xfId="1246" builtinId="8" hidden="1"/>
    <cellStyle name="Hyperlink" xfId="1252" builtinId="8" hidden="1"/>
    <cellStyle name="Hyperlink" xfId="1254" builtinId="8" hidden="1"/>
    <cellStyle name="Hyperlink" xfId="1256" builtinId="8" hidden="1"/>
    <cellStyle name="Hyperlink" xfId="1262" builtinId="8" hidden="1"/>
    <cellStyle name="Hyperlink" xfId="1264" builtinId="8" hidden="1"/>
    <cellStyle name="Hyperlink" xfId="1268" builtinId="8" hidden="1"/>
    <cellStyle name="Hyperlink" xfId="1272" builtinId="8" hidden="1"/>
    <cellStyle name="Hyperlink" xfId="1276" builtinId="8" hidden="1"/>
    <cellStyle name="Hyperlink" xfId="1278" builtinId="8" hidden="1"/>
    <cellStyle name="Hyperlink" xfId="1284" builtinId="8" hidden="1"/>
    <cellStyle name="Hyperlink" xfId="1286" builtinId="8" hidden="1"/>
    <cellStyle name="Hyperlink" xfId="1288" builtinId="8" hidden="1"/>
    <cellStyle name="Hyperlink" xfId="1294" builtinId="8" hidden="1"/>
    <cellStyle name="Hyperlink" xfId="1296" builtinId="8" hidden="1"/>
    <cellStyle name="Hyperlink" xfId="1300" builtinId="8" hidden="1"/>
    <cellStyle name="Hyperlink" xfId="1304" builtinId="8" hidden="1"/>
    <cellStyle name="Hyperlink" xfId="1306" builtinId="8" hidden="1"/>
    <cellStyle name="Hyperlink" xfId="1298" builtinId="8" hidden="1"/>
    <cellStyle name="Hyperlink" xfId="1282" builtinId="8" hidden="1"/>
    <cellStyle name="Hyperlink" xfId="1274" builtinId="8" hidden="1"/>
    <cellStyle name="Hyperlink" xfId="1266" builtinId="8" hidden="1"/>
    <cellStyle name="Hyperlink" xfId="1250" builtinId="8" hidden="1"/>
    <cellStyle name="Hyperlink" xfId="1242" builtinId="8" hidden="1"/>
    <cellStyle name="Hyperlink" xfId="1234" builtinId="8" hidden="1"/>
    <cellStyle name="Hyperlink" xfId="1218" builtinId="8" hidden="1"/>
    <cellStyle name="Hyperlink" xfId="1209" builtinId="8" hidden="1"/>
    <cellStyle name="Hyperlink" xfId="1201" builtinId="8" hidden="1"/>
    <cellStyle name="Hyperlink" xfId="1185" builtinId="8" hidden="1"/>
    <cellStyle name="Hyperlink" xfId="1177" builtinId="8" hidden="1"/>
    <cellStyle name="Hyperlink" xfId="1169" builtinId="8" hidden="1"/>
    <cellStyle name="Hyperlink" xfId="1153" builtinId="8" hidden="1"/>
    <cellStyle name="Hyperlink" xfId="1145" builtinId="8" hidden="1"/>
    <cellStyle name="Hyperlink" xfId="1137" builtinId="8" hidden="1"/>
    <cellStyle name="Hyperlink" xfId="1121" builtinId="8" hidden="1"/>
    <cellStyle name="Hyperlink" xfId="1113" builtinId="8" hidden="1"/>
    <cellStyle name="Hyperlink" xfId="1105" builtinId="8" hidden="1"/>
    <cellStyle name="Hyperlink" xfId="1089" builtinId="8" hidden="1"/>
    <cellStyle name="Hyperlink" xfId="1081" builtinId="8" hidden="1"/>
    <cellStyle name="Hyperlink" xfId="1073" builtinId="8" hidden="1"/>
    <cellStyle name="Hyperlink" xfId="1057" builtinId="8" hidden="1"/>
    <cellStyle name="Hyperlink" xfId="1049" builtinId="8" hidden="1"/>
    <cellStyle name="Hyperlink" xfId="1041" builtinId="8" hidden="1"/>
    <cellStyle name="Hyperlink" xfId="1025" builtinId="8" hidden="1"/>
    <cellStyle name="Hyperlink" xfId="1017" builtinId="8" hidden="1"/>
    <cellStyle name="Hyperlink" xfId="1009" builtinId="8" hidden="1"/>
    <cellStyle name="Hyperlink" xfId="993" builtinId="8" hidden="1"/>
    <cellStyle name="Hyperlink" xfId="985" builtinId="8" hidden="1"/>
    <cellStyle name="Hyperlink" xfId="977" builtinId="8" hidden="1"/>
    <cellStyle name="Hyperlink" xfId="961" builtinId="8" hidden="1"/>
    <cellStyle name="Hyperlink" xfId="953" builtinId="8" hidden="1"/>
    <cellStyle name="Hyperlink" xfId="945" builtinId="8" hidden="1"/>
    <cellStyle name="Hyperlink" xfId="929" builtinId="8" hidden="1"/>
    <cellStyle name="Hyperlink" xfId="921" builtinId="8" hidden="1"/>
    <cellStyle name="Hyperlink" xfId="913" builtinId="8" hidden="1"/>
    <cellStyle name="Hyperlink" xfId="897" builtinId="8" hidden="1"/>
    <cellStyle name="Hyperlink" xfId="889" builtinId="8" hidden="1"/>
    <cellStyle name="Hyperlink" xfId="881" builtinId="8" hidden="1"/>
    <cellStyle name="Hyperlink" xfId="865" builtinId="8" hidden="1"/>
    <cellStyle name="Hyperlink" xfId="857" builtinId="8" hidden="1"/>
    <cellStyle name="Hyperlink" xfId="808" builtinId="8" hidden="1"/>
    <cellStyle name="Hyperlink" xfId="792" builtinId="8" hidden="1"/>
    <cellStyle name="Hyperlink" xfId="784" builtinId="8" hidden="1"/>
    <cellStyle name="Hyperlink" xfId="776" builtinId="8" hidden="1"/>
    <cellStyle name="Hyperlink" xfId="760" builtinId="8" hidden="1"/>
    <cellStyle name="Hyperlink" xfId="752" builtinId="8" hidden="1"/>
    <cellStyle name="Hyperlink" xfId="744" builtinId="8" hidden="1"/>
    <cellStyle name="Hyperlink" xfId="728" builtinId="8" hidden="1"/>
    <cellStyle name="Hyperlink" xfId="720" builtinId="8" hidden="1"/>
    <cellStyle name="Hyperlink" xfId="712" builtinId="8" hidden="1"/>
    <cellStyle name="Hyperlink" xfId="696" builtinId="8" hidden="1"/>
    <cellStyle name="Hyperlink" xfId="688" builtinId="8" hidden="1"/>
    <cellStyle name="Hyperlink" xfId="680" builtinId="8" hidden="1"/>
    <cellStyle name="Hyperlink" xfId="664" builtinId="8" hidden="1"/>
    <cellStyle name="Hyperlink" xfId="656" builtinId="8" hidden="1"/>
    <cellStyle name="Hyperlink" xfId="648" builtinId="8" hidden="1"/>
    <cellStyle name="Hyperlink" xfId="632" builtinId="8" hidden="1"/>
    <cellStyle name="Hyperlink" xfId="624" builtinId="8" hidden="1"/>
    <cellStyle name="Hyperlink" xfId="616" builtinId="8" hidden="1"/>
    <cellStyle name="Hyperlink" xfId="600" builtinId="8" hidden="1"/>
    <cellStyle name="Hyperlink" xfId="592" builtinId="8" hidden="1"/>
    <cellStyle name="Hyperlink" xfId="584" builtinId="8" hidden="1"/>
    <cellStyle name="Hyperlink" xfId="568" builtinId="8" hidden="1"/>
    <cellStyle name="Hyperlink" xfId="560" builtinId="8" hidden="1"/>
    <cellStyle name="Hyperlink" xfId="552" builtinId="8" hidden="1"/>
    <cellStyle name="Hyperlink" xfId="536" builtinId="8" hidden="1"/>
    <cellStyle name="Hyperlink" xfId="528" builtinId="8" hidden="1"/>
    <cellStyle name="Hyperlink" xfId="520" builtinId="8" hidden="1"/>
    <cellStyle name="Hyperlink" xfId="504" builtinId="8" hidden="1"/>
    <cellStyle name="Hyperlink" xfId="496" builtinId="8" hidden="1"/>
    <cellStyle name="Hyperlink" xfId="488" builtinId="8" hidden="1"/>
    <cellStyle name="Hyperlink" xfId="472" builtinId="8" hidden="1"/>
    <cellStyle name="Hyperlink" xfId="464" builtinId="8" hidden="1"/>
    <cellStyle name="Hyperlink" xfId="456" builtinId="8" hidden="1"/>
    <cellStyle name="Hyperlink" xfId="191" builtinId="8" hidden="1"/>
    <cellStyle name="Hyperlink" xfId="193" builtinId="8" hidden="1"/>
    <cellStyle name="Hyperlink" xfId="195" builtinId="8" hidden="1"/>
    <cellStyle name="Hyperlink" xfId="201" builtinId="8" hidden="1"/>
    <cellStyle name="Hyperlink" xfId="203" builtinId="8" hidden="1"/>
    <cellStyle name="Hyperlink" xfId="205" builtinId="8" hidden="1"/>
    <cellStyle name="Hyperlink" xfId="209" builtinId="8" hidden="1"/>
    <cellStyle name="Hyperlink" xfId="211" builtinId="8" hidden="1"/>
    <cellStyle name="Hyperlink" xfId="213" builtinId="8" hidden="1"/>
    <cellStyle name="Hyperlink" xfId="219" builtinId="8" hidden="1"/>
    <cellStyle name="Hyperlink" xfId="221" builtinId="8" hidden="1"/>
    <cellStyle name="Hyperlink" xfId="223" builtinId="8" hidden="1"/>
    <cellStyle name="Hyperlink" xfId="228" builtinId="8" hidden="1"/>
    <cellStyle name="Hyperlink" xfId="230" builtinId="8" hidden="1"/>
    <cellStyle name="Hyperlink" xfId="234" builtinId="8" hidden="1"/>
    <cellStyle name="Hyperlink" xfId="238" builtinId="8" hidden="1"/>
    <cellStyle name="Hyperlink" xfId="240" builtinId="8" hidden="1"/>
    <cellStyle name="Hyperlink" xfId="242" builtinId="8" hidden="1"/>
    <cellStyle name="Hyperlink" xfId="246" builtinId="8" hidden="1"/>
    <cellStyle name="Hyperlink" xfId="250" builtinId="8" hidden="1"/>
    <cellStyle name="Hyperlink" xfId="252" builtinId="8" hidden="1"/>
    <cellStyle name="Hyperlink" xfId="256" builtinId="8" hidden="1"/>
    <cellStyle name="Hyperlink" xfId="258" builtinId="8" hidden="1"/>
    <cellStyle name="Hyperlink" xfId="260" builtinId="8" hidden="1"/>
    <cellStyle name="Hyperlink" xfId="266" builtinId="8" hidden="1"/>
    <cellStyle name="Hyperlink" xfId="268" builtinId="8" hidden="1"/>
    <cellStyle name="Hyperlink" xfId="270" builtinId="8" hidden="1"/>
    <cellStyle name="Hyperlink" xfId="274" builtinId="8" hidden="1"/>
    <cellStyle name="Hyperlink" xfId="276" builtinId="8" hidden="1"/>
    <cellStyle name="Hyperlink" xfId="278" builtinId="8" hidden="1"/>
    <cellStyle name="Hyperlink" xfId="284" builtinId="8" hidden="1"/>
    <cellStyle name="Hyperlink" xfId="286" builtinId="8" hidden="1"/>
    <cellStyle name="Hyperlink" xfId="288" builtinId="8" hidden="1"/>
    <cellStyle name="Hyperlink" xfId="292" builtinId="8" hidden="1"/>
    <cellStyle name="Hyperlink" xfId="294" builtinId="8" hidden="1"/>
    <cellStyle name="Hyperlink" xfId="298" builtinId="8" hidden="1"/>
    <cellStyle name="Hyperlink" xfId="302" builtinId="8" hidden="1"/>
    <cellStyle name="Hyperlink" xfId="304" builtinId="8" hidden="1"/>
    <cellStyle name="Hyperlink" xfId="306" builtinId="8" hidden="1"/>
    <cellStyle name="Hyperlink" xfId="310" builtinId="8" hidden="1"/>
    <cellStyle name="Hyperlink" xfId="314" builtinId="8" hidden="1"/>
    <cellStyle name="Hyperlink" xfId="316" builtinId="8" hidden="1"/>
    <cellStyle name="Hyperlink" xfId="320" builtinId="8" hidden="1"/>
    <cellStyle name="Hyperlink" xfId="322" builtinId="8" hidden="1"/>
    <cellStyle name="Hyperlink" xfId="324" builtinId="8" hidden="1"/>
    <cellStyle name="Hyperlink" xfId="330" builtinId="8" hidden="1"/>
    <cellStyle name="Hyperlink" xfId="332" builtinId="8" hidden="1"/>
    <cellStyle name="Hyperlink" xfId="334" builtinId="8" hidden="1"/>
    <cellStyle name="Hyperlink" xfId="338" builtinId="8" hidden="1"/>
    <cellStyle name="Hyperlink" xfId="340" builtinId="8" hidden="1"/>
    <cellStyle name="Hyperlink" xfId="342" builtinId="8" hidden="1"/>
    <cellStyle name="Hyperlink" xfId="348" builtinId="8" hidden="1"/>
    <cellStyle name="Hyperlink" xfId="350" builtinId="8" hidden="1"/>
    <cellStyle name="Hyperlink" xfId="352" builtinId="8" hidden="1"/>
    <cellStyle name="Hyperlink" xfId="356" builtinId="8" hidden="1"/>
    <cellStyle name="Hyperlink" xfId="358" builtinId="8" hidden="1"/>
    <cellStyle name="Hyperlink" xfId="362" builtinId="8" hidden="1"/>
    <cellStyle name="Hyperlink" xfId="366" builtinId="8" hidden="1"/>
    <cellStyle name="Hyperlink" xfId="368" builtinId="8" hidden="1"/>
    <cellStyle name="Hyperlink" xfId="370" builtinId="8" hidden="1"/>
    <cellStyle name="Hyperlink" xfId="374" builtinId="8" hidden="1"/>
    <cellStyle name="Hyperlink" xfId="378" builtinId="8" hidden="1"/>
    <cellStyle name="Hyperlink" xfId="380" builtinId="8" hidden="1"/>
    <cellStyle name="Hyperlink" xfId="384" builtinId="8" hidden="1"/>
    <cellStyle name="Hyperlink" xfId="386" builtinId="8" hidden="1"/>
    <cellStyle name="Hyperlink" xfId="388" builtinId="8" hidden="1"/>
    <cellStyle name="Hyperlink" xfId="394" builtinId="8" hidden="1"/>
    <cellStyle name="Hyperlink" xfId="396" builtinId="8" hidden="1"/>
    <cellStyle name="Hyperlink" xfId="398" builtinId="8" hidden="1"/>
    <cellStyle name="Hyperlink" xfId="402" builtinId="8" hidden="1"/>
    <cellStyle name="Hyperlink" xfId="404" builtinId="8" hidden="1"/>
    <cellStyle name="Hyperlink" xfId="406" builtinId="8" hidden="1"/>
    <cellStyle name="Hyperlink" xfId="412" builtinId="8" hidden="1"/>
    <cellStyle name="Hyperlink" xfId="414" builtinId="8" hidden="1"/>
    <cellStyle name="Hyperlink" xfId="416" builtinId="8" hidden="1"/>
    <cellStyle name="Hyperlink" xfId="420" builtinId="8" hidden="1"/>
    <cellStyle name="Hyperlink" xfId="422" builtinId="8" hidden="1"/>
    <cellStyle name="Hyperlink" xfId="426" builtinId="8" hidden="1"/>
    <cellStyle name="Hyperlink" xfId="430" builtinId="8" hidden="1"/>
    <cellStyle name="Hyperlink" xfId="432" builtinId="8" hidden="1"/>
    <cellStyle name="Hyperlink" xfId="434" builtinId="8" hidden="1"/>
    <cellStyle name="Hyperlink" xfId="438" builtinId="8" hidden="1"/>
    <cellStyle name="Hyperlink" xfId="442" builtinId="8" hidden="1"/>
    <cellStyle name="Hyperlink" xfId="440" builtinId="8" hidden="1"/>
    <cellStyle name="Hyperlink" xfId="408" builtinId="8" hidden="1"/>
    <cellStyle name="Hyperlink" xfId="392" builtinId="8" hidden="1"/>
    <cellStyle name="Hyperlink" xfId="376" builtinId="8" hidden="1"/>
    <cellStyle name="Hyperlink" xfId="344" builtinId="8" hidden="1"/>
    <cellStyle name="Hyperlink" xfId="328" builtinId="8" hidden="1"/>
    <cellStyle name="Hyperlink" xfId="312" builtinId="8" hidden="1"/>
    <cellStyle name="Hyperlink" xfId="280" builtinId="8" hidden="1"/>
    <cellStyle name="Hyperlink" xfId="264" builtinId="8" hidden="1"/>
    <cellStyle name="Hyperlink" xfId="248" builtinId="8" hidden="1"/>
    <cellStyle name="Hyperlink" xfId="215" builtinId="8" hidden="1"/>
    <cellStyle name="Hyperlink" xfId="199" builtinId="8" hidden="1"/>
    <cellStyle name="Hyperlink" xfId="91" builtinId="8" hidden="1"/>
    <cellStyle name="Hyperlink" xfId="95" builtinId="8" hidden="1"/>
    <cellStyle name="Hyperlink" xfId="97" builtinId="8" hidden="1"/>
    <cellStyle name="Hyperlink" xfId="99" builtinId="8" hidden="1"/>
    <cellStyle name="Hyperlink" xfId="103" builtinId="8" hidden="1"/>
    <cellStyle name="Hyperlink" xfId="105" builtinId="8" hidden="1"/>
    <cellStyle name="Hyperlink" xfId="107" builtinId="8" hidden="1"/>
    <cellStyle name="Hyperlink" xfId="111" builtinId="8" hidden="1"/>
    <cellStyle name="Hyperlink" xfId="113" builtinId="8" hidden="1"/>
    <cellStyle name="Hyperlink" xfId="115" builtinId="8" hidden="1"/>
    <cellStyle name="Hyperlink" xfId="121" builtinId="8" hidden="1"/>
    <cellStyle name="Hyperlink" xfId="123" builtinId="8" hidden="1"/>
    <cellStyle name="Hyperlink" xfId="125" builtinId="8" hidden="1"/>
    <cellStyle name="Hyperlink" xfId="129" builtinId="8" hidden="1"/>
    <cellStyle name="Hyperlink" xfId="131" builtinId="8" hidden="1"/>
    <cellStyle name="Hyperlink" xfId="133" builtinId="8" hidden="1"/>
    <cellStyle name="Hyperlink" xfId="137" builtinId="8" hidden="1"/>
    <cellStyle name="Hyperlink" xfId="139" builtinId="8" hidden="1"/>
    <cellStyle name="Hyperlink" xfId="141" builtinId="8" hidden="1"/>
    <cellStyle name="Hyperlink" xfId="145" builtinId="8" hidden="1"/>
    <cellStyle name="Hyperlink" xfId="147" builtinId="8" hidden="1"/>
    <cellStyle name="Hyperlink" xfId="149"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71" builtinId="8" hidden="1"/>
    <cellStyle name="Hyperlink" xfId="173" builtinId="8" hidden="1"/>
    <cellStyle name="Hyperlink" xfId="175" builtinId="8" hidden="1"/>
    <cellStyle name="Hyperlink" xfId="179" builtinId="8" hidden="1"/>
    <cellStyle name="Hyperlink" xfId="181" builtinId="8" hidden="1"/>
    <cellStyle name="Hyperlink" xfId="185" builtinId="8" hidden="1"/>
    <cellStyle name="Hyperlink" xfId="189" builtinId="8" hidden="1"/>
    <cellStyle name="Hyperlink" xfId="183" builtinId="8" hidden="1"/>
    <cellStyle name="Hyperlink" xfId="151" builtinId="8" hidden="1"/>
    <cellStyle name="Hyperlink" xfId="45" builtinId="8" hidden="1"/>
    <cellStyle name="Hyperlink" xfId="47" builtinId="8" hidden="1"/>
    <cellStyle name="Hyperlink" xfId="49" builtinId="8" hidden="1"/>
    <cellStyle name="Hyperlink" xfId="53" builtinId="8" hidden="1"/>
    <cellStyle name="Hyperlink" xfId="55" builtinId="8" hidden="1"/>
    <cellStyle name="Hyperlink" xfId="57" builtinId="8" hidden="1"/>
    <cellStyle name="Hyperlink" xfId="61" builtinId="8" hidden="1"/>
    <cellStyle name="Hyperlink" xfId="63" builtinId="8" hidden="1"/>
    <cellStyle name="Hyperlink" xfId="65" builtinId="8" hidden="1"/>
    <cellStyle name="Hyperlink" xfId="69" builtinId="8" hidden="1"/>
    <cellStyle name="Hyperlink" xfId="71" builtinId="8" hidden="1"/>
    <cellStyle name="Hyperlink" xfId="73" builtinId="8" hidden="1"/>
    <cellStyle name="Hyperlink" xfId="77" builtinId="8" hidden="1"/>
    <cellStyle name="Hyperlink" xfId="79" builtinId="8" hidden="1"/>
    <cellStyle name="Hyperlink" xfId="81" builtinId="8" hidden="1"/>
    <cellStyle name="Hyperlink" xfId="85" builtinId="8" hidden="1"/>
    <cellStyle name="Hyperlink" xfId="89" builtinId="8" hidden="1"/>
    <cellStyle name="Hyperlink" xfId="87" builtinId="8" hidden="1"/>
    <cellStyle name="Hyperlink" xfId="25" builtinId="8" hidden="1"/>
    <cellStyle name="Hyperlink" xfId="27" builtinId="8" hidden="1"/>
    <cellStyle name="Hyperlink" xfId="29" builtinId="8" hidden="1"/>
    <cellStyle name="Hyperlink" xfId="33" builtinId="8" hidden="1"/>
    <cellStyle name="Hyperlink" xfId="35" builtinId="8" hidden="1"/>
    <cellStyle name="Hyperlink" xfId="37" builtinId="8" hidden="1"/>
    <cellStyle name="Hyperlink" xfId="41" builtinId="8" hidden="1"/>
    <cellStyle name="Hyperlink" xfId="43" builtinId="8" hidden="1"/>
    <cellStyle name="Hyperlink" xfId="13" builtinId="8" hidden="1"/>
    <cellStyle name="Hyperlink" xfId="17" builtinId="8" hidden="1"/>
    <cellStyle name="Hyperlink" xfId="19" builtinId="8" hidden="1"/>
    <cellStyle name="Hyperlink" xfId="21" builtinId="8" hidden="1"/>
    <cellStyle name="Hyperlink" xfId="9" builtinId="8" hidden="1"/>
    <cellStyle name="Hyperlink" xfId="11" builtinId="8" hidden="1"/>
    <cellStyle name="Hyperlink" xfId="5" builtinId="8" hidden="1"/>
    <cellStyle name="Hyperlink" xfId="3" builtinId="8" hidden="1"/>
    <cellStyle name="Hyperlink" xfId="7" builtinId="8" hidden="1"/>
    <cellStyle name="Hyperlink" xfId="15" builtinId="8" hidden="1"/>
    <cellStyle name="Hyperlink" xfId="39" builtinId="8" hidden="1"/>
    <cellStyle name="Hyperlink" xfId="31" builtinId="8" hidden="1"/>
    <cellStyle name="Hyperlink" xfId="23" builtinId="8" hidden="1"/>
    <cellStyle name="Hyperlink" xfId="83" builtinId="8" hidden="1"/>
    <cellStyle name="Hyperlink" xfId="75" builtinId="8" hidden="1"/>
    <cellStyle name="Hyperlink" xfId="67" builtinId="8" hidden="1"/>
    <cellStyle name="Hyperlink" xfId="59" builtinId="8" hidden="1"/>
    <cellStyle name="Hyperlink" xfId="51" builtinId="8" hidden="1"/>
    <cellStyle name="Hyperlink" xfId="119" builtinId="8" hidden="1"/>
    <cellStyle name="Hyperlink" xfId="187" builtinId="8" hidden="1"/>
    <cellStyle name="Hyperlink" xfId="177" builtinId="8" hidden="1"/>
    <cellStyle name="Hyperlink" xfId="169" builtinId="8" hidden="1"/>
    <cellStyle name="Hyperlink" xfId="161" builtinId="8" hidden="1"/>
    <cellStyle name="Hyperlink" xfId="153" builtinId="8" hidden="1"/>
    <cellStyle name="Hyperlink" xfId="143" builtinId="8" hidden="1"/>
    <cellStyle name="Hyperlink" xfId="135" builtinId="8" hidden="1"/>
    <cellStyle name="Hyperlink" xfId="127" builtinId="8" hidden="1"/>
    <cellStyle name="Hyperlink" xfId="117" builtinId="8" hidden="1"/>
    <cellStyle name="Hyperlink" xfId="109" builtinId="8" hidden="1"/>
    <cellStyle name="Hyperlink" xfId="101" builtinId="8" hidden="1"/>
    <cellStyle name="Hyperlink" xfId="93" builtinId="8" hidden="1"/>
    <cellStyle name="Hyperlink" xfId="232" builtinId="8" hidden="1"/>
    <cellStyle name="Hyperlink" xfId="296" builtinId="8" hidden="1"/>
    <cellStyle name="Hyperlink" xfId="360" builtinId="8" hidden="1"/>
    <cellStyle name="Hyperlink" xfId="424" builtinId="8" hidden="1"/>
    <cellStyle name="Hyperlink" xfId="436" builtinId="8" hidden="1"/>
    <cellStyle name="Hyperlink" xfId="428" builtinId="8" hidden="1"/>
    <cellStyle name="Hyperlink" xfId="418" builtinId="8" hidden="1"/>
    <cellStyle name="Hyperlink" xfId="410" builtinId="8" hidden="1"/>
    <cellStyle name="Hyperlink" xfId="400" builtinId="8" hidden="1"/>
    <cellStyle name="Hyperlink" xfId="390" builtinId="8" hidden="1"/>
    <cellStyle name="Hyperlink" xfId="382" builtinId="8" hidden="1"/>
    <cellStyle name="Hyperlink" xfId="372" builtinId="8" hidden="1"/>
    <cellStyle name="Hyperlink" xfId="364" builtinId="8" hidden="1"/>
    <cellStyle name="Hyperlink" xfId="354" builtinId="8" hidden="1"/>
    <cellStyle name="Hyperlink" xfId="346" builtinId="8" hidden="1"/>
    <cellStyle name="Hyperlink" xfId="336" builtinId="8" hidden="1"/>
    <cellStyle name="Hyperlink" xfId="326" builtinId="8" hidden="1"/>
    <cellStyle name="Hyperlink" xfId="318" builtinId="8" hidden="1"/>
    <cellStyle name="Hyperlink" xfId="308" builtinId="8" hidden="1"/>
    <cellStyle name="Hyperlink" xfId="300" builtinId="8" hidden="1"/>
    <cellStyle name="Hyperlink" xfId="290" builtinId="8" hidden="1"/>
    <cellStyle name="Hyperlink" xfId="282" builtinId="8" hidden="1"/>
    <cellStyle name="Hyperlink" xfId="272" builtinId="8" hidden="1"/>
    <cellStyle name="Hyperlink" xfId="262" builtinId="8" hidden="1"/>
    <cellStyle name="Hyperlink" xfId="254" builtinId="8" hidden="1"/>
    <cellStyle name="Hyperlink" xfId="244" builtinId="8" hidden="1"/>
    <cellStyle name="Hyperlink" xfId="236" builtinId="8" hidden="1"/>
    <cellStyle name="Hyperlink" xfId="225" builtinId="8" hidden="1"/>
    <cellStyle name="Hyperlink" xfId="217" builtinId="8" hidden="1"/>
    <cellStyle name="Hyperlink" xfId="207" builtinId="8" hidden="1"/>
    <cellStyle name="Hyperlink" xfId="197" builtinId="8" hidden="1"/>
    <cellStyle name="Hyperlink" xfId="448" builtinId="8" hidden="1"/>
    <cellStyle name="Hyperlink" xfId="480" builtinId="8" hidden="1"/>
    <cellStyle name="Hyperlink" xfId="512" builtinId="8" hidden="1"/>
    <cellStyle name="Hyperlink" xfId="544" builtinId="8" hidden="1"/>
    <cellStyle name="Hyperlink" xfId="576" builtinId="8" hidden="1"/>
    <cellStyle name="Hyperlink" xfId="608" builtinId="8" hidden="1"/>
    <cellStyle name="Hyperlink" xfId="640" builtinId="8" hidden="1"/>
    <cellStyle name="Hyperlink" xfId="672" builtinId="8" hidden="1"/>
    <cellStyle name="Hyperlink" xfId="704" builtinId="8" hidden="1"/>
    <cellStyle name="Hyperlink" xfId="736" builtinId="8" hidden="1"/>
    <cellStyle name="Hyperlink" xfId="768" builtinId="8" hidden="1"/>
    <cellStyle name="Hyperlink" xfId="800" builtinId="8" hidden="1"/>
    <cellStyle name="Hyperlink" xfId="873" builtinId="8" hidden="1"/>
    <cellStyle name="Hyperlink" xfId="905" builtinId="8" hidden="1"/>
    <cellStyle name="Hyperlink" xfId="937" builtinId="8" hidden="1"/>
    <cellStyle name="Hyperlink" xfId="969" builtinId="8" hidden="1"/>
    <cellStyle name="Hyperlink" xfId="1001" builtinId="8" hidden="1"/>
    <cellStyle name="Hyperlink" xfId="1033" builtinId="8" hidden="1"/>
    <cellStyle name="Hyperlink" xfId="1065" builtinId="8" hidden="1"/>
    <cellStyle name="Hyperlink" xfId="1097" builtinId="8" hidden="1"/>
    <cellStyle name="Hyperlink" xfId="1129" builtinId="8" hidden="1"/>
    <cellStyle name="Hyperlink" xfId="1161" builtinId="8" hidden="1"/>
    <cellStyle name="Hyperlink" xfId="1193" builtinId="8" hidden="1"/>
    <cellStyle name="Hyperlink" xfId="1226" builtinId="8" hidden="1"/>
    <cellStyle name="Hyperlink" xfId="1258" builtinId="8" hidden="1"/>
    <cellStyle name="Hyperlink" xfId="1290" builtinId="8" hidden="1"/>
    <cellStyle name="Hyperlink" xfId="1302" builtinId="8" hidden="1"/>
    <cellStyle name="Hyperlink" xfId="1292" builtinId="8" hidden="1"/>
    <cellStyle name="Hyperlink" xfId="1280" builtinId="8" hidden="1"/>
    <cellStyle name="Hyperlink" xfId="1270" builtinId="8" hidden="1"/>
    <cellStyle name="Hyperlink" xfId="1260" builtinId="8" hidden="1"/>
    <cellStyle name="Hyperlink" xfId="1248" builtinId="8" hidden="1"/>
    <cellStyle name="Hyperlink" xfId="1238" builtinId="8" hidden="1"/>
    <cellStyle name="Hyperlink" xfId="1228" builtinId="8" hidden="1"/>
    <cellStyle name="Hyperlink" xfId="1216" builtinId="8" hidden="1"/>
    <cellStyle name="Hyperlink" xfId="1205" builtinId="8" hidden="1"/>
    <cellStyle name="Hyperlink" xfId="1195" builtinId="8" hidden="1"/>
    <cellStyle name="Hyperlink" xfId="1183" builtinId="8" hidden="1"/>
    <cellStyle name="Hyperlink" xfId="1173" builtinId="8" hidden="1"/>
    <cellStyle name="Hyperlink" xfId="1163" builtinId="8" hidden="1"/>
    <cellStyle name="Hyperlink" xfId="1151" builtinId="8" hidden="1"/>
    <cellStyle name="Hyperlink" xfId="1141" builtinId="8" hidden="1"/>
    <cellStyle name="Hyperlink" xfId="1131" builtinId="8" hidden="1"/>
    <cellStyle name="Hyperlink" xfId="1119" builtinId="8" hidden="1"/>
    <cellStyle name="Hyperlink" xfId="1109" builtinId="8" hidden="1"/>
    <cellStyle name="Hyperlink" xfId="1099" builtinId="8" hidden="1"/>
    <cellStyle name="Hyperlink" xfId="1087" builtinId="8" hidden="1"/>
    <cellStyle name="Hyperlink" xfId="1077" builtinId="8" hidden="1"/>
    <cellStyle name="Hyperlink" xfId="694" builtinId="8" hidden="1"/>
    <cellStyle name="Hyperlink" xfId="698" builtinId="8" hidden="1"/>
    <cellStyle name="Hyperlink" xfId="700" builtinId="8" hidden="1"/>
    <cellStyle name="Hyperlink" xfId="702" builtinId="8" hidden="1"/>
    <cellStyle name="Hyperlink" xfId="708" builtinId="8" hidden="1"/>
    <cellStyle name="Hyperlink" xfId="710" builtinId="8" hidden="1"/>
    <cellStyle name="Hyperlink" xfId="714" builtinId="8" hidden="1"/>
    <cellStyle name="Hyperlink" xfId="716" builtinId="8" hidden="1"/>
    <cellStyle name="Hyperlink" xfId="718" builtinId="8" hidden="1"/>
    <cellStyle name="Hyperlink" xfId="722" builtinId="8" hidden="1"/>
    <cellStyle name="Hyperlink" xfId="724" builtinId="8" hidden="1"/>
    <cellStyle name="Hyperlink" xfId="730" builtinId="8" hidden="1"/>
    <cellStyle name="Hyperlink" xfId="732" builtinId="8" hidden="1"/>
    <cellStyle name="Hyperlink" xfId="734" builtinId="8" hidden="1"/>
    <cellStyle name="Hyperlink" xfId="738" builtinId="8" hidden="1"/>
    <cellStyle name="Hyperlink" xfId="740" builtinId="8" hidden="1"/>
    <cellStyle name="Hyperlink" xfId="742" builtinId="8" hidden="1"/>
    <cellStyle name="Hyperlink" xfId="746" builtinId="8" hidden="1"/>
    <cellStyle name="Hyperlink" xfId="750" builtinId="8" hidden="1"/>
    <cellStyle name="Hyperlink" xfId="754" builtinId="8" hidden="1"/>
    <cellStyle name="Hyperlink" xfId="756" builtinId="8" hidden="1"/>
    <cellStyle name="Hyperlink" xfId="758" builtinId="8" hidden="1"/>
    <cellStyle name="Hyperlink" xfId="762" builtinId="8" hidden="1"/>
    <cellStyle name="Hyperlink" xfId="764" builtinId="8" hidden="1"/>
    <cellStyle name="Hyperlink" xfId="766" builtinId="8" hidden="1"/>
    <cellStyle name="Hyperlink" xfId="772" builtinId="8" hidden="1"/>
    <cellStyle name="Hyperlink" xfId="774" builtinId="8" hidden="1"/>
    <cellStyle name="Hyperlink" xfId="778" builtinId="8" hidden="1"/>
    <cellStyle name="Hyperlink" xfId="780" builtinId="8" hidden="1"/>
    <cellStyle name="Hyperlink" xfId="782" builtinId="8" hidden="1"/>
    <cellStyle name="Hyperlink" xfId="786" builtinId="8" hidden="1"/>
    <cellStyle name="Hyperlink" xfId="788" builtinId="8" hidden="1"/>
    <cellStyle name="Hyperlink" xfId="794" builtinId="8" hidden="1"/>
    <cellStyle name="Hyperlink" xfId="796" builtinId="8" hidden="1"/>
    <cellStyle name="Hyperlink" xfId="798" builtinId="8" hidden="1"/>
    <cellStyle name="Hyperlink" xfId="802" builtinId="8" hidden="1"/>
    <cellStyle name="Hyperlink" xfId="804" builtinId="8" hidden="1"/>
    <cellStyle name="Hyperlink" xfId="806" builtinId="8" hidden="1"/>
    <cellStyle name="Hyperlink" xfId="851" builtinId="8" hidden="1"/>
    <cellStyle name="Hyperlink" xfId="855" builtinId="8" hidden="1"/>
    <cellStyle name="Hyperlink" xfId="859" builtinId="8" hidden="1"/>
    <cellStyle name="Hyperlink" xfId="861" builtinId="8" hidden="1"/>
    <cellStyle name="Hyperlink" xfId="863" builtinId="8" hidden="1"/>
    <cellStyle name="Hyperlink" xfId="867" builtinId="8" hidden="1"/>
    <cellStyle name="Hyperlink" xfId="869" builtinId="8" hidden="1"/>
    <cellStyle name="Hyperlink" xfId="871" builtinId="8" hidden="1"/>
    <cellStyle name="Hyperlink" xfId="877" builtinId="8" hidden="1"/>
    <cellStyle name="Hyperlink" xfId="879" builtinId="8" hidden="1"/>
    <cellStyle name="Hyperlink" xfId="883" builtinId="8" hidden="1"/>
    <cellStyle name="Hyperlink" xfId="885" builtinId="8" hidden="1"/>
    <cellStyle name="Hyperlink" xfId="887" builtinId="8" hidden="1"/>
    <cellStyle name="Hyperlink" xfId="891" builtinId="8" hidden="1"/>
    <cellStyle name="Hyperlink" xfId="893" builtinId="8" hidden="1"/>
    <cellStyle name="Hyperlink" xfId="899" builtinId="8" hidden="1"/>
    <cellStyle name="Hyperlink" xfId="901" builtinId="8" hidden="1"/>
    <cellStyle name="Hyperlink" xfId="903" builtinId="8" hidden="1"/>
    <cellStyle name="Hyperlink" xfId="907" builtinId="8" hidden="1"/>
    <cellStyle name="Hyperlink" xfId="909" builtinId="8" hidden="1"/>
    <cellStyle name="Hyperlink" xfId="911" builtinId="8" hidden="1"/>
    <cellStyle name="Hyperlink" xfId="915" builtinId="8" hidden="1"/>
    <cellStyle name="Hyperlink" xfId="919" builtinId="8" hidden="1"/>
    <cellStyle name="Hyperlink" xfId="923" builtinId="8" hidden="1"/>
    <cellStyle name="Hyperlink" xfId="925" builtinId="8" hidden="1"/>
    <cellStyle name="Hyperlink" xfId="927" builtinId="8" hidden="1"/>
    <cellStyle name="Hyperlink" xfId="931" builtinId="8" hidden="1"/>
    <cellStyle name="Hyperlink" xfId="933" builtinId="8" hidden="1"/>
    <cellStyle name="Hyperlink" xfId="935" builtinId="8" hidden="1"/>
    <cellStyle name="Hyperlink" xfId="941" builtinId="8" hidden="1"/>
    <cellStyle name="Hyperlink" xfId="943" builtinId="8" hidden="1"/>
    <cellStyle name="Hyperlink" xfId="947" builtinId="8" hidden="1"/>
    <cellStyle name="Hyperlink" xfId="949" builtinId="8" hidden="1"/>
    <cellStyle name="Hyperlink" xfId="951" builtinId="8" hidden="1"/>
    <cellStyle name="Hyperlink" xfId="955" builtinId="8" hidden="1"/>
    <cellStyle name="Hyperlink" xfId="957" builtinId="8" hidden="1"/>
    <cellStyle name="Hyperlink" xfId="963" builtinId="8" hidden="1"/>
    <cellStyle name="Hyperlink" xfId="965" builtinId="8" hidden="1"/>
    <cellStyle name="Hyperlink" xfId="967" builtinId="8" hidden="1"/>
    <cellStyle name="Hyperlink" xfId="971" builtinId="8" hidden="1"/>
    <cellStyle name="Hyperlink" xfId="973" builtinId="8" hidden="1"/>
    <cellStyle name="Hyperlink" xfId="975" builtinId="8" hidden="1"/>
    <cellStyle name="Hyperlink" xfId="979" builtinId="8" hidden="1"/>
    <cellStyle name="Hyperlink" xfId="983" builtinId="8" hidden="1"/>
    <cellStyle name="Hyperlink" xfId="987" builtinId="8" hidden="1"/>
    <cellStyle name="Hyperlink" xfId="989" builtinId="8" hidden="1"/>
    <cellStyle name="Hyperlink" xfId="991" builtinId="8" hidden="1"/>
    <cellStyle name="Hyperlink" xfId="995" builtinId="8" hidden="1"/>
    <cellStyle name="Hyperlink" xfId="997" builtinId="8" hidden="1"/>
    <cellStyle name="Hyperlink" xfId="999" builtinId="8" hidden="1"/>
    <cellStyle name="Hyperlink" xfId="1005" builtinId="8" hidden="1"/>
    <cellStyle name="Hyperlink" xfId="1007" builtinId="8" hidden="1"/>
    <cellStyle name="Hyperlink" xfId="1011" builtinId="8" hidden="1"/>
    <cellStyle name="Hyperlink" xfId="1013" builtinId="8" hidden="1"/>
    <cellStyle name="Hyperlink" xfId="1015" builtinId="8" hidden="1"/>
    <cellStyle name="Hyperlink" xfId="1019" builtinId="8" hidden="1"/>
    <cellStyle name="Hyperlink" xfId="1021" builtinId="8" hidden="1"/>
    <cellStyle name="Hyperlink" xfId="1027" builtinId="8" hidden="1"/>
    <cellStyle name="Hyperlink" xfId="1029" builtinId="8" hidden="1"/>
    <cellStyle name="Hyperlink" xfId="1031" builtinId="8" hidden="1"/>
    <cellStyle name="Hyperlink" xfId="1035" builtinId="8" hidden="1"/>
    <cellStyle name="Hyperlink" xfId="1037" builtinId="8" hidden="1"/>
    <cellStyle name="Hyperlink" xfId="1039" builtinId="8" hidden="1"/>
    <cellStyle name="Hyperlink" xfId="1043" builtinId="8" hidden="1"/>
    <cellStyle name="Hyperlink" xfId="1047" builtinId="8" hidden="1"/>
    <cellStyle name="Hyperlink" xfId="1051" builtinId="8" hidden="1"/>
    <cellStyle name="Hyperlink" xfId="1053" builtinId="8" hidden="1"/>
    <cellStyle name="Hyperlink" xfId="1055" builtinId="8" hidden="1"/>
    <cellStyle name="Hyperlink" xfId="1059" builtinId="8" hidden="1"/>
    <cellStyle name="Hyperlink" xfId="1061" builtinId="8" hidden="1"/>
    <cellStyle name="Hyperlink" xfId="1063" builtinId="8" hidden="1"/>
    <cellStyle name="Hyperlink" xfId="1069" builtinId="8" hidden="1"/>
    <cellStyle name="Hyperlink" xfId="1067" builtinId="8" hidden="1"/>
    <cellStyle name="Hyperlink" xfId="1045" builtinId="8" hidden="1"/>
    <cellStyle name="Hyperlink" xfId="1023" builtinId="8" hidden="1"/>
    <cellStyle name="Hyperlink" xfId="1003" builtinId="8" hidden="1"/>
    <cellStyle name="Hyperlink" xfId="981" builtinId="8" hidden="1"/>
    <cellStyle name="Hyperlink" xfId="959" builtinId="8" hidden="1"/>
    <cellStyle name="Hyperlink" xfId="939" builtinId="8" hidden="1"/>
    <cellStyle name="Hyperlink" xfId="917" builtinId="8" hidden="1"/>
    <cellStyle name="Hyperlink" xfId="895" builtinId="8" hidden="1"/>
    <cellStyle name="Hyperlink" xfId="875" builtinId="8" hidden="1"/>
    <cellStyle name="Hyperlink" xfId="853" builtinId="8" hidden="1"/>
    <cellStyle name="Hyperlink" xfId="790" builtinId="8" hidden="1"/>
    <cellStyle name="Hyperlink" xfId="770" builtinId="8" hidden="1"/>
    <cellStyle name="Hyperlink" xfId="748" builtinId="8" hidden="1"/>
    <cellStyle name="Hyperlink" xfId="726" builtinId="8" hidden="1"/>
    <cellStyle name="Hyperlink" xfId="706" builtinId="8" hidden="1"/>
    <cellStyle name="Hyperlink" xfId="562" builtinId="8" hidden="1"/>
    <cellStyle name="Hyperlink" xfId="564" builtinId="8" hidden="1"/>
    <cellStyle name="Hyperlink" xfId="566" builtinId="8" hidden="1"/>
    <cellStyle name="Hyperlink" xfId="570" builtinId="8" hidden="1"/>
    <cellStyle name="Hyperlink" xfId="572" builtinId="8" hidden="1"/>
    <cellStyle name="Hyperlink" xfId="574" builtinId="8" hidden="1"/>
    <cellStyle name="Hyperlink" xfId="578" builtinId="8" hidden="1"/>
    <cellStyle name="Hyperlink" xfId="580" builtinId="8" hidden="1"/>
    <cellStyle name="Hyperlink" xfId="582" builtinId="8" hidden="1"/>
    <cellStyle name="Hyperlink" xfId="586" builtinId="8" hidden="1"/>
    <cellStyle name="Hyperlink" xfId="588" builtinId="8" hidden="1"/>
    <cellStyle name="Hyperlink" xfId="590" builtinId="8" hidden="1"/>
    <cellStyle name="Hyperlink" xfId="594" builtinId="8" hidden="1"/>
    <cellStyle name="Hyperlink" xfId="596" builtinId="8" hidden="1"/>
    <cellStyle name="Hyperlink" xfId="602" builtinId="8" hidden="1"/>
    <cellStyle name="Hyperlink" xfId="604" builtinId="8" hidden="1"/>
    <cellStyle name="Hyperlink" xfId="606" builtinId="8" hidden="1"/>
    <cellStyle name="Hyperlink" xfId="610" builtinId="8" hidden="1"/>
    <cellStyle name="Hyperlink" xfId="612" builtinId="8" hidden="1"/>
    <cellStyle name="Hyperlink" xfId="614" builtinId="8" hidden="1"/>
    <cellStyle name="Hyperlink" xfId="618" builtinId="8" hidden="1"/>
    <cellStyle name="Hyperlink" xfId="620" builtinId="8" hidden="1"/>
    <cellStyle name="Hyperlink" xfId="622" builtinId="8" hidden="1"/>
    <cellStyle name="Hyperlink" xfId="626" builtinId="8" hidden="1"/>
    <cellStyle name="Hyperlink" xfId="628" builtinId="8" hidden="1"/>
    <cellStyle name="Hyperlink" xfId="630" builtinId="8" hidden="1"/>
    <cellStyle name="Hyperlink" xfId="634" builtinId="8" hidden="1"/>
    <cellStyle name="Hyperlink" xfId="636" builtinId="8" hidden="1"/>
    <cellStyle name="Hyperlink" xfId="638" builtinId="8" hidden="1"/>
    <cellStyle name="Hyperlink" xfId="644" builtinId="8" hidden="1"/>
    <cellStyle name="Hyperlink" xfId="646" builtinId="8" hidden="1"/>
    <cellStyle name="Hyperlink" xfId="650" builtinId="8" hidden="1"/>
    <cellStyle name="Hyperlink" xfId="652" builtinId="8" hidden="1"/>
    <cellStyle name="Hyperlink" xfId="654" builtinId="8" hidden="1"/>
    <cellStyle name="Hyperlink" xfId="658" builtinId="8" hidden="1"/>
    <cellStyle name="Hyperlink" xfId="660" builtinId="8" hidden="1"/>
    <cellStyle name="Hyperlink" xfId="662" builtinId="8" hidden="1"/>
    <cellStyle name="Hyperlink" xfId="666" builtinId="8" hidden="1"/>
    <cellStyle name="Hyperlink" xfId="668" builtinId="8" hidden="1"/>
    <cellStyle name="Hyperlink" xfId="670" builtinId="8" hidden="1"/>
    <cellStyle name="Hyperlink" xfId="674" builtinId="8" hidden="1"/>
    <cellStyle name="Hyperlink" xfId="676" builtinId="8" hidden="1"/>
    <cellStyle name="Hyperlink" xfId="678" builtinId="8" hidden="1"/>
    <cellStyle name="Hyperlink" xfId="682" builtinId="8" hidden="1"/>
    <cellStyle name="Hyperlink" xfId="686" builtinId="8" hidden="1"/>
    <cellStyle name="Hyperlink" xfId="690" builtinId="8" hidden="1"/>
    <cellStyle name="Hyperlink" xfId="692" builtinId="8" hidden="1"/>
    <cellStyle name="Hyperlink" xfId="684" builtinId="8" hidden="1"/>
    <cellStyle name="Hyperlink" xfId="642" builtinId="8" hidden="1"/>
    <cellStyle name="Hyperlink" xfId="598" builtinId="8" hidden="1"/>
    <cellStyle name="Hyperlink" xfId="500" builtinId="8" hidden="1"/>
    <cellStyle name="Hyperlink" xfId="502" builtinId="8" hidden="1"/>
    <cellStyle name="Hyperlink" xfId="506" builtinId="8" hidden="1"/>
    <cellStyle name="Hyperlink" xfId="508" builtinId="8" hidden="1"/>
    <cellStyle name="Hyperlink" xfId="510" builtinId="8" hidden="1"/>
    <cellStyle name="Hyperlink" xfId="514" builtinId="8" hidden="1"/>
    <cellStyle name="Hyperlink" xfId="516" builtinId="8" hidden="1"/>
    <cellStyle name="Hyperlink" xfId="518" builtinId="8" hidden="1"/>
    <cellStyle name="Hyperlink" xfId="522" builtinId="8" hidden="1"/>
    <cellStyle name="Hyperlink" xfId="524" builtinId="8" hidden="1"/>
    <cellStyle name="Hyperlink" xfId="526" builtinId="8" hidden="1"/>
    <cellStyle name="Hyperlink" xfId="530" builtinId="8" hidden="1"/>
    <cellStyle name="Hyperlink" xfId="532" builtinId="8" hidden="1"/>
    <cellStyle name="Hyperlink" xfId="534" builtinId="8" hidden="1"/>
    <cellStyle name="Hyperlink" xfId="538" builtinId="8" hidden="1"/>
    <cellStyle name="Hyperlink" xfId="540" builtinId="8" hidden="1"/>
    <cellStyle name="Hyperlink" xfId="542" builtinId="8" hidden="1"/>
    <cellStyle name="Hyperlink" xfId="546" builtinId="8" hidden="1"/>
    <cellStyle name="Hyperlink" xfId="548" builtinId="8" hidden="1"/>
    <cellStyle name="Hyperlink" xfId="550" builtinId="8" hidden="1"/>
    <cellStyle name="Hyperlink" xfId="554" builtinId="8" hidden="1"/>
    <cellStyle name="Hyperlink" xfId="558" builtinId="8" hidden="1"/>
    <cellStyle name="Hyperlink" xfId="556" builtinId="8" hidden="1"/>
    <cellStyle name="Hyperlink" xfId="470" builtinId="8" hidden="1"/>
    <cellStyle name="Hyperlink" xfId="474" builtinId="8" hidden="1"/>
    <cellStyle name="Hyperlink" xfId="476" builtinId="8" hidden="1"/>
    <cellStyle name="Hyperlink" xfId="478" builtinId="8" hidden="1"/>
    <cellStyle name="Hyperlink" xfId="482" builtinId="8" hidden="1"/>
    <cellStyle name="Hyperlink" xfId="484" builtinId="8" hidden="1"/>
    <cellStyle name="Hyperlink" xfId="486" builtinId="8" hidden="1"/>
    <cellStyle name="Hyperlink" xfId="490" builtinId="8" hidden="1"/>
    <cellStyle name="Hyperlink" xfId="492" builtinId="8" hidden="1"/>
    <cellStyle name="Hyperlink" xfId="494" builtinId="8" hidden="1"/>
    <cellStyle name="Hyperlink" xfId="498" builtinId="8" hidden="1"/>
    <cellStyle name="Hyperlink" xfId="458" builtinId="8" hidden="1"/>
    <cellStyle name="Hyperlink" xfId="460" builtinId="8" hidden="1"/>
    <cellStyle name="Hyperlink" xfId="462" builtinId="8" hidden="1"/>
    <cellStyle name="Hyperlink" xfId="466" builtinId="8" hidden="1"/>
    <cellStyle name="Hyperlink" xfId="468" builtinId="8" hidden="1"/>
    <cellStyle name="Hyperlink" xfId="450" builtinId="8" hidden="1"/>
    <cellStyle name="Hyperlink" xfId="452" builtinId="8" hidden="1"/>
    <cellStyle name="Hyperlink" xfId="454" builtinId="8" hidden="1"/>
    <cellStyle name="Hyperlink" xfId="446" builtinId="8" hidden="1"/>
    <cellStyle name="Hyperlink" xfId="444" builtinId="8" hidden="1"/>
    <cellStyle name="Hyperlink" xfId="1308" builtinId="8"/>
    <cellStyle name="Invoer" xfId="818" builtinId="20" customBuiltin="1"/>
    <cellStyle name="Komma" xfId="1" builtinId="3"/>
    <cellStyle name="Komma 2" xfId="1310" xr:uid="{00000000-0005-0000-0000-00000D050000}"/>
    <cellStyle name="Kop 1" xfId="811" builtinId="16" customBuiltin="1"/>
    <cellStyle name="Kop 2" xfId="812" builtinId="17" customBuiltin="1"/>
    <cellStyle name="Kop 3" xfId="813" builtinId="18" customBuiltin="1"/>
    <cellStyle name="Kop 4" xfId="814" builtinId="19" customBuiltin="1"/>
    <cellStyle name="Neutraal" xfId="817" builtinId="28" customBuiltin="1"/>
    <cellStyle name="Normaal 2" xfId="1211" xr:uid="{00000000-0005-0000-0000-000013050000}"/>
    <cellStyle name="Notitie" xfId="824" builtinId="10" customBuiltin="1"/>
    <cellStyle name="Ongeldig" xfId="816" builtinId="27" customBuiltin="1"/>
    <cellStyle name="Procent" xfId="227" builtinId="5"/>
    <cellStyle name="Procent 2" xfId="1311" xr:uid="{00000000-0005-0000-0000-000017050000}"/>
    <cellStyle name="Standaard" xfId="0" builtinId="0"/>
    <cellStyle name="Standaard 2" xfId="2" xr:uid="{00000000-0005-0000-0000-000019050000}"/>
    <cellStyle name="Standaard 3" xfId="1309" xr:uid="{00000000-0005-0000-0000-00001A050000}"/>
    <cellStyle name="Titel" xfId="810" builtinId="15" customBuiltin="1"/>
    <cellStyle name="Totaal" xfId="826" builtinId="25" customBuiltin="1"/>
    <cellStyle name="Uitvoer" xfId="819" builtinId="21" customBuiltin="1"/>
    <cellStyle name="Verklarende tekst" xfId="825" builtinId="53" customBuiltin="1"/>
    <cellStyle name="Waarschuwingstekst" xfId="823" builtinId="11" customBuiltin="1"/>
  </cellStyles>
  <dxfs count="10">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colors>
    <mruColors>
      <color rgb="FFDEECDA"/>
      <color rgb="FF542E78"/>
      <color rgb="FF46653E"/>
      <color rgb="FFDCDD19"/>
      <color rgb="FFA287B8"/>
      <color rgb="FF54237A"/>
      <color rgb="FFFFC30D"/>
      <color rgb="FFB8C919"/>
      <color rgb="FFD7E633"/>
      <color rgb="FF36C00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9.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nl-NL"/>
              <a:t>Verloop</a:t>
            </a:r>
            <a:r>
              <a:rPr lang="nl-NL" baseline="0"/>
              <a:t> </a:t>
            </a:r>
            <a:r>
              <a:rPr lang="nl-NL"/>
              <a:t>D</a:t>
            </a:r>
            <a:r>
              <a:rPr lang="nl-NL" baseline="0"/>
              <a:t>uurklasse  Verzuim</a:t>
            </a:r>
          </a:p>
        </c:rich>
      </c:tx>
      <c:layout>
        <c:manualLayout>
          <c:xMode val="edge"/>
          <c:yMode val="edge"/>
          <c:x val="0.29218970524897597"/>
          <c:y val="5.2143423575404801E-2"/>
        </c:manualLayout>
      </c:layout>
      <c:overlay val="0"/>
    </c:title>
    <c:autoTitleDeleted val="0"/>
    <c:plotArea>
      <c:layout>
        <c:manualLayout>
          <c:layoutTarget val="inner"/>
          <c:xMode val="edge"/>
          <c:yMode val="edge"/>
          <c:x val="6.7708031937803004E-2"/>
          <c:y val="0.21218285514944701"/>
          <c:w val="0.70521297390420901"/>
          <c:h val="0.67821713340232903"/>
        </c:manualLayout>
      </c:layout>
      <c:lineChart>
        <c:grouping val="standard"/>
        <c:varyColors val="0"/>
        <c:ser>
          <c:idx val="0"/>
          <c:order val="0"/>
          <c:tx>
            <c:strRef>
              <c:f>Jaaroverzicht!$G$99</c:f>
              <c:strCache>
                <c:ptCount val="1"/>
                <c:pt idx="0">
                  <c:v>  &lt; 8 dg</c:v>
                </c:pt>
              </c:strCache>
            </c:strRef>
          </c:tx>
          <c:marker>
            <c:symbol val="none"/>
          </c:marker>
          <c:cat>
            <c:strRef>
              <c:f>Jaaroverzicht!$E$100:$E$111</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Jaaroverzicht!$G$100:$G$111</c:f>
              <c:numCache>
                <c:formatCode>0.00%</c:formatCode>
                <c:ptCount val="12"/>
                <c:pt idx="0">
                  <c:v>3.0999999999999999E-3</c:v>
                </c:pt>
                <c:pt idx="1">
                  <c:v>1.9E-3</c:v>
                </c:pt>
                <c:pt idx="2">
                  <c:v>3.5000000000000001E-3</c:v>
                </c:pt>
                <c:pt idx="3">
                  <c:v>3.5000000000000001E-3</c:v>
                </c:pt>
                <c:pt idx="4">
                  <c:v>2.3999999999999998E-3</c:v>
                </c:pt>
                <c:pt idx="5">
                  <c:v>3.7000000000000002E-3</c:v>
                </c:pt>
                <c:pt idx="6">
                  <c:v>2.2000000000000001E-3</c:v>
                </c:pt>
              </c:numCache>
            </c:numRef>
          </c:val>
          <c:smooth val="0"/>
          <c:extLst>
            <c:ext xmlns:c16="http://schemas.microsoft.com/office/drawing/2014/chart" uri="{C3380CC4-5D6E-409C-BE32-E72D297353CC}">
              <c16:uniqueId val="{00000000-B0CA-ED42-A3F1-B443F6F07650}"/>
            </c:ext>
          </c:extLst>
        </c:ser>
        <c:ser>
          <c:idx val="1"/>
          <c:order val="1"/>
          <c:tx>
            <c:strRef>
              <c:f>Jaaroverzicht!$H$99</c:f>
              <c:strCache>
                <c:ptCount val="1"/>
                <c:pt idx="0">
                  <c:v>  8-42 dg</c:v>
                </c:pt>
              </c:strCache>
            </c:strRef>
          </c:tx>
          <c:marker>
            <c:symbol val="none"/>
          </c:marker>
          <c:cat>
            <c:strRef>
              <c:f>Jaaroverzicht!$E$100:$E$111</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Jaaroverzicht!$H$100:$H$111</c:f>
              <c:numCache>
                <c:formatCode>0.00%</c:formatCode>
                <c:ptCount val="12"/>
                <c:pt idx="0">
                  <c:v>1.41E-2</c:v>
                </c:pt>
                <c:pt idx="1">
                  <c:v>5.8999999999999999E-3</c:v>
                </c:pt>
                <c:pt idx="2">
                  <c:v>1.6400000000000001E-2</c:v>
                </c:pt>
                <c:pt idx="3">
                  <c:v>6.4999999999999997E-3</c:v>
                </c:pt>
                <c:pt idx="4">
                  <c:v>3.8999999999999998E-3</c:v>
                </c:pt>
                <c:pt idx="5">
                  <c:v>2.3E-3</c:v>
                </c:pt>
                <c:pt idx="6">
                  <c:v>2.3999999999999998E-3</c:v>
                </c:pt>
              </c:numCache>
            </c:numRef>
          </c:val>
          <c:smooth val="0"/>
          <c:extLst>
            <c:ext xmlns:c16="http://schemas.microsoft.com/office/drawing/2014/chart" uri="{C3380CC4-5D6E-409C-BE32-E72D297353CC}">
              <c16:uniqueId val="{00000001-B0CA-ED42-A3F1-B443F6F07650}"/>
            </c:ext>
          </c:extLst>
        </c:ser>
        <c:ser>
          <c:idx val="2"/>
          <c:order val="2"/>
          <c:tx>
            <c:strRef>
              <c:f>Jaaroverzicht!$I$99</c:f>
              <c:strCache>
                <c:ptCount val="1"/>
                <c:pt idx="0">
                  <c:v>  43-91 dg</c:v>
                </c:pt>
              </c:strCache>
            </c:strRef>
          </c:tx>
          <c:marker>
            <c:symbol val="none"/>
          </c:marker>
          <c:cat>
            <c:strRef>
              <c:f>Jaaroverzicht!$E$100:$E$111</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Jaaroverzicht!$I$100:$I$111</c:f>
              <c:numCache>
                <c:formatCode>0.00%</c:formatCode>
                <c:ptCount val="12"/>
                <c:pt idx="0">
                  <c:v>9.9000000000000008E-3</c:v>
                </c:pt>
                <c:pt idx="1">
                  <c:v>1.4500000000000001E-2</c:v>
                </c:pt>
                <c:pt idx="2">
                  <c:v>9.9000000000000008E-3</c:v>
                </c:pt>
                <c:pt idx="3">
                  <c:v>1.3299999999999999E-2</c:v>
                </c:pt>
                <c:pt idx="4">
                  <c:v>9.1000000000000004E-3</c:v>
                </c:pt>
                <c:pt idx="5">
                  <c:v>6.6E-3</c:v>
                </c:pt>
                <c:pt idx="6">
                  <c:v>1.15E-2</c:v>
                </c:pt>
              </c:numCache>
            </c:numRef>
          </c:val>
          <c:smooth val="0"/>
          <c:extLst>
            <c:ext xmlns:c16="http://schemas.microsoft.com/office/drawing/2014/chart" uri="{C3380CC4-5D6E-409C-BE32-E72D297353CC}">
              <c16:uniqueId val="{00000002-B0CA-ED42-A3F1-B443F6F07650}"/>
            </c:ext>
          </c:extLst>
        </c:ser>
        <c:ser>
          <c:idx val="3"/>
          <c:order val="3"/>
          <c:tx>
            <c:strRef>
              <c:f>Jaaroverzicht!$J$99</c:f>
              <c:strCache>
                <c:ptCount val="1"/>
                <c:pt idx="0">
                  <c:v>  92-182 dg</c:v>
                </c:pt>
              </c:strCache>
            </c:strRef>
          </c:tx>
          <c:spPr>
            <a:ln w="38100" cmpd="sng"/>
          </c:spPr>
          <c:marker>
            <c:symbol val="none"/>
          </c:marker>
          <c:cat>
            <c:strRef>
              <c:f>Jaaroverzicht!$E$100:$E$111</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Jaaroverzicht!$J$100:$J$111</c:f>
              <c:numCache>
                <c:formatCode>0.00%</c:formatCode>
                <c:ptCount val="12"/>
                <c:pt idx="0">
                  <c:v>1.7399999999999999E-2</c:v>
                </c:pt>
                <c:pt idx="1">
                  <c:v>1.32E-2</c:v>
                </c:pt>
                <c:pt idx="2">
                  <c:v>1.5599999999999999E-2</c:v>
                </c:pt>
                <c:pt idx="3">
                  <c:v>1.7299999999999999E-2</c:v>
                </c:pt>
                <c:pt idx="4">
                  <c:v>2.1499999999999998E-2</c:v>
                </c:pt>
                <c:pt idx="5">
                  <c:v>2.1399999999999999E-2</c:v>
                </c:pt>
                <c:pt idx="6">
                  <c:v>2.1000000000000001E-2</c:v>
                </c:pt>
              </c:numCache>
            </c:numRef>
          </c:val>
          <c:smooth val="0"/>
          <c:extLst>
            <c:ext xmlns:c16="http://schemas.microsoft.com/office/drawing/2014/chart" uri="{C3380CC4-5D6E-409C-BE32-E72D297353CC}">
              <c16:uniqueId val="{00000003-B0CA-ED42-A3F1-B443F6F07650}"/>
            </c:ext>
          </c:extLst>
        </c:ser>
        <c:ser>
          <c:idx val="4"/>
          <c:order val="4"/>
          <c:tx>
            <c:strRef>
              <c:f>Jaaroverzicht!$K$99</c:f>
              <c:strCache>
                <c:ptCount val="1"/>
                <c:pt idx="0">
                  <c:v>  183-365 dg</c:v>
                </c:pt>
              </c:strCache>
            </c:strRef>
          </c:tx>
          <c:marker>
            <c:symbol val="none"/>
          </c:marker>
          <c:cat>
            <c:strRef>
              <c:f>Jaaroverzicht!$E$100:$E$111</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Jaaroverzicht!$K$100:$K$111</c:f>
              <c:numCache>
                <c:formatCode>0.00%</c:formatCode>
                <c:ptCount val="12"/>
                <c:pt idx="0">
                  <c:v>1.37E-2</c:v>
                </c:pt>
                <c:pt idx="1">
                  <c:v>1.34E-2</c:v>
                </c:pt>
                <c:pt idx="2">
                  <c:v>1.15E-2</c:v>
                </c:pt>
                <c:pt idx="3">
                  <c:v>1.5100000000000001E-2</c:v>
                </c:pt>
                <c:pt idx="4">
                  <c:v>1.24E-2</c:v>
                </c:pt>
                <c:pt idx="5">
                  <c:v>1.7299999999999999E-2</c:v>
                </c:pt>
                <c:pt idx="6">
                  <c:v>1.29E-2</c:v>
                </c:pt>
              </c:numCache>
            </c:numRef>
          </c:val>
          <c:smooth val="0"/>
          <c:extLst>
            <c:ext xmlns:c16="http://schemas.microsoft.com/office/drawing/2014/chart" uri="{C3380CC4-5D6E-409C-BE32-E72D297353CC}">
              <c16:uniqueId val="{00000004-B0CA-ED42-A3F1-B443F6F07650}"/>
            </c:ext>
          </c:extLst>
        </c:ser>
        <c:ser>
          <c:idx val="5"/>
          <c:order val="5"/>
          <c:tx>
            <c:strRef>
              <c:f>Jaaroverzicht!$L$99</c:f>
              <c:strCache>
                <c:ptCount val="1"/>
                <c:pt idx="0">
                  <c:v>  &gt;365 dg</c:v>
                </c:pt>
              </c:strCache>
            </c:strRef>
          </c:tx>
          <c:marker>
            <c:symbol val="none"/>
          </c:marker>
          <c:cat>
            <c:strRef>
              <c:f>Jaaroverzicht!$E$100:$E$111</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Jaaroverzicht!$L$100:$L$111</c:f>
              <c:numCache>
                <c:formatCode>0.00%</c:formatCode>
                <c:ptCount val="12"/>
                <c:pt idx="0">
                  <c:v>8.8000000000000005E-3</c:v>
                </c:pt>
                <c:pt idx="1">
                  <c:v>1.34E-2</c:v>
                </c:pt>
                <c:pt idx="2">
                  <c:v>1.17E-2</c:v>
                </c:pt>
                <c:pt idx="3">
                  <c:v>1.32E-2</c:v>
                </c:pt>
                <c:pt idx="4">
                  <c:v>1.26E-2</c:v>
                </c:pt>
                <c:pt idx="5">
                  <c:v>1.15E-2</c:v>
                </c:pt>
                <c:pt idx="6">
                  <c:v>1.12E-2</c:v>
                </c:pt>
              </c:numCache>
            </c:numRef>
          </c:val>
          <c:smooth val="0"/>
          <c:extLst>
            <c:ext xmlns:c16="http://schemas.microsoft.com/office/drawing/2014/chart" uri="{C3380CC4-5D6E-409C-BE32-E72D297353CC}">
              <c16:uniqueId val="{00000005-B0CA-ED42-A3F1-B443F6F07650}"/>
            </c:ext>
          </c:extLst>
        </c:ser>
        <c:dLbls>
          <c:showLegendKey val="0"/>
          <c:showVal val="0"/>
          <c:showCatName val="0"/>
          <c:showSerName val="0"/>
          <c:showPercent val="0"/>
          <c:showBubbleSize val="0"/>
        </c:dLbls>
        <c:smooth val="0"/>
        <c:axId val="-1601409664"/>
        <c:axId val="-1601406400"/>
      </c:lineChart>
      <c:catAx>
        <c:axId val="-1601409664"/>
        <c:scaling>
          <c:orientation val="minMax"/>
        </c:scaling>
        <c:delete val="0"/>
        <c:axPos val="b"/>
        <c:numFmt formatCode="General" sourceLinked="0"/>
        <c:majorTickMark val="none"/>
        <c:minorTickMark val="none"/>
        <c:tickLblPos val="nextTo"/>
        <c:crossAx val="-1601406400"/>
        <c:crosses val="autoZero"/>
        <c:auto val="1"/>
        <c:lblAlgn val="ctr"/>
        <c:lblOffset val="100"/>
        <c:noMultiLvlLbl val="0"/>
      </c:catAx>
      <c:valAx>
        <c:axId val="-1601406400"/>
        <c:scaling>
          <c:orientation val="minMax"/>
        </c:scaling>
        <c:delete val="0"/>
        <c:axPos val="l"/>
        <c:majorGridlines/>
        <c:numFmt formatCode="0.0%" sourceLinked="0"/>
        <c:majorTickMark val="none"/>
        <c:minorTickMark val="none"/>
        <c:tickLblPos val="nextTo"/>
        <c:crossAx val="-1601409664"/>
        <c:crosses val="autoZero"/>
        <c:crossBetween val="between"/>
      </c:valAx>
    </c:plotArea>
    <c:legend>
      <c:legendPos val="r"/>
      <c:layout>
        <c:manualLayout>
          <c:xMode val="edge"/>
          <c:yMode val="edge"/>
          <c:x val="0.83693355125840696"/>
          <c:y val="0.27429622443488599"/>
          <c:w val="0.15562737766739801"/>
          <c:h val="0.51259309772651585"/>
        </c:manualLayout>
      </c:layout>
      <c:overlay val="0"/>
      <c:txPr>
        <a:bodyPr/>
        <a:lstStyle/>
        <a:p>
          <a:pPr>
            <a:defRPr sz="1100"/>
          </a:pPr>
          <a:endParaRPr lang="nl-NL"/>
        </a:p>
      </c:txPr>
    </c:legend>
    <c:plotVisOnly val="1"/>
    <c:dispBlanksAs val="gap"/>
    <c:showDLblsOverMax val="0"/>
  </c:chart>
  <c:printSettings>
    <c:headerFooter/>
    <c:pageMargins b="0.750000000000004" l="0.70000000000000195" r="0.70000000000000195" t="0.750000000000004"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4391963302549204E-2"/>
          <c:y val="0.12025178131439743"/>
          <c:w val="0.70977888327193162"/>
          <c:h val="0.78984944910691768"/>
        </c:manualLayout>
      </c:layout>
      <c:lineChart>
        <c:grouping val="standard"/>
        <c:varyColors val="0"/>
        <c:ser>
          <c:idx val="0"/>
          <c:order val="0"/>
          <c:tx>
            <c:v> Gemiddelde</c:v>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Jaaroverzicht!$G$19:$R$19</c:f>
              <c:numCache>
                <c:formatCode>0.00%</c:formatCode>
                <c:ptCount val="12"/>
                <c:pt idx="0">
                  <c:v>7.6681413964751782E-2</c:v>
                </c:pt>
                <c:pt idx="1">
                  <c:v>6.5174950896949066E-2</c:v>
                </c:pt>
                <c:pt idx="2">
                  <c:v>6.0908837179731702E-2</c:v>
                </c:pt>
                <c:pt idx="3">
                  <c:v>6.5038186951066501E-2</c:v>
                </c:pt>
                <c:pt idx="4">
                  <c:v>6.7334598650608493E-2</c:v>
                </c:pt>
                <c:pt idx="5">
                  <c:v>6.928465011286683E-2</c:v>
                </c:pt>
                <c:pt idx="6">
                  <c:v>6.0320547297297307E-2</c:v>
                </c:pt>
                <c:pt idx="7">
                  <c:v>0</c:v>
                </c:pt>
                <c:pt idx="8">
                  <c:v>0</c:v>
                </c:pt>
                <c:pt idx="9">
                  <c:v>0</c:v>
                </c:pt>
                <c:pt idx="10">
                  <c:v>0</c:v>
                </c:pt>
                <c:pt idx="11">
                  <c:v>0</c:v>
                </c:pt>
              </c:numCache>
            </c:numRef>
          </c:val>
          <c:smooth val="0"/>
          <c:extLst>
            <c:ext xmlns:c16="http://schemas.microsoft.com/office/drawing/2014/chart" uri="{C3380CC4-5D6E-409C-BE32-E72D297353CC}">
              <c16:uniqueId val="{00000000-2831-D747-9E87-1B0DC387FBD4}"/>
            </c:ext>
          </c:extLst>
        </c:ser>
        <c:ser>
          <c:idx val="4"/>
          <c:order val="1"/>
          <c:tx>
            <c:strRef>
              <c:f>Jaaroverzicht!$C$69</c:f>
              <c:strCache>
                <c:ptCount val="1"/>
                <c:pt idx="0">
                  <c:v>  Target </c:v>
                </c:pt>
              </c:strCache>
            </c:strRef>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Jaaroverzicht!$G$69:$R$69</c:f>
              <c:numCache>
                <c:formatCode>0.0%</c:formatCode>
                <c:ptCount val="12"/>
                <c:pt idx="0">
                  <c:v>0.05</c:v>
                </c:pt>
                <c:pt idx="1">
                  <c:v>0.05</c:v>
                </c:pt>
                <c:pt idx="2">
                  <c:v>0.05</c:v>
                </c:pt>
                <c:pt idx="3">
                  <c:v>0.05</c:v>
                </c:pt>
                <c:pt idx="4">
                  <c:v>0.05</c:v>
                </c:pt>
                <c:pt idx="5">
                  <c:v>0.05</c:v>
                </c:pt>
                <c:pt idx="6">
                  <c:v>0.05</c:v>
                </c:pt>
                <c:pt idx="7">
                  <c:v>0.05</c:v>
                </c:pt>
                <c:pt idx="8">
                  <c:v>0.05</c:v>
                </c:pt>
                <c:pt idx="9">
                  <c:v>0.05</c:v>
                </c:pt>
                <c:pt idx="10">
                  <c:v>0.05</c:v>
                </c:pt>
                <c:pt idx="11">
                  <c:v>0.05</c:v>
                </c:pt>
              </c:numCache>
            </c:numRef>
          </c:val>
          <c:smooth val="0"/>
          <c:extLst>
            <c:ext xmlns:c16="http://schemas.microsoft.com/office/drawing/2014/chart" uri="{C3380CC4-5D6E-409C-BE32-E72D297353CC}">
              <c16:uniqueId val="{00000004-2831-D747-9E87-1B0DC387FBD4}"/>
            </c:ext>
          </c:extLst>
        </c:ser>
        <c:ser>
          <c:idx val="1"/>
          <c:order val="2"/>
          <c:tx>
            <c:strRef>
              <c:f>Jaaroverzicht!$C$9</c:f>
              <c:strCache>
                <c:ptCount val="1"/>
                <c:pt idx="0">
                  <c:v>Sectorbureau West</c:v>
                </c:pt>
              </c:strCache>
            </c:strRef>
          </c:tx>
          <c:marker>
            <c:symbol val="none"/>
          </c:marker>
          <c:val>
            <c:numRef>
              <c:f>Jaaroverzicht!$G$9:$R$9</c:f>
              <c:numCache>
                <c:formatCode>0.00%</c:formatCode>
                <c:ptCount val="12"/>
                <c:pt idx="0">
                  <c:v>0</c:v>
                </c:pt>
                <c:pt idx="1">
                  <c:v>0</c:v>
                </c:pt>
                <c:pt idx="2">
                  <c:v>9.4999999999999998E-3</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6-31C2-7B4C-9308-C51365199C55}"/>
            </c:ext>
          </c:extLst>
        </c:ser>
        <c:ser>
          <c:idx val="2"/>
          <c:order val="3"/>
          <c:tx>
            <c:strRef>
              <c:f>Jaaroverzicht!$C$10</c:f>
              <c:strCache>
                <c:ptCount val="1"/>
                <c:pt idx="0">
                  <c:v>Ondersteuningsdienst West</c:v>
                </c:pt>
              </c:strCache>
            </c:strRef>
          </c:tx>
          <c:marker>
            <c:symbol val="none"/>
          </c:marker>
          <c:val>
            <c:numRef>
              <c:f>Jaaroverzicht!$G$10:$R$10</c:f>
              <c:numCache>
                <c:formatCode>0.00%</c:formatCode>
                <c:ptCount val="12"/>
                <c:pt idx="0">
                  <c:v>0</c:v>
                </c:pt>
                <c:pt idx="1">
                  <c:v>0</c:v>
                </c:pt>
                <c:pt idx="2">
                  <c:v>1.5299999999999999E-2</c:v>
                </c:pt>
                <c:pt idx="3">
                  <c:v>7.4000000000000003E-3</c:v>
                </c:pt>
                <c:pt idx="4">
                  <c:v>5.1999999999999998E-2</c:v>
                </c:pt>
                <c:pt idx="5">
                  <c:v>8.3900000000000002E-2</c:v>
                </c:pt>
                <c:pt idx="6">
                  <c:v>8.1699999999999995E-2</c:v>
                </c:pt>
                <c:pt idx="7">
                  <c:v>0</c:v>
                </c:pt>
                <c:pt idx="8">
                  <c:v>0</c:v>
                </c:pt>
                <c:pt idx="9">
                  <c:v>0</c:v>
                </c:pt>
                <c:pt idx="10">
                  <c:v>0</c:v>
                </c:pt>
                <c:pt idx="11">
                  <c:v>0</c:v>
                </c:pt>
              </c:numCache>
            </c:numRef>
          </c:val>
          <c:smooth val="0"/>
          <c:extLst>
            <c:ext xmlns:c16="http://schemas.microsoft.com/office/drawing/2014/chart" uri="{C3380CC4-5D6E-409C-BE32-E72D297353CC}">
              <c16:uniqueId val="{00000017-31C2-7B4C-9308-C51365199C55}"/>
            </c:ext>
          </c:extLst>
        </c:ser>
        <c:ser>
          <c:idx val="3"/>
          <c:order val="4"/>
          <c:tx>
            <c:strRef>
              <c:f>Jaaroverzicht!$C$11</c:f>
              <c:strCache>
                <c:ptCount val="1"/>
                <c:pt idx="0">
                  <c:v>Leidse Buitenschool</c:v>
                </c:pt>
              </c:strCache>
            </c:strRef>
          </c:tx>
          <c:marker>
            <c:symbol val="none"/>
          </c:marker>
          <c:val>
            <c:numRef>
              <c:f>Jaaroverzicht!$G$11:$R$11</c:f>
              <c:numCache>
                <c:formatCode>0.00%</c:formatCode>
                <c:ptCount val="12"/>
                <c:pt idx="0">
                  <c:v>0.1278</c:v>
                </c:pt>
                <c:pt idx="1">
                  <c:v>9.4200000000000006E-2</c:v>
                </c:pt>
                <c:pt idx="2">
                  <c:v>0.10199999999999999</c:v>
                </c:pt>
                <c:pt idx="3">
                  <c:v>0.1145</c:v>
                </c:pt>
                <c:pt idx="4">
                  <c:v>0.11020000000000001</c:v>
                </c:pt>
                <c:pt idx="5">
                  <c:v>0.1245</c:v>
                </c:pt>
                <c:pt idx="6">
                  <c:v>0.10970000000000001</c:v>
                </c:pt>
                <c:pt idx="7">
                  <c:v>0</c:v>
                </c:pt>
                <c:pt idx="8">
                  <c:v>0</c:v>
                </c:pt>
                <c:pt idx="9">
                  <c:v>0</c:v>
                </c:pt>
                <c:pt idx="10">
                  <c:v>0</c:v>
                </c:pt>
                <c:pt idx="11">
                  <c:v>0</c:v>
                </c:pt>
              </c:numCache>
            </c:numRef>
          </c:val>
          <c:smooth val="0"/>
          <c:extLst>
            <c:ext xmlns:c16="http://schemas.microsoft.com/office/drawing/2014/chart" uri="{C3380CC4-5D6E-409C-BE32-E72D297353CC}">
              <c16:uniqueId val="{00000018-31C2-7B4C-9308-C51365199C55}"/>
            </c:ext>
          </c:extLst>
        </c:ser>
        <c:ser>
          <c:idx val="5"/>
          <c:order val="5"/>
          <c:tx>
            <c:strRef>
              <c:f>Jaaroverzicht!$C$12</c:f>
              <c:strCache>
                <c:ptCount val="1"/>
                <c:pt idx="0">
                  <c:v>De Windvang</c:v>
                </c:pt>
              </c:strCache>
            </c:strRef>
          </c:tx>
          <c:marker>
            <c:symbol val="none"/>
          </c:marker>
          <c:val>
            <c:numRef>
              <c:f>Jaaroverzicht!$G$12:$R$12</c:f>
              <c:numCache>
                <c:formatCode>0.00%</c:formatCode>
                <c:ptCount val="12"/>
                <c:pt idx="0">
                  <c:v>0.219</c:v>
                </c:pt>
                <c:pt idx="1">
                  <c:v>0.221</c:v>
                </c:pt>
                <c:pt idx="2">
                  <c:v>0.14779999999999999</c:v>
                </c:pt>
                <c:pt idx="3">
                  <c:v>0.1978</c:v>
                </c:pt>
                <c:pt idx="4">
                  <c:v>0.2137</c:v>
                </c:pt>
                <c:pt idx="5">
                  <c:v>0.19950000000000001</c:v>
                </c:pt>
                <c:pt idx="6">
                  <c:v>9.5000000000000001E-2</c:v>
                </c:pt>
                <c:pt idx="7">
                  <c:v>0</c:v>
                </c:pt>
                <c:pt idx="8">
                  <c:v>0</c:v>
                </c:pt>
                <c:pt idx="9">
                  <c:v>0</c:v>
                </c:pt>
                <c:pt idx="10">
                  <c:v>0</c:v>
                </c:pt>
                <c:pt idx="11">
                  <c:v>0</c:v>
                </c:pt>
              </c:numCache>
            </c:numRef>
          </c:val>
          <c:smooth val="0"/>
          <c:extLst>
            <c:ext xmlns:c16="http://schemas.microsoft.com/office/drawing/2014/chart" uri="{C3380CC4-5D6E-409C-BE32-E72D297353CC}">
              <c16:uniqueId val="{00000019-31C2-7B4C-9308-C51365199C55}"/>
            </c:ext>
          </c:extLst>
        </c:ser>
        <c:ser>
          <c:idx val="6"/>
          <c:order val="6"/>
          <c:tx>
            <c:strRef>
              <c:f>Jaaroverzicht!$C$13</c:f>
              <c:strCache>
                <c:ptCount val="1"/>
                <c:pt idx="0">
                  <c:v>Don Boscoschool</c:v>
                </c:pt>
              </c:strCache>
            </c:strRef>
          </c:tx>
          <c:marker>
            <c:symbol val="none"/>
          </c:marker>
          <c:val>
            <c:numRef>
              <c:f>Jaaroverzicht!$G$13:$R$13</c:f>
              <c:numCache>
                <c:formatCode>0.00%</c:formatCode>
                <c:ptCount val="12"/>
                <c:pt idx="0">
                  <c:v>8.9399999999999993E-2</c:v>
                </c:pt>
                <c:pt idx="1">
                  <c:v>6.54E-2</c:v>
                </c:pt>
                <c:pt idx="2">
                  <c:v>3.8899999999999997E-2</c:v>
                </c:pt>
                <c:pt idx="3">
                  <c:v>5.1999999999999991E-2</c:v>
                </c:pt>
                <c:pt idx="4">
                  <c:v>6.9099999999999995E-2</c:v>
                </c:pt>
                <c:pt idx="5">
                  <c:v>7.9600000000000004E-2</c:v>
                </c:pt>
                <c:pt idx="6">
                  <c:v>0.1414</c:v>
                </c:pt>
                <c:pt idx="7">
                  <c:v>0</c:v>
                </c:pt>
                <c:pt idx="8">
                  <c:v>0</c:v>
                </c:pt>
                <c:pt idx="9">
                  <c:v>0</c:v>
                </c:pt>
                <c:pt idx="10">
                  <c:v>0</c:v>
                </c:pt>
                <c:pt idx="11">
                  <c:v>0</c:v>
                </c:pt>
              </c:numCache>
            </c:numRef>
          </c:val>
          <c:smooth val="0"/>
          <c:extLst>
            <c:ext xmlns:c16="http://schemas.microsoft.com/office/drawing/2014/chart" uri="{C3380CC4-5D6E-409C-BE32-E72D297353CC}">
              <c16:uniqueId val="{0000001A-31C2-7B4C-9308-C51365199C55}"/>
            </c:ext>
          </c:extLst>
        </c:ser>
        <c:ser>
          <c:idx val="7"/>
          <c:order val="7"/>
          <c:tx>
            <c:strRef>
              <c:f>Jaaroverzicht!$C$14</c:f>
              <c:strCache>
                <c:ptCount val="1"/>
                <c:pt idx="0">
                  <c:v>De Dolfijn</c:v>
                </c:pt>
              </c:strCache>
            </c:strRef>
          </c:tx>
          <c:marker>
            <c:symbol val="none"/>
          </c:marker>
          <c:val>
            <c:numRef>
              <c:f>Jaaroverzicht!$G$14:$R$14</c:f>
              <c:numCache>
                <c:formatCode>0.00%</c:formatCode>
                <c:ptCount val="12"/>
                <c:pt idx="0">
                  <c:v>1.7999999999999999E-2</c:v>
                </c:pt>
                <c:pt idx="1">
                  <c:v>1.4099999999999998E-2</c:v>
                </c:pt>
                <c:pt idx="2">
                  <c:v>6.5999999999999991E-3</c:v>
                </c:pt>
                <c:pt idx="3">
                  <c:v>1.4899999999999998E-2</c:v>
                </c:pt>
                <c:pt idx="4">
                  <c:v>1.4500000000000001E-2</c:v>
                </c:pt>
                <c:pt idx="5">
                  <c:v>1.9599999999999999E-2</c:v>
                </c:pt>
                <c:pt idx="6">
                  <c:v>9.4000000000000004E-3</c:v>
                </c:pt>
                <c:pt idx="7">
                  <c:v>0</c:v>
                </c:pt>
                <c:pt idx="8">
                  <c:v>0</c:v>
                </c:pt>
                <c:pt idx="9">
                  <c:v>0</c:v>
                </c:pt>
                <c:pt idx="10">
                  <c:v>0</c:v>
                </c:pt>
                <c:pt idx="11">
                  <c:v>0</c:v>
                </c:pt>
              </c:numCache>
            </c:numRef>
          </c:val>
          <c:smooth val="0"/>
          <c:extLst>
            <c:ext xmlns:c16="http://schemas.microsoft.com/office/drawing/2014/chart" uri="{C3380CC4-5D6E-409C-BE32-E72D297353CC}">
              <c16:uniqueId val="{0000001B-31C2-7B4C-9308-C51365199C55}"/>
            </c:ext>
          </c:extLst>
        </c:ser>
        <c:ser>
          <c:idx val="8"/>
          <c:order val="8"/>
          <c:tx>
            <c:strRef>
              <c:f>Jaaroverzicht!$C$15</c:f>
              <c:strCache>
                <c:ptCount val="1"/>
                <c:pt idx="0">
                  <c:v>De Klimboom</c:v>
                </c:pt>
              </c:strCache>
            </c:strRef>
          </c:tx>
          <c:marker>
            <c:symbol val="none"/>
          </c:marker>
          <c:val>
            <c:numRef>
              <c:f>Jaaroverzicht!$G$14:$R$14</c:f>
              <c:numCache>
                <c:formatCode>0.00%</c:formatCode>
                <c:ptCount val="12"/>
                <c:pt idx="0">
                  <c:v>1.7999999999999999E-2</c:v>
                </c:pt>
                <c:pt idx="1">
                  <c:v>1.4099999999999998E-2</c:v>
                </c:pt>
                <c:pt idx="2">
                  <c:v>6.5999999999999991E-3</c:v>
                </c:pt>
                <c:pt idx="3">
                  <c:v>1.4899999999999998E-2</c:v>
                </c:pt>
                <c:pt idx="4">
                  <c:v>1.4500000000000001E-2</c:v>
                </c:pt>
                <c:pt idx="5">
                  <c:v>1.9599999999999999E-2</c:v>
                </c:pt>
                <c:pt idx="6">
                  <c:v>9.4000000000000004E-3</c:v>
                </c:pt>
                <c:pt idx="7">
                  <c:v>0</c:v>
                </c:pt>
                <c:pt idx="8">
                  <c:v>0</c:v>
                </c:pt>
                <c:pt idx="9">
                  <c:v>0</c:v>
                </c:pt>
                <c:pt idx="10">
                  <c:v>0</c:v>
                </c:pt>
                <c:pt idx="11">
                  <c:v>0</c:v>
                </c:pt>
              </c:numCache>
            </c:numRef>
          </c:val>
          <c:smooth val="0"/>
          <c:extLst>
            <c:ext xmlns:c16="http://schemas.microsoft.com/office/drawing/2014/chart" uri="{C3380CC4-5D6E-409C-BE32-E72D297353CC}">
              <c16:uniqueId val="{0000001C-31C2-7B4C-9308-C51365199C55}"/>
            </c:ext>
          </c:extLst>
        </c:ser>
        <c:ser>
          <c:idx val="9"/>
          <c:order val="9"/>
          <c:tx>
            <c:strRef>
              <c:f>Jaaroverzicht!$C$16</c:f>
              <c:strCache>
                <c:ptCount val="1"/>
                <c:pt idx="0">
                  <c:v>De Fakkel</c:v>
                </c:pt>
              </c:strCache>
            </c:strRef>
          </c:tx>
          <c:marker>
            <c:symbol val="none"/>
          </c:marker>
          <c:val>
            <c:numRef>
              <c:f>Jaaroverzicht!$G$16:$R$16</c:f>
              <c:numCache>
                <c:formatCode>0.00%</c:formatCode>
                <c:ptCount val="12"/>
                <c:pt idx="0">
                  <c:v>5.0499999999999996E-2</c:v>
                </c:pt>
                <c:pt idx="1">
                  <c:v>5.2299999999999992E-2</c:v>
                </c:pt>
                <c:pt idx="2">
                  <c:v>4.3700000000000003E-2</c:v>
                </c:pt>
                <c:pt idx="3">
                  <c:v>1.9199999999999998E-2</c:v>
                </c:pt>
                <c:pt idx="4">
                  <c:v>1.55E-2</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1D-31C2-7B4C-9308-C51365199C55}"/>
            </c:ext>
          </c:extLst>
        </c:ser>
        <c:ser>
          <c:idx val="10"/>
          <c:order val="10"/>
          <c:tx>
            <c:strRef>
              <c:f>Jaaroverzicht!$C$17</c:f>
              <c:strCache>
                <c:ptCount val="1"/>
                <c:pt idx="0">
                  <c:v>Het Kompas</c:v>
                </c:pt>
              </c:strCache>
            </c:strRef>
          </c:tx>
          <c:marker>
            <c:symbol val="none"/>
          </c:marker>
          <c:val>
            <c:numRef>
              <c:f>Jaaroverzicht!$G$17:$R$17</c:f>
              <c:numCache>
                <c:formatCode>0.00%</c:formatCode>
                <c:ptCount val="12"/>
                <c:pt idx="0">
                  <c:v>7.4499999999999997E-2</c:v>
                </c:pt>
                <c:pt idx="1">
                  <c:v>6.2199999999999998E-2</c:v>
                </c:pt>
                <c:pt idx="2">
                  <c:v>6.0100000000000001E-2</c:v>
                </c:pt>
                <c:pt idx="3">
                  <c:v>2.63E-2</c:v>
                </c:pt>
                <c:pt idx="4">
                  <c:v>1.89E-2</c:v>
                </c:pt>
                <c:pt idx="5">
                  <c:v>5.1000000000000004E-3</c:v>
                </c:pt>
                <c:pt idx="6">
                  <c:v>2.5000000000000001E-3</c:v>
                </c:pt>
                <c:pt idx="7">
                  <c:v>0</c:v>
                </c:pt>
                <c:pt idx="8">
                  <c:v>0</c:v>
                </c:pt>
                <c:pt idx="9">
                  <c:v>0</c:v>
                </c:pt>
                <c:pt idx="10">
                  <c:v>0</c:v>
                </c:pt>
                <c:pt idx="11">
                  <c:v>0</c:v>
                </c:pt>
              </c:numCache>
            </c:numRef>
          </c:val>
          <c:smooth val="0"/>
          <c:extLst>
            <c:ext xmlns:c16="http://schemas.microsoft.com/office/drawing/2014/chart" uri="{C3380CC4-5D6E-409C-BE32-E72D297353CC}">
              <c16:uniqueId val="{0000001E-31C2-7B4C-9308-C51365199C55}"/>
            </c:ext>
          </c:extLst>
        </c:ser>
        <c:ser>
          <c:idx val="11"/>
          <c:order val="11"/>
          <c:tx>
            <c:strRef>
              <c:f>Jaaroverzicht!$C$18</c:f>
              <c:strCache>
                <c:ptCount val="1"/>
                <c:pt idx="0">
                  <c:v>Savio</c:v>
                </c:pt>
              </c:strCache>
            </c:strRef>
          </c:tx>
          <c:marker>
            <c:symbol val="none"/>
          </c:marker>
          <c:val>
            <c:numRef>
              <c:f>Jaaroverzicht!$G$18:$R$18</c:f>
              <c:numCache>
                <c:formatCode>0.00%</c:formatCode>
                <c:ptCount val="12"/>
                <c:pt idx="0">
                  <c:v>1.6199999999999999E-2</c:v>
                </c:pt>
                <c:pt idx="1">
                  <c:v>0</c:v>
                </c:pt>
                <c:pt idx="2">
                  <c:v>0</c:v>
                </c:pt>
                <c:pt idx="3">
                  <c:v>1.26E-2</c:v>
                </c:pt>
                <c:pt idx="4">
                  <c:v>1.9199999999999998E-2</c:v>
                </c:pt>
                <c:pt idx="5">
                  <c:v>2.8400000000000002E-2</c:v>
                </c:pt>
                <c:pt idx="6">
                  <c:v>7.0000000000000001E-3</c:v>
                </c:pt>
                <c:pt idx="7">
                  <c:v>0</c:v>
                </c:pt>
                <c:pt idx="8">
                  <c:v>0</c:v>
                </c:pt>
                <c:pt idx="9">
                  <c:v>0</c:v>
                </c:pt>
                <c:pt idx="10">
                  <c:v>0</c:v>
                </c:pt>
                <c:pt idx="11">
                  <c:v>0</c:v>
                </c:pt>
              </c:numCache>
            </c:numRef>
          </c:val>
          <c:smooth val="0"/>
          <c:extLst>
            <c:ext xmlns:c16="http://schemas.microsoft.com/office/drawing/2014/chart" uri="{C3380CC4-5D6E-409C-BE32-E72D297353CC}">
              <c16:uniqueId val="{0000001F-31C2-7B4C-9308-C51365199C55}"/>
            </c:ext>
          </c:extLst>
        </c:ser>
        <c:ser>
          <c:idx val="12"/>
          <c:order val="12"/>
          <c:tx>
            <c:v>2018</c:v>
          </c:tx>
          <c:marker>
            <c:symbol val="none"/>
          </c:marker>
          <c:val>
            <c:numRef>
              <c:f>'Jaaroverzicht 2018'!$G$9:$R$9</c:f>
              <c:numCache>
                <c:formatCode>0.00%</c:formatCode>
                <c:ptCount val="12"/>
                <c:pt idx="0">
                  <c:v>8.3491400888171155E-2</c:v>
                </c:pt>
                <c:pt idx="1">
                  <c:v>9.4116030834578771E-2</c:v>
                </c:pt>
                <c:pt idx="2">
                  <c:v>8.8971483911771676E-2</c:v>
                </c:pt>
                <c:pt idx="3">
                  <c:v>9.9063829113924057E-2</c:v>
                </c:pt>
                <c:pt idx="4">
                  <c:v>9.6816396538158947E-2</c:v>
                </c:pt>
                <c:pt idx="5">
                  <c:v>8.8683472244063519E-2</c:v>
                </c:pt>
                <c:pt idx="6">
                  <c:v>7.5903023809523809E-2</c:v>
                </c:pt>
                <c:pt idx="7">
                  <c:v>5.5829851729818768E-2</c:v>
                </c:pt>
                <c:pt idx="8">
                  <c:v>5.7859732209273498E-2</c:v>
                </c:pt>
                <c:pt idx="9">
                  <c:v>7.820519221168247E-2</c:v>
                </c:pt>
                <c:pt idx="10">
                  <c:v>8.0463938071316798E-2</c:v>
                </c:pt>
                <c:pt idx="11">
                  <c:v>9.3465242798353929E-2</c:v>
                </c:pt>
              </c:numCache>
            </c:numRef>
          </c:val>
          <c:smooth val="0"/>
          <c:extLst>
            <c:ext xmlns:c16="http://schemas.microsoft.com/office/drawing/2014/chart" uri="{C3380CC4-5D6E-409C-BE32-E72D297353CC}">
              <c16:uniqueId val="{00000020-31C2-7B4C-9308-C51365199C55}"/>
            </c:ext>
          </c:extLst>
        </c:ser>
        <c:dLbls>
          <c:showLegendKey val="0"/>
          <c:showVal val="0"/>
          <c:showCatName val="0"/>
          <c:showSerName val="0"/>
          <c:showPercent val="0"/>
          <c:showBubbleSize val="0"/>
        </c:dLbls>
        <c:smooth val="0"/>
        <c:axId val="-1601427616"/>
        <c:axId val="-1601417280"/>
      </c:lineChart>
      <c:catAx>
        <c:axId val="-1601427616"/>
        <c:scaling>
          <c:orientation val="minMax"/>
        </c:scaling>
        <c:delete val="0"/>
        <c:axPos val="b"/>
        <c:numFmt formatCode="General" sourceLinked="0"/>
        <c:majorTickMark val="out"/>
        <c:minorTickMark val="none"/>
        <c:tickLblPos val="nextTo"/>
        <c:txPr>
          <a:bodyPr/>
          <a:lstStyle/>
          <a:p>
            <a:pPr>
              <a:defRPr sz="1600"/>
            </a:pPr>
            <a:endParaRPr lang="nl-NL"/>
          </a:p>
        </c:txPr>
        <c:crossAx val="-1601417280"/>
        <c:crosses val="autoZero"/>
        <c:auto val="1"/>
        <c:lblAlgn val="ctr"/>
        <c:lblOffset val="100"/>
        <c:noMultiLvlLbl val="0"/>
      </c:catAx>
      <c:valAx>
        <c:axId val="-1601417280"/>
        <c:scaling>
          <c:orientation val="minMax"/>
        </c:scaling>
        <c:delete val="0"/>
        <c:axPos val="l"/>
        <c:majorGridlines/>
        <c:numFmt formatCode="0.00%" sourceLinked="1"/>
        <c:majorTickMark val="out"/>
        <c:minorTickMark val="none"/>
        <c:tickLblPos val="nextTo"/>
        <c:txPr>
          <a:bodyPr/>
          <a:lstStyle/>
          <a:p>
            <a:pPr>
              <a:defRPr sz="1400"/>
            </a:pPr>
            <a:endParaRPr lang="nl-NL"/>
          </a:p>
        </c:txPr>
        <c:crossAx val="-1601427616"/>
        <c:crosses val="autoZero"/>
        <c:crossBetween val="between"/>
      </c:valAx>
    </c:plotArea>
    <c:legend>
      <c:legendPos val="r"/>
      <c:layout>
        <c:manualLayout>
          <c:xMode val="edge"/>
          <c:yMode val="edge"/>
          <c:x val="0.80509268650683574"/>
          <c:y val="0.30017402184171998"/>
          <c:w val="0.18431696082285542"/>
          <c:h val="0.62469547913520007"/>
        </c:manualLayout>
      </c:layout>
      <c:overlay val="0"/>
      <c:txPr>
        <a:bodyPr/>
        <a:lstStyle/>
        <a:p>
          <a:pPr>
            <a:defRPr sz="1600"/>
          </a:pPr>
          <a:endParaRPr lang="nl-NL"/>
        </a:p>
      </c:txPr>
    </c:legend>
    <c:plotVisOnly val="1"/>
    <c:dispBlanksAs val="gap"/>
    <c:showDLblsOverMax val="0"/>
  </c:chart>
  <c:txPr>
    <a:bodyPr/>
    <a:lstStyle/>
    <a:p>
      <a:pPr>
        <a:defRPr>
          <a:ln>
            <a:noFill/>
          </a:ln>
          <a:solidFill>
            <a:schemeClr val="tx1"/>
          </a:solidFill>
        </a:defRPr>
      </a:pPr>
      <a:endParaRPr lang="nl-NL"/>
    </a:p>
  </c:txPr>
  <c:printSettings>
    <c:headerFooter/>
    <c:pageMargins b="0.750000000000004" l="0.70000000000000195" r="0.70000000000000195" t="0.750000000000004" header="0.3" footer="0.3"/>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4391963302549204E-2"/>
          <c:y val="0.12025178131439743"/>
          <c:w val="0.70977888327193162"/>
          <c:h val="0.78984944910691768"/>
        </c:manualLayout>
      </c:layout>
      <c:lineChart>
        <c:grouping val="standard"/>
        <c:varyColors val="0"/>
        <c:ser>
          <c:idx val="0"/>
          <c:order val="0"/>
          <c:tx>
            <c:v> Gemiddelde</c:v>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Jaaroverzicht!$G$33:$R$33</c:f>
              <c:numCache>
                <c:formatCode>0.00%</c:formatCode>
                <c:ptCount val="12"/>
                <c:pt idx="0">
                  <c:v>9.4314604527142576E-2</c:v>
                </c:pt>
                <c:pt idx="1">
                  <c:v>9.23707288277133E-2</c:v>
                </c:pt>
                <c:pt idx="2">
                  <c:v>9.4112771988089802E-2</c:v>
                </c:pt>
                <c:pt idx="3">
                  <c:v>9.6168392636627326E-2</c:v>
                </c:pt>
                <c:pt idx="4">
                  <c:v>8.5344649659471319E-2</c:v>
                </c:pt>
                <c:pt idx="5">
                  <c:v>7.6934231168531556E-2</c:v>
                </c:pt>
                <c:pt idx="6">
                  <c:v>7.218236960255521E-2</c:v>
                </c:pt>
                <c:pt idx="7">
                  <c:v>0</c:v>
                </c:pt>
                <c:pt idx="8">
                  <c:v>0</c:v>
                </c:pt>
                <c:pt idx="9">
                  <c:v>0</c:v>
                </c:pt>
                <c:pt idx="10">
                  <c:v>0</c:v>
                </c:pt>
                <c:pt idx="11">
                  <c:v>0</c:v>
                </c:pt>
              </c:numCache>
            </c:numRef>
          </c:val>
          <c:smooth val="0"/>
          <c:extLst>
            <c:ext xmlns:c16="http://schemas.microsoft.com/office/drawing/2014/chart" uri="{C3380CC4-5D6E-409C-BE32-E72D297353CC}">
              <c16:uniqueId val="{00000000-8611-5A48-8F4F-E54A3C574EFD}"/>
            </c:ext>
          </c:extLst>
        </c:ser>
        <c:ser>
          <c:idx val="4"/>
          <c:order val="1"/>
          <c:tx>
            <c:strRef>
              <c:f>Jaaroverzicht!$C$69</c:f>
              <c:strCache>
                <c:ptCount val="1"/>
                <c:pt idx="0">
                  <c:v>  Target </c:v>
                </c:pt>
              </c:strCache>
            </c:strRef>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Jaaroverzicht!$G$69:$R$69</c:f>
              <c:numCache>
                <c:formatCode>0.0%</c:formatCode>
                <c:ptCount val="12"/>
                <c:pt idx="0">
                  <c:v>0.05</c:v>
                </c:pt>
                <c:pt idx="1">
                  <c:v>0.05</c:v>
                </c:pt>
                <c:pt idx="2">
                  <c:v>0.05</c:v>
                </c:pt>
                <c:pt idx="3">
                  <c:v>0.05</c:v>
                </c:pt>
                <c:pt idx="4">
                  <c:v>0.05</c:v>
                </c:pt>
                <c:pt idx="5">
                  <c:v>0.05</c:v>
                </c:pt>
                <c:pt idx="6">
                  <c:v>0.05</c:v>
                </c:pt>
                <c:pt idx="7">
                  <c:v>0.05</c:v>
                </c:pt>
                <c:pt idx="8">
                  <c:v>0.05</c:v>
                </c:pt>
                <c:pt idx="9">
                  <c:v>0.05</c:v>
                </c:pt>
                <c:pt idx="10">
                  <c:v>0.05</c:v>
                </c:pt>
                <c:pt idx="11">
                  <c:v>0.05</c:v>
                </c:pt>
              </c:numCache>
            </c:numRef>
          </c:val>
          <c:smooth val="0"/>
          <c:extLst>
            <c:ext xmlns:c16="http://schemas.microsoft.com/office/drawing/2014/chart" uri="{C3380CC4-5D6E-409C-BE32-E72D297353CC}">
              <c16:uniqueId val="{00000001-8611-5A48-8F4F-E54A3C574EFD}"/>
            </c:ext>
          </c:extLst>
        </c:ser>
        <c:ser>
          <c:idx val="2"/>
          <c:order val="2"/>
          <c:tx>
            <c:strRef>
              <c:f>Jaaroverzicht!$C$21</c:f>
              <c:strCache>
                <c:ptCount val="1"/>
                <c:pt idx="0">
                  <c:v>Sectorbureau Noord en Gesloten</c:v>
                </c:pt>
              </c:strCache>
            </c:strRef>
          </c:tx>
          <c:marker>
            <c:symbol val="none"/>
          </c:marker>
          <c:val>
            <c:numRef>
              <c:f>Jaaroverzicht!$G$21:$R$21</c:f>
              <c:numCache>
                <c:formatCode>0.00%</c:formatCode>
                <c:ptCount val="12"/>
                <c:pt idx="0">
                  <c:v>6.7471850809289247E-2</c:v>
                </c:pt>
                <c:pt idx="1">
                  <c:v>3.3101729106628244E-2</c:v>
                </c:pt>
                <c:pt idx="2">
                  <c:v>3.0830626450116007E-2</c:v>
                </c:pt>
                <c:pt idx="3">
                  <c:v>2.1013141524105754E-2</c:v>
                </c:pt>
                <c:pt idx="4">
                  <c:v>6.4152410575427686E-3</c:v>
                </c:pt>
                <c:pt idx="5">
                  <c:v>3.0925925925925921E-3</c:v>
                </c:pt>
                <c:pt idx="6">
                  <c:v>1.2850884955752215E-2</c:v>
                </c:pt>
                <c:pt idx="7">
                  <c:v>0</c:v>
                </c:pt>
                <c:pt idx="8">
                  <c:v>0</c:v>
                </c:pt>
                <c:pt idx="9">
                  <c:v>0</c:v>
                </c:pt>
                <c:pt idx="10">
                  <c:v>0</c:v>
                </c:pt>
                <c:pt idx="11">
                  <c:v>0</c:v>
                </c:pt>
              </c:numCache>
            </c:numRef>
          </c:val>
          <c:smooth val="0"/>
          <c:extLst>
            <c:ext xmlns:c16="http://schemas.microsoft.com/office/drawing/2014/chart" uri="{C3380CC4-5D6E-409C-BE32-E72D297353CC}">
              <c16:uniqueId val="{00000003-8611-5A48-8F4F-E54A3C574EFD}"/>
            </c:ext>
          </c:extLst>
        </c:ser>
        <c:ser>
          <c:idx val="3"/>
          <c:order val="3"/>
          <c:tx>
            <c:strRef>
              <c:f>Jaaroverzicht!$C$22</c:f>
              <c:strCache>
                <c:ptCount val="1"/>
                <c:pt idx="0">
                  <c:v>Antonius Haarlem/Focus</c:v>
                </c:pt>
              </c:strCache>
            </c:strRef>
          </c:tx>
          <c:marker>
            <c:symbol val="none"/>
          </c:marker>
          <c:val>
            <c:numRef>
              <c:f>Jaaroverzicht!$G$22:$R$22</c:f>
              <c:numCache>
                <c:formatCode>0.00%</c:formatCode>
                <c:ptCount val="12"/>
                <c:pt idx="0">
                  <c:v>5.8300000000000005E-2</c:v>
                </c:pt>
                <c:pt idx="1">
                  <c:v>7.5999999999999998E-2</c:v>
                </c:pt>
                <c:pt idx="2">
                  <c:v>5.9900000000000002E-2</c:v>
                </c:pt>
                <c:pt idx="3">
                  <c:v>5.7499999999999996E-2</c:v>
                </c:pt>
                <c:pt idx="4">
                  <c:v>3.9899999999999998E-2</c:v>
                </c:pt>
                <c:pt idx="5">
                  <c:v>3.6799999999999999E-2</c:v>
                </c:pt>
                <c:pt idx="6">
                  <c:v>0.04</c:v>
                </c:pt>
                <c:pt idx="7">
                  <c:v>0</c:v>
                </c:pt>
                <c:pt idx="8">
                  <c:v>0</c:v>
                </c:pt>
                <c:pt idx="9">
                  <c:v>0</c:v>
                </c:pt>
                <c:pt idx="10">
                  <c:v>0</c:v>
                </c:pt>
                <c:pt idx="11">
                  <c:v>0</c:v>
                </c:pt>
              </c:numCache>
            </c:numRef>
          </c:val>
          <c:smooth val="0"/>
          <c:extLst>
            <c:ext xmlns:c16="http://schemas.microsoft.com/office/drawing/2014/chart" uri="{C3380CC4-5D6E-409C-BE32-E72D297353CC}">
              <c16:uniqueId val="{00000004-8611-5A48-8F4F-E54A3C574EFD}"/>
            </c:ext>
          </c:extLst>
        </c:ser>
        <c:ser>
          <c:idx val="5"/>
          <c:order val="4"/>
          <c:tx>
            <c:strRef>
              <c:f>Jaaroverzicht!$C$23</c:f>
              <c:strCache>
                <c:ptCount val="1"/>
                <c:pt idx="0">
                  <c:v>Antonius Beverwijk</c:v>
                </c:pt>
              </c:strCache>
            </c:strRef>
          </c:tx>
          <c:marker>
            <c:symbol val="none"/>
          </c:marker>
          <c:val>
            <c:numRef>
              <c:f>Jaaroverzicht!$G$23:$R$23</c:f>
              <c:numCache>
                <c:formatCode>0.00%</c:formatCode>
                <c:ptCount val="12"/>
                <c:pt idx="0">
                  <c:v>0.15809999999999999</c:v>
                </c:pt>
                <c:pt idx="1">
                  <c:v>0.14369999999999999</c:v>
                </c:pt>
                <c:pt idx="2">
                  <c:v>0.14990000000000001</c:v>
                </c:pt>
                <c:pt idx="3">
                  <c:v>0.16650000000000001</c:v>
                </c:pt>
                <c:pt idx="4">
                  <c:v>0.1734</c:v>
                </c:pt>
                <c:pt idx="5">
                  <c:v>0.11799999999999999</c:v>
                </c:pt>
                <c:pt idx="6">
                  <c:v>0.11219999999999999</c:v>
                </c:pt>
                <c:pt idx="7">
                  <c:v>0</c:v>
                </c:pt>
                <c:pt idx="8">
                  <c:v>0</c:v>
                </c:pt>
                <c:pt idx="9">
                  <c:v>0</c:v>
                </c:pt>
                <c:pt idx="10">
                  <c:v>0</c:v>
                </c:pt>
                <c:pt idx="11">
                  <c:v>0</c:v>
                </c:pt>
              </c:numCache>
            </c:numRef>
          </c:val>
          <c:smooth val="0"/>
          <c:extLst>
            <c:ext xmlns:c16="http://schemas.microsoft.com/office/drawing/2014/chart" uri="{C3380CC4-5D6E-409C-BE32-E72D297353CC}">
              <c16:uniqueId val="{00000005-8611-5A48-8F4F-E54A3C574EFD}"/>
            </c:ext>
          </c:extLst>
        </c:ser>
        <c:ser>
          <c:idx val="6"/>
          <c:order val="5"/>
          <c:tx>
            <c:strRef>
              <c:f>Jaaroverzicht!$C$25</c:f>
              <c:strCache>
                <c:ptCount val="1"/>
                <c:pt idx="0">
                  <c:v>Antonius Schagen/Den Helder</c:v>
                </c:pt>
              </c:strCache>
            </c:strRef>
          </c:tx>
          <c:marker>
            <c:symbol val="none"/>
          </c:marker>
          <c:val>
            <c:numRef>
              <c:f>Jaaroverzicht!$G$25:$R$25</c:f>
              <c:numCache>
                <c:formatCode>0.00%</c:formatCode>
                <c:ptCount val="12"/>
                <c:pt idx="0">
                  <c:v>0.10112073873263298</c:v>
                </c:pt>
                <c:pt idx="1">
                  <c:v>0.14476538703587161</c:v>
                </c:pt>
                <c:pt idx="2">
                  <c:v>0.14633442367601246</c:v>
                </c:pt>
                <c:pt idx="3">
                  <c:v>0.16305038265306124</c:v>
                </c:pt>
                <c:pt idx="4">
                  <c:v>0.10667270408163265</c:v>
                </c:pt>
                <c:pt idx="5">
                  <c:v>8.0239656786271457E-2</c:v>
                </c:pt>
                <c:pt idx="6">
                  <c:v>9.0049800796812754E-2</c:v>
                </c:pt>
                <c:pt idx="7">
                  <c:v>0</c:v>
                </c:pt>
                <c:pt idx="8">
                  <c:v>0</c:v>
                </c:pt>
                <c:pt idx="9">
                  <c:v>0</c:v>
                </c:pt>
                <c:pt idx="10">
                  <c:v>0</c:v>
                </c:pt>
                <c:pt idx="11">
                  <c:v>0</c:v>
                </c:pt>
              </c:numCache>
            </c:numRef>
          </c:val>
          <c:smooth val="0"/>
          <c:extLst>
            <c:ext xmlns:c16="http://schemas.microsoft.com/office/drawing/2014/chart" uri="{C3380CC4-5D6E-409C-BE32-E72D297353CC}">
              <c16:uniqueId val="{00000006-8611-5A48-8F4F-E54A3C574EFD}"/>
            </c:ext>
          </c:extLst>
        </c:ser>
        <c:ser>
          <c:idx val="7"/>
          <c:order val="6"/>
          <c:tx>
            <c:strRef>
              <c:f>Jaaroverzicht!$C$28</c:f>
              <c:strCache>
                <c:ptCount val="1"/>
                <c:pt idx="0">
                  <c:v>Het Molenduin</c:v>
                </c:pt>
              </c:strCache>
            </c:strRef>
          </c:tx>
          <c:marker>
            <c:symbol val="none"/>
          </c:marker>
          <c:val>
            <c:numRef>
              <c:f>Jaaroverzicht!$G$28:$R$28</c:f>
              <c:numCache>
                <c:formatCode>0.00%</c:formatCode>
                <c:ptCount val="12"/>
                <c:pt idx="0">
                  <c:v>0.157</c:v>
                </c:pt>
                <c:pt idx="1">
                  <c:v>0.13300000000000001</c:v>
                </c:pt>
                <c:pt idx="2">
                  <c:v>0.1421</c:v>
                </c:pt>
                <c:pt idx="3">
                  <c:v>0.1188</c:v>
                </c:pt>
                <c:pt idx="4">
                  <c:v>0.12659999999999999</c:v>
                </c:pt>
                <c:pt idx="5">
                  <c:v>0.1244</c:v>
                </c:pt>
                <c:pt idx="6">
                  <c:v>8.7999999999999995E-2</c:v>
                </c:pt>
                <c:pt idx="7">
                  <c:v>0</c:v>
                </c:pt>
                <c:pt idx="8">
                  <c:v>0</c:v>
                </c:pt>
                <c:pt idx="9">
                  <c:v>0</c:v>
                </c:pt>
                <c:pt idx="10">
                  <c:v>0</c:v>
                </c:pt>
                <c:pt idx="11">
                  <c:v>0</c:v>
                </c:pt>
              </c:numCache>
            </c:numRef>
          </c:val>
          <c:smooth val="0"/>
          <c:extLst>
            <c:ext xmlns:c16="http://schemas.microsoft.com/office/drawing/2014/chart" uri="{C3380CC4-5D6E-409C-BE32-E72D297353CC}">
              <c16:uniqueId val="{00000007-8611-5A48-8F4F-E54A3C574EFD}"/>
            </c:ext>
          </c:extLst>
        </c:ser>
        <c:ser>
          <c:idx val="8"/>
          <c:order val="7"/>
          <c:tx>
            <c:strRef>
              <c:f>Jaaroverzicht!$C$29</c:f>
              <c:strCache>
                <c:ptCount val="1"/>
                <c:pt idx="0">
                  <c:v>Nexus</c:v>
                </c:pt>
              </c:strCache>
            </c:strRef>
          </c:tx>
          <c:marker>
            <c:symbol val="none"/>
          </c:marker>
          <c:val>
            <c:numRef>
              <c:f>Jaaroverzicht!$G$29:$R$29</c:f>
              <c:numCache>
                <c:formatCode>0.00%</c:formatCode>
                <c:ptCount val="12"/>
                <c:pt idx="0">
                  <c:v>6.8021001693684982E-2</c:v>
                </c:pt>
                <c:pt idx="1">
                  <c:v>6.3949284692417743E-2</c:v>
                </c:pt>
                <c:pt idx="2">
                  <c:v>8.2617862301396228E-2</c:v>
                </c:pt>
                <c:pt idx="3">
                  <c:v>6.8247116349047149E-2</c:v>
                </c:pt>
                <c:pt idx="4">
                  <c:v>3.1718358867826542E-2</c:v>
                </c:pt>
                <c:pt idx="5">
                  <c:v>1.3389801395598495E-2</c:v>
                </c:pt>
                <c:pt idx="6">
                  <c:v>1.4288847583643122E-2</c:v>
                </c:pt>
                <c:pt idx="7">
                  <c:v>0</c:v>
                </c:pt>
                <c:pt idx="8">
                  <c:v>0</c:v>
                </c:pt>
                <c:pt idx="9">
                  <c:v>0</c:v>
                </c:pt>
                <c:pt idx="10">
                  <c:v>0</c:v>
                </c:pt>
                <c:pt idx="11">
                  <c:v>0</c:v>
                </c:pt>
              </c:numCache>
            </c:numRef>
          </c:val>
          <c:smooth val="0"/>
          <c:extLst>
            <c:ext xmlns:c16="http://schemas.microsoft.com/office/drawing/2014/chart" uri="{C3380CC4-5D6E-409C-BE32-E72D297353CC}">
              <c16:uniqueId val="{00000008-8611-5A48-8F4F-E54A3C574EFD}"/>
            </c:ext>
          </c:extLst>
        </c:ser>
        <c:ser>
          <c:idx val="9"/>
          <c:order val="8"/>
          <c:tx>
            <c:strRef>
              <c:f>Jaaroverzicht!$C$30</c:f>
              <c:strCache>
                <c:ptCount val="1"/>
                <c:pt idx="0">
                  <c:v>De Burcht</c:v>
                </c:pt>
              </c:strCache>
            </c:strRef>
          </c:tx>
          <c:marker>
            <c:symbol val="none"/>
          </c:marker>
          <c:val>
            <c:numRef>
              <c:f>Jaaroverzicht!$G$30:$R$30</c:f>
              <c:numCache>
                <c:formatCode>0.00%</c:formatCode>
                <c:ptCount val="12"/>
                <c:pt idx="0">
                  <c:v>1.2E-2</c:v>
                </c:pt>
                <c:pt idx="1">
                  <c:v>3.3799999999999997E-2</c:v>
                </c:pt>
                <c:pt idx="2">
                  <c:v>1.5800000000000002E-2</c:v>
                </c:pt>
                <c:pt idx="3">
                  <c:v>6.0500000000000005E-2</c:v>
                </c:pt>
                <c:pt idx="4">
                  <c:v>6.5299999999999997E-2</c:v>
                </c:pt>
                <c:pt idx="5">
                  <c:v>6.4500000000000002E-2</c:v>
                </c:pt>
                <c:pt idx="6">
                  <c:v>7.7100000000000002E-2</c:v>
                </c:pt>
                <c:pt idx="7">
                  <c:v>0</c:v>
                </c:pt>
                <c:pt idx="8">
                  <c:v>0</c:v>
                </c:pt>
                <c:pt idx="9">
                  <c:v>0</c:v>
                </c:pt>
                <c:pt idx="10">
                  <c:v>0</c:v>
                </c:pt>
                <c:pt idx="11">
                  <c:v>0</c:v>
                </c:pt>
              </c:numCache>
            </c:numRef>
          </c:val>
          <c:smooth val="0"/>
          <c:extLst>
            <c:ext xmlns:c16="http://schemas.microsoft.com/office/drawing/2014/chart" uri="{C3380CC4-5D6E-409C-BE32-E72D297353CC}">
              <c16:uniqueId val="{00000009-8611-5A48-8F4F-E54A3C574EFD}"/>
            </c:ext>
          </c:extLst>
        </c:ser>
        <c:ser>
          <c:idx val="10"/>
          <c:order val="9"/>
          <c:tx>
            <c:strRef>
              <c:f>Jaaroverzicht!$C$31</c:f>
              <c:strCache>
                <c:ptCount val="1"/>
                <c:pt idx="0">
                  <c:v>Harreveld</c:v>
                </c:pt>
              </c:strCache>
            </c:strRef>
          </c:tx>
          <c:marker>
            <c:symbol val="none"/>
          </c:marker>
          <c:val>
            <c:numRef>
              <c:f>Jaaroverzicht!$G$31:$R$31</c:f>
              <c:numCache>
                <c:formatCode>0.00%</c:formatCode>
                <c:ptCount val="12"/>
                <c:pt idx="0">
                  <c:v>9.7500000000000003E-2</c:v>
                </c:pt>
                <c:pt idx="1">
                  <c:v>6.0499999999999991E-2</c:v>
                </c:pt>
                <c:pt idx="2">
                  <c:v>4.9500000000000009E-2</c:v>
                </c:pt>
                <c:pt idx="3">
                  <c:v>7.8299999999999995E-2</c:v>
                </c:pt>
                <c:pt idx="4">
                  <c:v>8.3900000000000002E-2</c:v>
                </c:pt>
                <c:pt idx="5">
                  <c:v>7.3099999999999998E-2</c:v>
                </c:pt>
                <c:pt idx="6">
                  <c:v>9.4600000000000004E-2</c:v>
                </c:pt>
                <c:pt idx="7">
                  <c:v>0</c:v>
                </c:pt>
                <c:pt idx="8">
                  <c:v>0</c:v>
                </c:pt>
                <c:pt idx="9">
                  <c:v>0</c:v>
                </c:pt>
                <c:pt idx="10">
                  <c:v>0</c:v>
                </c:pt>
                <c:pt idx="11">
                  <c:v>0</c:v>
                </c:pt>
              </c:numCache>
            </c:numRef>
          </c:val>
          <c:smooth val="0"/>
          <c:extLst>
            <c:ext xmlns:c16="http://schemas.microsoft.com/office/drawing/2014/chart" uri="{C3380CC4-5D6E-409C-BE32-E72D297353CC}">
              <c16:uniqueId val="{0000000A-8611-5A48-8F4F-E54A3C574EFD}"/>
            </c:ext>
          </c:extLst>
        </c:ser>
        <c:ser>
          <c:idx val="11"/>
          <c:order val="10"/>
          <c:tx>
            <c:strRef>
              <c:f>Jaaroverzicht!$C$32</c:f>
              <c:strCache>
                <c:ptCount val="1"/>
                <c:pt idx="0">
                  <c:v>Het Kompas College</c:v>
                </c:pt>
              </c:strCache>
            </c:strRef>
          </c:tx>
          <c:marker>
            <c:symbol val="none"/>
          </c:marker>
          <c:val>
            <c:numRef>
              <c:f>Jaaroverzicht!$G$32:$R$32</c:f>
              <c:numCache>
                <c:formatCode>0.00%</c:formatCode>
                <c:ptCount val="12"/>
                <c:pt idx="0">
                  <c:v>6.6000000000000003E-2</c:v>
                </c:pt>
                <c:pt idx="1">
                  <c:v>6.2700000000000006E-2</c:v>
                </c:pt>
                <c:pt idx="2">
                  <c:v>8.9099999999999999E-2</c:v>
                </c:pt>
                <c:pt idx="3">
                  <c:v>5.6899999999999999E-2</c:v>
                </c:pt>
                <c:pt idx="4">
                  <c:v>6.4100000000000004E-2</c:v>
                </c:pt>
                <c:pt idx="5">
                  <c:v>5.8299999999999998E-2</c:v>
                </c:pt>
                <c:pt idx="6">
                  <c:v>6.4500000000000002E-2</c:v>
                </c:pt>
                <c:pt idx="7">
                  <c:v>0</c:v>
                </c:pt>
                <c:pt idx="8">
                  <c:v>0</c:v>
                </c:pt>
                <c:pt idx="9">
                  <c:v>0</c:v>
                </c:pt>
                <c:pt idx="10">
                  <c:v>0</c:v>
                </c:pt>
                <c:pt idx="11">
                  <c:v>0</c:v>
                </c:pt>
              </c:numCache>
            </c:numRef>
          </c:val>
          <c:smooth val="0"/>
          <c:extLst>
            <c:ext xmlns:c16="http://schemas.microsoft.com/office/drawing/2014/chart" uri="{C3380CC4-5D6E-409C-BE32-E72D297353CC}">
              <c16:uniqueId val="{0000000B-8611-5A48-8F4F-E54A3C574EFD}"/>
            </c:ext>
          </c:extLst>
        </c:ser>
        <c:ser>
          <c:idx val="12"/>
          <c:order val="11"/>
          <c:tx>
            <c:v>2018</c:v>
          </c:tx>
          <c:marker>
            <c:symbol val="none"/>
          </c:marker>
          <c:val>
            <c:numRef>
              <c:f>'Jaaroverzicht 2018'!$G$21:$R$21</c:f>
              <c:numCache>
                <c:formatCode>0.00%</c:formatCode>
                <c:ptCount val="12"/>
                <c:pt idx="0">
                  <c:v>0.11380770977675138</c:v>
                </c:pt>
                <c:pt idx="1">
                  <c:v>0.11607022790352216</c:v>
                </c:pt>
                <c:pt idx="2">
                  <c:v>0.10536521331091385</c:v>
                </c:pt>
                <c:pt idx="3">
                  <c:v>0.10075826019114494</c:v>
                </c:pt>
                <c:pt idx="4">
                  <c:v>7.5945274776707372E-2</c:v>
                </c:pt>
                <c:pt idx="5">
                  <c:v>7.8526241024645838E-2</c:v>
                </c:pt>
                <c:pt idx="6">
                  <c:v>7.3999010168967233E-2</c:v>
                </c:pt>
                <c:pt idx="7">
                  <c:v>5.9195893979490571E-2</c:v>
                </c:pt>
                <c:pt idx="8">
                  <c:v>7.2698384464751964E-2</c:v>
                </c:pt>
                <c:pt idx="9">
                  <c:v>0.10271611661616578</c:v>
                </c:pt>
                <c:pt idx="10">
                  <c:v>0.11687847193773045</c:v>
                </c:pt>
                <c:pt idx="11">
                  <c:v>0.11777143214404802</c:v>
                </c:pt>
              </c:numCache>
            </c:numRef>
          </c:val>
          <c:smooth val="0"/>
          <c:extLst>
            <c:ext xmlns:c16="http://schemas.microsoft.com/office/drawing/2014/chart" uri="{C3380CC4-5D6E-409C-BE32-E72D297353CC}">
              <c16:uniqueId val="{0000000C-8611-5A48-8F4F-E54A3C574EFD}"/>
            </c:ext>
          </c:extLst>
        </c:ser>
        <c:ser>
          <c:idx val="1"/>
          <c:order val="12"/>
          <c:tx>
            <c:strRef>
              <c:f>Jaaroverzicht!$B$26</c:f>
              <c:strCache>
                <c:ptCount val="1"/>
                <c:pt idx="0">
                  <c:v>270 Gunningschool</c:v>
                </c:pt>
              </c:strCache>
            </c:strRef>
          </c:tx>
          <c:marker>
            <c:symbol val="none"/>
          </c:marker>
          <c:val>
            <c:numRef>
              <c:f>Jaaroverzicht!$G$26:$R$26</c:f>
              <c:numCache>
                <c:formatCode>0.00%</c:formatCode>
                <c:ptCount val="12"/>
                <c:pt idx="0">
                  <c:v>7.7600000000000002E-2</c:v>
                </c:pt>
                <c:pt idx="1">
                  <c:v>6.7299999999999999E-2</c:v>
                </c:pt>
                <c:pt idx="2">
                  <c:v>0.10249999999999999</c:v>
                </c:pt>
                <c:pt idx="3">
                  <c:v>7.2400000000000006E-2</c:v>
                </c:pt>
                <c:pt idx="4">
                  <c:v>6.3500000000000001E-2</c:v>
                </c:pt>
                <c:pt idx="5">
                  <c:v>6.5000000000000002E-2</c:v>
                </c:pt>
                <c:pt idx="6">
                  <c:v>2.2599999999999999E-2</c:v>
                </c:pt>
                <c:pt idx="7">
                  <c:v>0</c:v>
                </c:pt>
                <c:pt idx="8">
                  <c:v>0</c:v>
                </c:pt>
                <c:pt idx="9">
                  <c:v>0</c:v>
                </c:pt>
                <c:pt idx="10">
                  <c:v>0</c:v>
                </c:pt>
                <c:pt idx="11">
                  <c:v>0</c:v>
                </c:pt>
              </c:numCache>
            </c:numRef>
          </c:val>
          <c:smooth val="0"/>
          <c:extLst>
            <c:ext xmlns:c16="http://schemas.microsoft.com/office/drawing/2014/chart" uri="{C3380CC4-5D6E-409C-BE32-E72D297353CC}">
              <c16:uniqueId val="{00000000-99BA-8E42-B0CA-8C7AC1AA1FFD}"/>
            </c:ext>
          </c:extLst>
        </c:ser>
        <c:ser>
          <c:idx val="13"/>
          <c:order val="13"/>
          <c:tx>
            <c:v>Zeearend</c:v>
          </c:tx>
          <c:marker>
            <c:symbol val="none"/>
          </c:marker>
          <c:val>
            <c:numRef>
              <c:f>Jaaroverzicht!$G$27:$R$27</c:f>
              <c:numCache>
                <c:formatCode>0.00%</c:formatCode>
                <c:ptCount val="12"/>
                <c:pt idx="0">
                  <c:v>0.21729999999999999</c:v>
                </c:pt>
                <c:pt idx="1">
                  <c:v>0.24640000000000001</c:v>
                </c:pt>
                <c:pt idx="2">
                  <c:v>0.24959999999999999</c:v>
                </c:pt>
                <c:pt idx="3">
                  <c:v>0.28739999999999999</c:v>
                </c:pt>
                <c:pt idx="4">
                  <c:v>0.28839999999999999</c:v>
                </c:pt>
                <c:pt idx="5">
                  <c:v>0.34300000000000003</c:v>
                </c:pt>
                <c:pt idx="6">
                  <c:v>0.25180000000000002</c:v>
                </c:pt>
                <c:pt idx="7">
                  <c:v>0</c:v>
                </c:pt>
                <c:pt idx="8">
                  <c:v>0</c:v>
                </c:pt>
                <c:pt idx="9">
                  <c:v>0</c:v>
                </c:pt>
                <c:pt idx="10">
                  <c:v>0</c:v>
                </c:pt>
                <c:pt idx="11">
                  <c:v>0</c:v>
                </c:pt>
              </c:numCache>
            </c:numRef>
          </c:val>
          <c:smooth val="0"/>
          <c:extLst>
            <c:ext xmlns:c16="http://schemas.microsoft.com/office/drawing/2014/chart" uri="{C3380CC4-5D6E-409C-BE32-E72D297353CC}">
              <c16:uniqueId val="{00000000-B10C-9441-9BFD-01D198C5FFE3}"/>
            </c:ext>
          </c:extLst>
        </c:ser>
        <c:dLbls>
          <c:showLegendKey val="0"/>
          <c:showVal val="0"/>
          <c:showCatName val="0"/>
          <c:showSerName val="0"/>
          <c:showPercent val="0"/>
          <c:showBubbleSize val="0"/>
        </c:dLbls>
        <c:smooth val="0"/>
        <c:axId val="-1601411840"/>
        <c:axId val="-1601421632"/>
      </c:lineChart>
      <c:catAx>
        <c:axId val="-1601411840"/>
        <c:scaling>
          <c:orientation val="minMax"/>
        </c:scaling>
        <c:delete val="0"/>
        <c:axPos val="b"/>
        <c:numFmt formatCode="General" sourceLinked="0"/>
        <c:majorTickMark val="out"/>
        <c:minorTickMark val="none"/>
        <c:tickLblPos val="nextTo"/>
        <c:txPr>
          <a:bodyPr/>
          <a:lstStyle/>
          <a:p>
            <a:pPr>
              <a:defRPr sz="1600"/>
            </a:pPr>
            <a:endParaRPr lang="nl-NL"/>
          </a:p>
        </c:txPr>
        <c:crossAx val="-1601421632"/>
        <c:crosses val="autoZero"/>
        <c:auto val="1"/>
        <c:lblAlgn val="ctr"/>
        <c:lblOffset val="100"/>
        <c:noMultiLvlLbl val="0"/>
      </c:catAx>
      <c:valAx>
        <c:axId val="-1601421632"/>
        <c:scaling>
          <c:orientation val="minMax"/>
        </c:scaling>
        <c:delete val="0"/>
        <c:axPos val="l"/>
        <c:majorGridlines/>
        <c:numFmt formatCode="0.00%" sourceLinked="1"/>
        <c:majorTickMark val="out"/>
        <c:minorTickMark val="none"/>
        <c:tickLblPos val="nextTo"/>
        <c:txPr>
          <a:bodyPr/>
          <a:lstStyle/>
          <a:p>
            <a:pPr>
              <a:defRPr sz="1400"/>
            </a:pPr>
            <a:endParaRPr lang="nl-NL"/>
          </a:p>
        </c:txPr>
        <c:crossAx val="-1601411840"/>
        <c:crosses val="autoZero"/>
        <c:crossBetween val="between"/>
      </c:valAx>
    </c:plotArea>
    <c:legend>
      <c:legendPos val="r"/>
      <c:layout>
        <c:manualLayout>
          <c:xMode val="edge"/>
          <c:yMode val="edge"/>
          <c:x val="0.80509268650683574"/>
          <c:y val="0.36360538430194145"/>
          <c:w val="0.19490731349316409"/>
          <c:h val="0.52713273727760546"/>
        </c:manualLayout>
      </c:layout>
      <c:overlay val="0"/>
      <c:txPr>
        <a:bodyPr/>
        <a:lstStyle/>
        <a:p>
          <a:pPr>
            <a:defRPr sz="1600"/>
          </a:pPr>
          <a:endParaRPr lang="nl-NL"/>
        </a:p>
      </c:txPr>
    </c:legend>
    <c:plotVisOnly val="1"/>
    <c:dispBlanksAs val="gap"/>
    <c:showDLblsOverMax val="0"/>
  </c:chart>
  <c:txPr>
    <a:bodyPr/>
    <a:lstStyle/>
    <a:p>
      <a:pPr>
        <a:defRPr>
          <a:ln>
            <a:noFill/>
          </a:ln>
          <a:solidFill>
            <a:schemeClr val="tx1"/>
          </a:solidFill>
        </a:defRPr>
      </a:pPr>
      <a:endParaRPr lang="nl-NL"/>
    </a:p>
  </c:txPr>
  <c:printSettings>
    <c:headerFooter/>
    <c:pageMargins b="0.750000000000004" l="0.70000000000000195" r="0.70000000000000195" t="0.750000000000004" header="0.3" footer="0.3"/>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4391963302549204E-2"/>
          <c:y val="0.12025178131439743"/>
          <c:w val="0.70977888327193162"/>
          <c:h val="0.78984944910691768"/>
        </c:manualLayout>
      </c:layout>
      <c:lineChart>
        <c:grouping val="standard"/>
        <c:varyColors val="0"/>
        <c:ser>
          <c:idx val="0"/>
          <c:order val="0"/>
          <c:tx>
            <c:v> Gemiddelde</c:v>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Jaaroverzicht!$G$52:$R$52</c:f>
              <c:numCache>
                <c:formatCode>0.00%</c:formatCode>
                <c:ptCount val="12"/>
                <c:pt idx="0">
                  <c:v>4.1311103028539561E-2</c:v>
                </c:pt>
                <c:pt idx="1">
                  <c:v>3.7280143755615454E-2</c:v>
                </c:pt>
                <c:pt idx="2">
                  <c:v>4.7872614862407563E-2</c:v>
                </c:pt>
                <c:pt idx="3">
                  <c:v>4.6965568397028132E-2</c:v>
                </c:pt>
                <c:pt idx="4">
                  <c:v>4.2509381285897777E-2</c:v>
                </c:pt>
                <c:pt idx="5">
                  <c:v>5.0106966242768912E-2</c:v>
                </c:pt>
                <c:pt idx="6">
                  <c:v>5.4135010106696031E-2</c:v>
                </c:pt>
                <c:pt idx="7">
                  <c:v>0</c:v>
                </c:pt>
                <c:pt idx="8">
                  <c:v>0</c:v>
                </c:pt>
                <c:pt idx="9">
                  <c:v>0</c:v>
                </c:pt>
                <c:pt idx="10">
                  <c:v>0</c:v>
                </c:pt>
                <c:pt idx="11">
                  <c:v>0</c:v>
                </c:pt>
              </c:numCache>
            </c:numRef>
          </c:val>
          <c:smooth val="0"/>
          <c:extLst>
            <c:ext xmlns:c16="http://schemas.microsoft.com/office/drawing/2014/chart" uri="{C3380CC4-5D6E-409C-BE32-E72D297353CC}">
              <c16:uniqueId val="{00000000-5CC2-A340-AB6C-F691A3FA420D}"/>
            </c:ext>
          </c:extLst>
        </c:ser>
        <c:ser>
          <c:idx val="4"/>
          <c:order val="1"/>
          <c:tx>
            <c:strRef>
              <c:f>Jaaroverzicht!$C$69</c:f>
              <c:strCache>
                <c:ptCount val="1"/>
                <c:pt idx="0">
                  <c:v>  Target </c:v>
                </c:pt>
              </c:strCache>
            </c:strRef>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Jaaroverzicht!$G$69:$R$69</c:f>
              <c:numCache>
                <c:formatCode>0.0%</c:formatCode>
                <c:ptCount val="12"/>
                <c:pt idx="0">
                  <c:v>0.05</c:v>
                </c:pt>
                <c:pt idx="1">
                  <c:v>0.05</c:v>
                </c:pt>
                <c:pt idx="2">
                  <c:v>0.05</c:v>
                </c:pt>
                <c:pt idx="3">
                  <c:v>0.05</c:v>
                </c:pt>
                <c:pt idx="4">
                  <c:v>0.05</c:v>
                </c:pt>
                <c:pt idx="5">
                  <c:v>0.05</c:v>
                </c:pt>
                <c:pt idx="6">
                  <c:v>0.05</c:v>
                </c:pt>
                <c:pt idx="7">
                  <c:v>0.05</c:v>
                </c:pt>
                <c:pt idx="8">
                  <c:v>0.05</c:v>
                </c:pt>
                <c:pt idx="9">
                  <c:v>0.05</c:v>
                </c:pt>
                <c:pt idx="10">
                  <c:v>0.05</c:v>
                </c:pt>
                <c:pt idx="11">
                  <c:v>0.05</c:v>
                </c:pt>
              </c:numCache>
            </c:numRef>
          </c:val>
          <c:smooth val="0"/>
          <c:extLst>
            <c:ext xmlns:c16="http://schemas.microsoft.com/office/drawing/2014/chart" uri="{C3380CC4-5D6E-409C-BE32-E72D297353CC}">
              <c16:uniqueId val="{00000001-5CC2-A340-AB6C-F691A3FA420D}"/>
            </c:ext>
          </c:extLst>
        </c:ser>
        <c:ser>
          <c:idx val="1"/>
          <c:order val="2"/>
          <c:tx>
            <c:strRef>
              <c:f>Jaaroverzicht!$C$35</c:f>
              <c:strCache>
                <c:ptCount val="1"/>
                <c:pt idx="0">
                  <c:v>Sectorbureau Zuid</c:v>
                </c:pt>
              </c:strCache>
            </c:strRef>
          </c:tx>
          <c:marker>
            <c:symbol val="none"/>
          </c:marker>
          <c:val>
            <c:numRef>
              <c:f>Jaaroverzicht!$G$35:$R$35</c:f>
              <c:numCache>
                <c:formatCode>0.00%</c:formatCode>
                <c:ptCount val="12"/>
                <c:pt idx="0">
                  <c:v>8.6E-3</c:v>
                </c:pt>
                <c:pt idx="1">
                  <c:v>0</c:v>
                </c:pt>
                <c:pt idx="2">
                  <c:v>5.2900000000000003E-2</c:v>
                </c:pt>
                <c:pt idx="3">
                  <c:v>0.12859999999999999</c:v>
                </c:pt>
                <c:pt idx="4">
                  <c:v>9.64E-2</c:v>
                </c:pt>
                <c:pt idx="5">
                  <c:v>0.1157</c:v>
                </c:pt>
                <c:pt idx="6">
                  <c:v>9.64E-2</c:v>
                </c:pt>
                <c:pt idx="7">
                  <c:v>0</c:v>
                </c:pt>
                <c:pt idx="8">
                  <c:v>0</c:v>
                </c:pt>
                <c:pt idx="9">
                  <c:v>0</c:v>
                </c:pt>
                <c:pt idx="10">
                  <c:v>0</c:v>
                </c:pt>
                <c:pt idx="11">
                  <c:v>0</c:v>
                </c:pt>
              </c:numCache>
            </c:numRef>
          </c:val>
          <c:smooth val="0"/>
          <c:extLst>
            <c:ext xmlns:c16="http://schemas.microsoft.com/office/drawing/2014/chart" uri="{C3380CC4-5D6E-409C-BE32-E72D297353CC}">
              <c16:uniqueId val="{00000002-5CC2-A340-AB6C-F691A3FA420D}"/>
            </c:ext>
          </c:extLst>
        </c:ser>
        <c:ser>
          <c:idx val="2"/>
          <c:order val="3"/>
          <c:tx>
            <c:strRef>
              <c:f>Jaaroverzicht!$C$36</c:f>
              <c:strCache>
                <c:ptCount val="1"/>
                <c:pt idx="0">
                  <c:v>De Korenaer Stevensbeek</c:v>
                </c:pt>
              </c:strCache>
            </c:strRef>
          </c:tx>
          <c:marker>
            <c:symbol val="none"/>
          </c:marker>
          <c:val>
            <c:numRef>
              <c:f>Jaaroverzicht!$G$36:$R$36</c:f>
              <c:numCache>
                <c:formatCode>0.00%</c:formatCode>
                <c:ptCount val="12"/>
                <c:pt idx="0">
                  <c:v>2.0500000000000001E-2</c:v>
                </c:pt>
                <c:pt idx="1">
                  <c:v>9.2999999999999992E-3</c:v>
                </c:pt>
                <c:pt idx="2">
                  <c:v>1.6899999999999998E-2</c:v>
                </c:pt>
                <c:pt idx="3">
                  <c:v>1.7399999999999999E-2</c:v>
                </c:pt>
                <c:pt idx="4">
                  <c:v>5.0000000000000001E-3</c:v>
                </c:pt>
                <c:pt idx="5">
                  <c:v>1.1499999999999998E-2</c:v>
                </c:pt>
                <c:pt idx="6">
                  <c:v>5.0200000000000002E-2</c:v>
                </c:pt>
                <c:pt idx="7">
                  <c:v>0</c:v>
                </c:pt>
                <c:pt idx="8">
                  <c:v>0</c:v>
                </c:pt>
                <c:pt idx="9">
                  <c:v>0</c:v>
                </c:pt>
                <c:pt idx="10">
                  <c:v>0</c:v>
                </c:pt>
                <c:pt idx="11">
                  <c:v>0</c:v>
                </c:pt>
              </c:numCache>
            </c:numRef>
          </c:val>
          <c:smooth val="0"/>
          <c:extLst>
            <c:ext xmlns:c16="http://schemas.microsoft.com/office/drawing/2014/chart" uri="{C3380CC4-5D6E-409C-BE32-E72D297353CC}">
              <c16:uniqueId val="{00000003-5CC2-A340-AB6C-F691A3FA420D}"/>
            </c:ext>
          </c:extLst>
        </c:ser>
        <c:ser>
          <c:idx val="3"/>
          <c:order val="4"/>
          <c:tx>
            <c:strRef>
              <c:f>Jaaroverzicht!$C$37</c:f>
              <c:strCache>
                <c:ptCount val="1"/>
                <c:pt idx="0">
                  <c:v>De Korenaer Deurne</c:v>
                </c:pt>
              </c:strCache>
            </c:strRef>
          </c:tx>
          <c:marker>
            <c:symbol val="none"/>
          </c:marker>
          <c:val>
            <c:numRef>
              <c:f>Jaaroverzicht!$G$37:$R$37</c:f>
              <c:numCache>
                <c:formatCode>0.00%</c:formatCode>
                <c:ptCount val="12"/>
                <c:pt idx="0">
                  <c:v>1.5300000000000001E-2</c:v>
                </c:pt>
                <c:pt idx="1">
                  <c:v>4.7899999999999998E-2</c:v>
                </c:pt>
                <c:pt idx="2">
                  <c:v>3.8199999999999998E-2</c:v>
                </c:pt>
                <c:pt idx="3">
                  <c:v>4.250000000000001E-2</c:v>
                </c:pt>
                <c:pt idx="4">
                  <c:v>2.8899999999999999E-2</c:v>
                </c:pt>
                <c:pt idx="5">
                  <c:v>2.23E-2</c:v>
                </c:pt>
                <c:pt idx="6">
                  <c:v>3.6200000000000003E-2</c:v>
                </c:pt>
                <c:pt idx="7">
                  <c:v>0</c:v>
                </c:pt>
                <c:pt idx="8">
                  <c:v>0</c:v>
                </c:pt>
                <c:pt idx="9">
                  <c:v>0</c:v>
                </c:pt>
                <c:pt idx="10">
                  <c:v>0</c:v>
                </c:pt>
                <c:pt idx="11">
                  <c:v>0</c:v>
                </c:pt>
              </c:numCache>
            </c:numRef>
          </c:val>
          <c:smooth val="0"/>
          <c:extLst>
            <c:ext xmlns:c16="http://schemas.microsoft.com/office/drawing/2014/chart" uri="{C3380CC4-5D6E-409C-BE32-E72D297353CC}">
              <c16:uniqueId val="{00000004-5CC2-A340-AB6C-F691A3FA420D}"/>
            </c:ext>
          </c:extLst>
        </c:ser>
        <c:ser>
          <c:idx val="5"/>
          <c:order val="5"/>
          <c:tx>
            <c:strRef>
              <c:f>Jaaroverzicht!$C$38</c:f>
              <c:strCache>
                <c:ptCount val="1"/>
                <c:pt idx="0">
                  <c:v>De Korenaer Helmond</c:v>
                </c:pt>
              </c:strCache>
            </c:strRef>
          </c:tx>
          <c:marker>
            <c:symbol val="none"/>
          </c:marker>
          <c:val>
            <c:numRef>
              <c:f>Jaaroverzicht!$G$38:$R$38</c:f>
              <c:numCache>
                <c:formatCode>0.00%</c:formatCode>
                <c:ptCount val="12"/>
                <c:pt idx="0">
                  <c:v>7.5399999999999995E-2</c:v>
                </c:pt>
                <c:pt idx="1">
                  <c:v>7.5999999999999998E-2</c:v>
                </c:pt>
                <c:pt idx="2">
                  <c:v>2.0899999999999998E-2</c:v>
                </c:pt>
                <c:pt idx="3">
                  <c:v>1.0500000000000001E-2</c:v>
                </c:pt>
                <c:pt idx="4">
                  <c:v>1.9099999999999999E-2</c:v>
                </c:pt>
                <c:pt idx="5">
                  <c:v>0.02</c:v>
                </c:pt>
                <c:pt idx="6">
                  <c:v>1.0800000000000001E-2</c:v>
                </c:pt>
                <c:pt idx="7">
                  <c:v>0</c:v>
                </c:pt>
                <c:pt idx="8">
                  <c:v>0</c:v>
                </c:pt>
                <c:pt idx="9">
                  <c:v>0</c:v>
                </c:pt>
                <c:pt idx="10">
                  <c:v>0</c:v>
                </c:pt>
                <c:pt idx="11">
                  <c:v>0</c:v>
                </c:pt>
              </c:numCache>
            </c:numRef>
          </c:val>
          <c:smooth val="0"/>
          <c:extLst>
            <c:ext xmlns:c16="http://schemas.microsoft.com/office/drawing/2014/chart" uri="{C3380CC4-5D6E-409C-BE32-E72D297353CC}">
              <c16:uniqueId val="{00000005-5CC2-A340-AB6C-F691A3FA420D}"/>
            </c:ext>
          </c:extLst>
        </c:ser>
        <c:ser>
          <c:idx val="6"/>
          <c:order val="6"/>
          <c:tx>
            <c:strRef>
              <c:f>Jaaroverzicht!$C$39</c:f>
              <c:strCache>
                <c:ptCount val="1"/>
                <c:pt idx="0">
                  <c:v>De Korenaer Rector Baptist</c:v>
                </c:pt>
              </c:strCache>
            </c:strRef>
          </c:tx>
          <c:marker>
            <c:symbol val="none"/>
          </c:marker>
          <c:val>
            <c:numRef>
              <c:f>Jaaroverzicht!$G$39:$R$39</c:f>
              <c:numCache>
                <c:formatCode>0.00%</c:formatCode>
                <c:ptCount val="12"/>
                <c:pt idx="0">
                  <c:v>5.5799999999999995E-2</c:v>
                </c:pt>
                <c:pt idx="1">
                  <c:v>5.11E-2</c:v>
                </c:pt>
                <c:pt idx="2">
                  <c:v>8.6599999999999996E-2</c:v>
                </c:pt>
                <c:pt idx="3">
                  <c:v>5.28E-2</c:v>
                </c:pt>
                <c:pt idx="4">
                  <c:v>3.32E-2</c:v>
                </c:pt>
                <c:pt idx="5">
                  <c:v>2.4299999999999999E-2</c:v>
                </c:pt>
                <c:pt idx="6">
                  <c:v>1.6400000000000001E-2</c:v>
                </c:pt>
                <c:pt idx="7">
                  <c:v>0</c:v>
                </c:pt>
                <c:pt idx="8">
                  <c:v>0</c:v>
                </c:pt>
                <c:pt idx="9">
                  <c:v>0</c:v>
                </c:pt>
                <c:pt idx="10">
                  <c:v>0</c:v>
                </c:pt>
                <c:pt idx="11">
                  <c:v>0</c:v>
                </c:pt>
              </c:numCache>
            </c:numRef>
          </c:val>
          <c:smooth val="0"/>
          <c:extLst>
            <c:ext xmlns:c16="http://schemas.microsoft.com/office/drawing/2014/chart" uri="{C3380CC4-5D6E-409C-BE32-E72D297353CC}">
              <c16:uniqueId val="{00000006-5CC2-A340-AB6C-F691A3FA420D}"/>
            </c:ext>
          </c:extLst>
        </c:ser>
        <c:ser>
          <c:idx val="7"/>
          <c:order val="7"/>
          <c:tx>
            <c:strRef>
              <c:f>Jaaroverzicht!$C$40</c:f>
              <c:strCache>
                <c:ptCount val="1"/>
                <c:pt idx="0">
                  <c:v>De Korenaer Strausslaan</c:v>
                </c:pt>
              </c:strCache>
            </c:strRef>
          </c:tx>
          <c:marker>
            <c:symbol val="none"/>
          </c:marker>
          <c:val>
            <c:numRef>
              <c:f>Jaaroverzicht!$G$40:$R$40</c:f>
              <c:numCache>
                <c:formatCode>0.00%</c:formatCode>
                <c:ptCount val="12"/>
                <c:pt idx="0">
                  <c:v>0.1002</c:v>
                </c:pt>
                <c:pt idx="1">
                  <c:v>5.74E-2</c:v>
                </c:pt>
                <c:pt idx="2">
                  <c:v>7.5899999999999995E-2</c:v>
                </c:pt>
                <c:pt idx="3">
                  <c:v>7.0300000000000001E-2</c:v>
                </c:pt>
                <c:pt idx="4">
                  <c:v>7.3099999999999998E-2</c:v>
                </c:pt>
                <c:pt idx="5">
                  <c:v>8.6300000000000002E-2</c:v>
                </c:pt>
                <c:pt idx="6">
                  <c:v>8.4699999999999984E-2</c:v>
                </c:pt>
                <c:pt idx="7">
                  <c:v>0</c:v>
                </c:pt>
                <c:pt idx="8">
                  <c:v>0</c:v>
                </c:pt>
                <c:pt idx="9">
                  <c:v>0</c:v>
                </c:pt>
                <c:pt idx="10">
                  <c:v>0</c:v>
                </c:pt>
                <c:pt idx="11">
                  <c:v>0</c:v>
                </c:pt>
              </c:numCache>
            </c:numRef>
          </c:val>
          <c:smooth val="0"/>
          <c:extLst>
            <c:ext xmlns:c16="http://schemas.microsoft.com/office/drawing/2014/chart" uri="{C3380CC4-5D6E-409C-BE32-E72D297353CC}">
              <c16:uniqueId val="{00000007-5CC2-A340-AB6C-F691A3FA420D}"/>
            </c:ext>
          </c:extLst>
        </c:ser>
        <c:ser>
          <c:idx val="8"/>
          <c:order val="8"/>
          <c:tx>
            <c:v>#REF!</c:v>
          </c:tx>
          <c:marker>
            <c:symbol val="none"/>
          </c:marker>
          <c:val>
            <c:numLit>
              <c:formatCode>General</c:formatCode>
              <c:ptCount val="1"/>
              <c:pt idx="0">
                <c:v>1</c:v>
              </c:pt>
            </c:numLit>
          </c:val>
          <c:smooth val="0"/>
          <c:extLst>
            <c:ext xmlns:c16="http://schemas.microsoft.com/office/drawing/2014/chart" uri="{C3380CC4-5D6E-409C-BE32-E72D297353CC}">
              <c16:uniqueId val="{00000008-5CC2-A340-AB6C-F691A3FA420D}"/>
            </c:ext>
          </c:extLst>
        </c:ser>
        <c:ser>
          <c:idx val="9"/>
          <c:order val="9"/>
          <c:tx>
            <c:strRef>
              <c:f>Jaaroverzicht!$C$41</c:f>
              <c:strCache>
                <c:ptCount val="1"/>
                <c:pt idx="0">
                  <c:v>De Rungraaf</c:v>
                </c:pt>
              </c:strCache>
            </c:strRef>
          </c:tx>
          <c:marker>
            <c:symbol val="none"/>
          </c:marker>
          <c:val>
            <c:numRef>
              <c:f>Jaaroverzicht!$G$41:$R$41</c:f>
              <c:numCache>
                <c:formatCode>0.00%</c:formatCode>
                <c:ptCount val="12"/>
                <c:pt idx="0">
                  <c:v>7.0099999999999996E-2</c:v>
                </c:pt>
                <c:pt idx="1">
                  <c:v>6.0800000000000007E-2</c:v>
                </c:pt>
                <c:pt idx="2">
                  <c:v>8.2500000000000004E-2</c:v>
                </c:pt>
                <c:pt idx="3">
                  <c:v>7.6600000000000001E-2</c:v>
                </c:pt>
                <c:pt idx="4">
                  <c:v>6.4100000000000004E-2</c:v>
                </c:pt>
                <c:pt idx="5">
                  <c:v>5.5899999999999998E-2</c:v>
                </c:pt>
                <c:pt idx="6">
                  <c:v>5.5800000000000002E-2</c:v>
                </c:pt>
                <c:pt idx="7">
                  <c:v>0</c:v>
                </c:pt>
                <c:pt idx="8">
                  <c:v>0</c:v>
                </c:pt>
                <c:pt idx="9">
                  <c:v>0</c:v>
                </c:pt>
                <c:pt idx="10">
                  <c:v>0</c:v>
                </c:pt>
                <c:pt idx="11">
                  <c:v>0</c:v>
                </c:pt>
              </c:numCache>
            </c:numRef>
          </c:val>
          <c:smooth val="0"/>
          <c:extLst>
            <c:ext xmlns:c16="http://schemas.microsoft.com/office/drawing/2014/chart" uri="{C3380CC4-5D6E-409C-BE32-E72D297353CC}">
              <c16:uniqueId val="{00000009-5CC2-A340-AB6C-F691A3FA420D}"/>
            </c:ext>
          </c:extLst>
        </c:ser>
        <c:ser>
          <c:idx val="10"/>
          <c:order val="10"/>
          <c:tx>
            <c:v>#REF!</c:v>
          </c:tx>
          <c:marker>
            <c:symbol val="none"/>
          </c:marker>
          <c:val>
            <c:numLit>
              <c:formatCode>General</c:formatCode>
              <c:ptCount val="1"/>
              <c:pt idx="0">
                <c:v>1</c:v>
              </c:pt>
            </c:numLit>
          </c:val>
          <c:smooth val="0"/>
          <c:extLst>
            <c:ext xmlns:c16="http://schemas.microsoft.com/office/drawing/2014/chart" uri="{C3380CC4-5D6E-409C-BE32-E72D297353CC}">
              <c16:uniqueId val="{0000000A-5CC2-A340-AB6C-F691A3FA420D}"/>
            </c:ext>
          </c:extLst>
        </c:ser>
        <c:ser>
          <c:idx val="11"/>
          <c:order val="11"/>
          <c:tx>
            <c:strRef>
              <c:f>Jaaroverzicht!$C$42</c:f>
              <c:strCache>
                <c:ptCount val="1"/>
                <c:pt idx="0">
                  <c:v>De Hilt</c:v>
                </c:pt>
              </c:strCache>
            </c:strRef>
          </c:tx>
          <c:marker>
            <c:symbol val="none"/>
          </c:marker>
          <c:val>
            <c:numRef>
              <c:f>Jaaroverzicht!$G$42:$R$42</c:f>
              <c:numCache>
                <c:formatCode>0.00%</c:formatCode>
                <c:ptCount val="12"/>
                <c:pt idx="0">
                  <c:v>0</c:v>
                </c:pt>
                <c:pt idx="1">
                  <c:v>5.4999999999999997E-3</c:v>
                </c:pt>
                <c:pt idx="2">
                  <c:v>1.3299999999999998E-2</c:v>
                </c:pt>
                <c:pt idx="3">
                  <c:v>7.6E-3</c:v>
                </c:pt>
                <c:pt idx="4">
                  <c:v>4.1999999999999997E-3</c:v>
                </c:pt>
                <c:pt idx="5">
                  <c:v>2.5100000000000001E-2</c:v>
                </c:pt>
                <c:pt idx="6">
                  <c:v>2.46E-2</c:v>
                </c:pt>
                <c:pt idx="7">
                  <c:v>0</c:v>
                </c:pt>
                <c:pt idx="8">
                  <c:v>0</c:v>
                </c:pt>
                <c:pt idx="9">
                  <c:v>0</c:v>
                </c:pt>
                <c:pt idx="10">
                  <c:v>0</c:v>
                </c:pt>
                <c:pt idx="11">
                  <c:v>0</c:v>
                </c:pt>
              </c:numCache>
            </c:numRef>
          </c:val>
          <c:smooth val="0"/>
          <c:extLst>
            <c:ext xmlns:c16="http://schemas.microsoft.com/office/drawing/2014/chart" uri="{C3380CC4-5D6E-409C-BE32-E72D297353CC}">
              <c16:uniqueId val="{0000000B-5CC2-A340-AB6C-F691A3FA420D}"/>
            </c:ext>
          </c:extLst>
        </c:ser>
        <c:ser>
          <c:idx val="12"/>
          <c:order val="12"/>
          <c:tx>
            <c:strRef>
              <c:f>Jaaroverzicht!$C$46</c:f>
              <c:strCache>
                <c:ptCount val="1"/>
                <c:pt idx="0">
                  <c:v>Latasteschool</c:v>
                </c:pt>
              </c:strCache>
            </c:strRef>
          </c:tx>
          <c:marker>
            <c:symbol val="none"/>
          </c:marker>
          <c:val>
            <c:numRef>
              <c:f>Jaaroverzicht!$G$46:$R$46</c:f>
              <c:numCache>
                <c:formatCode>0.00%</c:formatCode>
                <c:ptCount val="12"/>
                <c:pt idx="0">
                  <c:v>0</c:v>
                </c:pt>
                <c:pt idx="1">
                  <c:v>0</c:v>
                </c:pt>
                <c:pt idx="2">
                  <c:v>3.3E-3</c:v>
                </c:pt>
                <c:pt idx="3">
                  <c:v>0</c:v>
                </c:pt>
                <c:pt idx="4">
                  <c:v>1.2699999999999999E-2</c:v>
                </c:pt>
                <c:pt idx="5">
                  <c:v>4.0300000000000002E-2</c:v>
                </c:pt>
                <c:pt idx="6">
                  <c:v>2.5100000000000001E-2</c:v>
                </c:pt>
                <c:pt idx="7">
                  <c:v>0</c:v>
                </c:pt>
                <c:pt idx="8">
                  <c:v>0</c:v>
                </c:pt>
                <c:pt idx="9">
                  <c:v>0</c:v>
                </c:pt>
                <c:pt idx="10">
                  <c:v>0</c:v>
                </c:pt>
                <c:pt idx="11">
                  <c:v>0</c:v>
                </c:pt>
              </c:numCache>
            </c:numRef>
          </c:val>
          <c:smooth val="0"/>
          <c:extLst>
            <c:ext xmlns:c16="http://schemas.microsoft.com/office/drawing/2014/chart" uri="{C3380CC4-5D6E-409C-BE32-E72D297353CC}">
              <c16:uniqueId val="{0000000C-5CC2-A340-AB6C-F691A3FA420D}"/>
            </c:ext>
          </c:extLst>
        </c:ser>
        <c:ser>
          <c:idx val="14"/>
          <c:order val="13"/>
          <c:tx>
            <c:v>#REF!</c:v>
          </c:tx>
          <c:marker>
            <c:symbol val="none"/>
          </c:marker>
          <c:val>
            <c:numLit>
              <c:formatCode>General</c:formatCode>
              <c:ptCount val="1"/>
              <c:pt idx="0">
                <c:v>1</c:v>
              </c:pt>
            </c:numLit>
          </c:val>
          <c:smooth val="0"/>
          <c:extLst>
            <c:ext xmlns:c16="http://schemas.microsoft.com/office/drawing/2014/chart" uri="{C3380CC4-5D6E-409C-BE32-E72D297353CC}">
              <c16:uniqueId val="{0000000E-5CC2-A340-AB6C-F691A3FA420D}"/>
            </c:ext>
          </c:extLst>
        </c:ser>
        <c:ser>
          <c:idx val="13"/>
          <c:order val="14"/>
          <c:tx>
            <c:strRef>
              <c:f>Jaaroverzicht!$C$47</c:f>
              <c:strCache>
                <c:ptCount val="1"/>
                <c:pt idx="0">
                  <c:v>De Spoorzoeker</c:v>
                </c:pt>
              </c:strCache>
            </c:strRef>
          </c:tx>
          <c:marker>
            <c:symbol val="none"/>
          </c:marker>
          <c:val>
            <c:numRef>
              <c:f>Jaaroverzicht!$G$48:$R$48</c:f>
              <c:numCache>
                <c:formatCode>0.00%</c:formatCode>
                <c:ptCount val="12"/>
                <c:pt idx="0">
                  <c:v>1.41E-2</c:v>
                </c:pt>
                <c:pt idx="1">
                  <c:v>1.04E-2</c:v>
                </c:pt>
                <c:pt idx="2">
                  <c:v>1.5400000000000002E-2</c:v>
                </c:pt>
                <c:pt idx="3">
                  <c:v>6.25E-2</c:v>
                </c:pt>
                <c:pt idx="4">
                  <c:v>6.6100000000000006E-2</c:v>
                </c:pt>
                <c:pt idx="5">
                  <c:v>9.1800000000000007E-2</c:v>
                </c:pt>
                <c:pt idx="6">
                  <c:v>9.7799999999999998E-2</c:v>
                </c:pt>
                <c:pt idx="7">
                  <c:v>0</c:v>
                </c:pt>
                <c:pt idx="8">
                  <c:v>0</c:v>
                </c:pt>
                <c:pt idx="9">
                  <c:v>0</c:v>
                </c:pt>
                <c:pt idx="10">
                  <c:v>0</c:v>
                </c:pt>
                <c:pt idx="11">
                  <c:v>0</c:v>
                </c:pt>
              </c:numCache>
            </c:numRef>
          </c:val>
          <c:smooth val="0"/>
          <c:extLst>
            <c:ext xmlns:c16="http://schemas.microsoft.com/office/drawing/2014/chart" uri="{C3380CC4-5D6E-409C-BE32-E72D297353CC}">
              <c16:uniqueId val="{0000000F-5CC2-A340-AB6C-F691A3FA420D}"/>
            </c:ext>
          </c:extLst>
        </c:ser>
        <c:ser>
          <c:idx val="15"/>
          <c:order val="15"/>
          <c:tx>
            <c:strRef>
              <c:f>Jaaroverzicht!$C$48</c:f>
              <c:strCache>
                <c:ptCount val="1"/>
                <c:pt idx="0">
                  <c:v>De Widdonck Heibloem</c:v>
                </c:pt>
              </c:strCache>
            </c:strRef>
          </c:tx>
          <c:marker>
            <c:symbol val="none"/>
          </c:marker>
          <c:val>
            <c:numRef>
              <c:f>Jaaroverzicht!$G$48:$R$48</c:f>
              <c:numCache>
                <c:formatCode>0.00%</c:formatCode>
                <c:ptCount val="12"/>
                <c:pt idx="0">
                  <c:v>1.41E-2</c:v>
                </c:pt>
                <c:pt idx="1">
                  <c:v>1.04E-2</c:v>
                </c:pt>
                <c:pt idx="2">
                  <c:v>1.5400000000000002E-2</c:v>
                </c:pt>
                <c:pt idx="3">
                  <c:v>6.25E-2</c:v>
                </c:pt>
                <c:pt idx="4">
                  <c:v>6.6100000000000006E-2</c:v>
                </c:pt>
                <c:pt idx="5">
                  <c:v>9.1800000000000007E-2</c:v>
                </c:pt>
                <c:pt idx="6">
                  <c:v>9.7799999999999998E-2</c:v>
                </c:pt>
                <c:pt idx="7">
                  <c:v>0</c:v>
                </c:pt>
                <c:pt idx="8">
                  <c:v>0</c:v>
                </c:pt>
                <c:pt idx="9">
                  <c:v>0</c:v>
                </c:pt>
                <c:pt idx="10">
                  <c:v>0</c:v>
                </c:pt>
                <c:pt idx="11">
                  <c:v>0</c:v>
                </c:pt>
              </c:numCache>
            </c:numRef>
          </c:val>
          <c:smooth val="0"/>
          <c:extLst>
            <c:ext xmlns:c16="http://schemas.microsoft.com/office/drawing/2014/chart" uri="{C3380CC4-5D6E-409C-BE32-E72D297353CC}">
              <c16:uniqueId val="{00000010-5CC2-A340-AB6C-F691A3FA420D}"/>
            </c:ext>
          </c:extLst>
        </c:ser>
        <c:ser>
          <c:idx val="16"/>
          <c:order val="16"/>
          <c:tx>
            <c:strRef>
              <c:f>Jaaroverzicht!$C$49</c:f>
              <c:strCache>
                <c:ptCount val="1"/>
                <c:pt idx="0">
                  <c:v>De Widdonck Weert</c:v>
                </c:pt>
              </c:strCache>
            </c:strRef>
          </c:tx>
          <c:marker>
            <c:symbol val="none"/>
          </c:marker>
          <c:val>
            <c:numRef>
              <c:f>Jaaroverzicht!$G$49:$R$49</c:f>
              <c:numCache>
                <c:formatCode>0.00%</c:formatCode>
                <c:ptCount val="12"/>
                <c:pt idx="0">
                  <c:v>6.4000000000000003E-3</c:v>
                </c:pt>
                <c:pt idx="1">
                  <c:v>1.38E-2</c:v>
                </c:pt>
                <c:pt idx="2">
                  <c:v>3.56E-2</c:v>
                </c:pt>
                <c:pt idx="3">
                  <c:v>3.0200000000000005E-2</c:v>
                </c:pt>
                <c:pt idx="4">
                  <c:v>3.0300000000000001E-2</c:v>
                </c:pt>
                <c:pt idx="5">
                  <c:v>4.02E-2</c:v>
                </c:pt>
                <c:pt idx="6">
                  <c:v>6.6900000000000001E-2</c:v>
                </c:pt>
                <c:pt idx="7">
                  <c:v>0</c:v>
                </c:pt>
                <c:pt idx="8">
                  <c:v>0</c:v>
                </c:pt>
                <c:pt idx="9">
                  <c:v>0</c:v>
                </c:pt>
                <c:pt idx="10">
                  <c:v>0</c:v>
                </c:pt>
                <c:pt idx="11">
                  <c:v>0</c:v>
                </c:pt>
              </c:numCache>
            </c:numRef>
          </c:val>
          <c:smooth val="0"/>
          <c:extLst>
            <c:ext xmlns:c16="http://schemas.microsoft.com/office/drawing/2014/chart" uri="{C3380CC4-5D6E-409C-BE32-E72D297353CC}">
              <c16:uniqueId val="{00000011-5CC2-A340-AB6C-F691A3FA420D}"/>
            </c:ext>
          </c:extLst>
        </c:ser>
        <c:ser>
          <c:idx val="17"/>
          <c:order val="17"/>
          <c:tx>
            <c:strRef>
              <c:f>Jaaroverzicht!$C$50</c:f>
              <c:strCache>
                <c:ptCount val="1"/>
                <c:pt idx="0">
                  <c:v>De Ortolaan Heibloem</c:v>
                </c:pt>
              </c:strCache>
            </c:strRef>
          </c:tx>
          <c:marker>
            <c:symbol val="none"/>
          </c:marker>
          <c:val>
            <c:numRef>
              <c:f>Jaaroverzicht!$G$50:$R$50</c:f>
              <c:numCache>
                <c:formatCode>0.00%</c:formatCode>
                <c:ptCount val="12"/>
                <c:pt idx="0">
                  <c:v>2.8899999999999999E-2</c:v>
                </c:pt>
                <c:pt idx="1">
                  <c:v>6.1800000000000001E-2</c:v>
                </c:pt>
                <c:pt idx="2">
                  <c:v>7.3999999999999996E-2</c:v>
                </c:pt>
                <c:pt idx="3">
                  <c:v>0.10219999999999999</c:v>
                </c:pt>
                <c:pt idx="4">
                  <c:v>0.1011</c:v>
                </c:pt>
                <c:pt idx="5">
                  <c:v>0.1082</c:v>
                </c:pt>
                <c:pt idx="6">
                  <c:v>0.1201</c:v>
                </c:pt>
                <c:pt idx="7">
                  <c:v>0</c:v>
                </c:pt>
                <c:pt idx="8">
                  <c:v>0</c:v>
                </c:pt>
                <c:pt idx="9">
                  <c:v>0</c:v>
                </c:pt>
                <c:pt idx="10">
                  <c:v>0</c:v>
                </c:pt>
                <c:pt idx="11">
                  <c:v>0</c:v>
                </c:pt>
              </c:numCache>
            </c:numRef>
          </c:val>
          <c:smooth val="0"/>
          <c:extLst>
            <c:ext xmlns:c16="http://schemas.microsoft.com/office/drawing/2014/chart" uri="{C3380CC4-5D6E-409C-BE32-E72D297353CC}">
              <c16:uniqueId val="{00000012-5CC2-A340-AB6C-F691A3FA420D}"/>
            </c:ext>
          </c:extLst>
        </c:ser>
        <c:ser>
          <c:idx val="18"/>
          <c:order val="18"/>
          <c:tx>
            <c:strRef>
              <c:f>Jaaroverzicht!$C$51</c:f>
              <c:strCache>
                <c:ptCount val="1"/>
                <c:pt idx="0">
                  <c:v>De Ortolaan Roermond</c:v>
                </c:pt>
              </c:strCache>
            </c:strRef>
          </c:tx>
          <c:marker>
            <c:symbol val="none"/>
          </c:marker>
          <c:val>
            <c:numRef>
              <c:f>Jaaroverzicht!$G$51:$R$51</c:f>
              <c:numCache>
                <c:formatCode>0.00%</c:formatCode>
                <c:ptCount val="12"/>
                <c:pt idx="0">
                  <c:v>5.3999999999999999E-2</c:v>
                </c:pt>
                <c:pt idx="1">
                  <c:v>5.0900000000000001E-2</c:v>
                </c:pt>
                <c:pt idx="2">
                  <c:v>6.0299999999999999E-2</c:v>
                </c:pt>
                <c:pt idx="3">
                  <c:v>5.2299999999999999E-2</c:v>
                </c:pt>
                <c:pt idx="4">
                  <c:v>5.1799999999999999E-2</c:v>
                </c:pt>
                <c:pt idx="5">
                  <c:v>5.91E-2</c:v>
                </c:pt>
                <c:pt idx="6">
                  <c:v>6.9000000000000006E-2</c:v>
                </c:pt>
                <c:pt idx="7">
                  <c:v>0</c:v>
                </c:pt>
                <c:pt idx="8">
                  <c:v>0</c:v>
                </c:pt>
                <c:pt idx="9">
                  <c:v>0</c:v>
                </c:pt>
                <c:pt idx="10">
                  <c:v>0</c:v>
                </c:pt>
                <c:pt idx="11">
                  <c:v>0</c:v>
                </c:pt>
              </c:numCache>
            </c:numRef>
          </c:val>
          <c:smooth val="0"/>
          <c:extLst>
            <c:ext xmlns:c16="http://schemas.microsoft.com/office/drawing/2014/chart" uri="{C3380CC4-5D6E-409C-BE32-E72D297353CC}">
              <c16:uniqueId val="{00000013-5CC2-A340-AB6C-F691A3FA420D}"/>
            </c:ext>
          </c:extLst>
        </c:ser>
        <c:ser>
          <c:idx val="19"/>
          <c:order val="19"/>
          <c:tx>
            <c:v>#REF!</c:v>
          </c:tx>
          <c:marker>
            <c:symbol val="none"/>
          </c:marker>
          <c:val>
            <c:numLit>
              <c:formatCode>General</c:formatCode>
              <c:ptCount val="1"/>
              <c:pt idx="0">
                <c:v>1</c:v>
              </c:pt>
            </c:numLit>
          </c:val>
          <c:smooth val="0"/>
          <c:extLst>
            <c:ext xmlns:c16="http://schemas.microsoft.com/office/drawing/2014/chart" uri="{C3380CC4-5D6E-409C-BE32-E72D297353CC}">
              <c16:uniqueId val="{00000014-5CC2-A340-AB6C-F691A3FA420D}"/>
            </c:ext>
          </c:extLst>
        </c:ser>
        <c:ser>
          <c:idx val="20"/>
          <c:order val="20"/>
          <c:tx>
            <c:v>2018</c:v>
          </c:tx>
          <c:marker>
            <c:symbol val="none"/>
          </c:marker>
          <c:val>
            <c:numRef>
              <c:f>'Jaaroverzicht 2018'!$G$35:$R$35</c:f>
              <c:numCache>
                <c:formatCode>0.00%</c:formatCode>
                <c:ptCount val="12"/>
                <c:pt idx="0">
                  <c:v>7.8180922648083614E-2</c:v>
                </c:pt>
                <c:pt idx="1">
                  <c:v>8.5587959285004983E-2</c:v>
                </c:pt>
                <c:pt idx="2">
                  <c:v>8.9262274713271431E-2</c:v>
                </c:pt>
                <c:pt idx="3">
                  <c:v>8.4671737071415037E-2</c:v>
                </c:pt>
                <c:pt idx="4">
                  <c:v>8.1198052384150426E-2</c:v>
                </c:pt>
                <c:pt idx="5">
                  <c:v>8.1079287013264875E-2</c:v>
                </c:pt>
                <c:pt idx="6">
                  <c:v>5.9843875290578441E-2</c:v>
                </c:pt>
                <c:pt idx="7">
                  <c:v>5.1786819923371648E-2</c:v>
                </c:pt>
                <c:pt idx="8">
                  <c:v>6.3320498425304683E-2</c:v>
                </c:pt>
                <c:pt idx="9">
                  <c:v>7.9760031257711611E-2</c:v>
                </c:pt>
                <c:pt idx="10">
                  <c:v>9.4406238873825765E-2</c:v>
                </c:pt>
                <c:pt idx="11">
                  <c:v>8.2024100582376303E-2</c:v>
                </c:pt>
              </c:numCache>
            </c:numRef>
          </c:val>
          <c:smooth val="0"/>
          <c:extLst>
            <c:ext xmlns:c16="http://schemas.microsoft.com/office/drawing/2014/chart" uri="{C3380CC4-5D6E-409C-BE32-E72D297353CC}">
              <c16:uniqueId val="{00000015-5CC2-A340-AB6C-F691A3FA420D}"/>
            </c:ext>
          </c:extLst>
        </c:ser>
        <c:dLbls>
          <c:showLegendKey val="0"/>
          <c:showVal val="0"/>
          <c:showCatName val="0"/>
          <c:showSerName val="0"/>
          <c:showPercent val="0"/>
          <c:showBubbleSize val="0"/>
        </c:dLbls>
        <c:smooth val="0"/>
        <c:axId val="-1601421088"/>
        <c:axId val="-1601405312"/>
      </c:lineChart>
      <c:catAx>
        <c:axId val="-1601421088"/>
        <c:scaling>
          <c:orientation val="minMax"/>
        </c:scaling>
        <c:delete val="0"/>
        <c:axPos val="b"/>
        <c:numFmt formatCode="General" sourceLinked="0"/>
        <c:majorTickMark val="out"/>
        <c:minorTickMark val="none"/>
        <c:tickLblPos val="nextTo"/>
        <c:txPr>
          <a:bodyPr/>
          <a:lstStyle/>
          <a:p>
            <a:pPr>
              <a:defRPr sz="1600"/>
            </a:pPr>
            <a:endParaRPr lang="nl-NL"/>
          </a:p>
        </c:txPr>
        <c:crossAx val="-1601405312"/>
        <c:crosses val="autoZero"/>
        <c:auto val="1"/>
        <c:lblAlgn val="ctr"/>
        <c:lblOffset val="100"/>
        <c:noMultiLvlLbl val="0"/>
      </c:catAx>
      <c:valAx>
        <c:axId val="-1601405312"/>
        <c:scaling>
          <c:orientation val="minMax"/>
        </c:scaling>
        <c:delete val="0"/>
        <c:axPos val="l"/>
        <c:majorGridlines/>
        <c:numFmt formatCode="0.00%" sourceLinked="1"/>
        <c:majorTickMark val="out"/>
        <c:minorTickMark val="none"/>
        <c:tickLblPos val="nextTo"/>
        <c:txPr>
          <a:bodyPr/>
          <a:lstStyle/>
          <a:p>
            <a:pPr>
              <a:defRPr sz="1400"/>
            </a:pPr>
            <a:endParaRPr lang="nl-NL"/>
          </a:p>
        </c:txPr>
        <c:crossAx val="-1601421088"/>
        <c:crosses val="autoZero"/>
        <c:crossBetween val="between"/>
      </c:valAx>
    </c:plotArea>
    <c:legend>
      <c:legendPos val="r"/>
      <c:layout>
        <c:manualLayout>
          <c:xMode val="edge"/>
          <c:yMode val="edge"/>
          <c:x val="0.80509268650683574"/>
          <c:y val="7.8255101702345134E-2"/>
          <c:w val="0.19490731349316409"/>
          <c:h val="0.83873728743543519"/>
        </c:manualLayout>
      </c:layout>
      <c:overlay val="0"/>
      <c:txPr>
        <a:bodyPr/>
        <a:lstStyle/>
        <a:p>
          <a:pPr>
            <a:defRPr sz="1600"/>
          </a:pPr>
          <a:endParaRPr lang="nl-NL"/>
        </a:p>
      </c:txPr>
    </c:legend>
    <c:plotVisOnly val="1"/>
    <c:dispBlanksAs val="gap"/>
    <c:showDLblsOverMax val="0"/>
  </c:chart>
  <c:txPr>
    <a:bodyPr/>
    <a:lstStyle/>
    <a:p>
      <a:pPr>
        <a:defRPr>
          <a:ln>
            <a:noFill/>
          </a:ln>
          <a:solidFill>
            <a:schemeClr val="tx1"/>
          </a:solidFill>
        </a:defRPr>
      </a:pPr>
      <a:endParaRPr lang="nl-NL"/>
    </a:p>
  </c:txPr>
  <c:printSettings>
    <c:headerFooter/>
    <c:pageMargins b="0.750000000000004" l="0.70000000000000195" r="0.70000000000000195" t="0.750000000000004" header="0.3" footer="0.3"/>
    <c:pageSetup/>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4391963302549204E-2"/>
          <c:y val="0.12025178131439743"/>
          <c:w val="0.70977888327193162"/>
          <c:h val="0.78984944910691768"/>
        </c:manualLayout>
      </c:layout>
      <c:barChart>
        <c:barDir val="col"/>
        <c:grouping val="clustered"/>
        <c:varyColors val="0"/>
        <c:ser>
          <c:idx val="1"/>
          <c:order val="0"/>
          <c:tx>
            <c:strRef>
              <c:f>Jaaroverzicht!$C$9</c:f>
              <c:strCache>
                <c:ptCount val="1"/>
                <c:pt idx="0">
                  <c:v>Sectorbureau West</c:v>
                </c:pt>
              </c:strCache>
            </c:strRef>
          </c:tx>
          <c:invertIfNegative val="0"/>
          <c:val>
            <c:numRef>
              <c:f>Jaaroverzicht!$G$9:$R$9</c:f>
              <c:numCache>
                <c:formatCode>0.00%</c:formatCode>
                <c:ptCount val="12"/>
                <c:pt idx="0">
                  <c:v>0</c:v>
                </c:pt>
                <c:pt idx="1">
                  <c:v>0</c:v>
                </c:pt>
                <c:pt idx="2">
                  <c:v>9.4999999999999998E-3</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FDBB-8947-B69A-0F7590B1B4BD}"/>
            </c:ext>
          </c:extLst>
        </c:ser>
        <c:ser>
          <c:idx val="2"/>
          <c:order val="1"/>
          <c:tx>
            <c:strRef>
              <c:f>Jaaroverzicht!$C$10</c:f>
              <c:strCache>
                <c:ptCount val="1"/>
                <c:pt idx="0">
                  <c:v>Ondersteuningsdienst West</c:v>
                </c:pt>
              </c:strCache>
            </c:strRef>
          </c:tx>
          <c:invertIfNegative val="0"/>
          <c:val>
            <c:numRef>
              <c:f>Jaaroverzicht!$G$10:$R$10</c:f>
              <c:numCache>
                <c:formatCode>0.00%</c:formatCode>
                <c:ptCount val="12"/>
                <c:pt idx="0">
                  <c:v>0</c:v>
                </c:pt>
                <c:pt idx="1">
                  <c:v>0</c:v>
                </c:pt>
                <c:pt idx="2">
                  <c:v>1.5299999999999999E-2</c:v>
                </c:pt>
                <c:pt idx="3">
                  <c:v>7.4000000000000003E-3</c:v>
                </c:pt>
                <c:pt idx="4">
                  <c:v>5.1999999999999998E-2</c:v>
                </c:pt>
                <c:pt idx="5">
                  <c:v>8.3900000000000002E-2</c:v>
                </c:pt>
                <c:pt idx="6">
                  <c:v>8.1699999999999995E-2</c:v>
                </c:pt>
                <c:pt idx="7">
                  <c:v>0</c:v>
                </c:pt>
                <c:pt idx="8">
                  <c:v>0</c:v>
                </c:pt>
                <c:pt idx="9">
                  <c:v>0</c:v>
                </c:pt>
                <c:pt idx="10">
                  <c:v>0</c:v>
                </c:pt>
                <c:pt idx="11">
                  <c:v>0</c:v>
                </c:pt>
              </c:numCache>
            </c:numRef>
          </c:val>
          <c:extLst>
            <c:ext xmlns:c16="http://schemas.microsoft.com/office/drawing/2014/chart" uri="{C3380CC4-5D6E-409C-BE32-E72D297353CC}">
              <c16:uniqueId val="{00000003-FDBB-8947-B69A-0F7590B1B4BD}"/>
            </c:ext>
          </c:extLst>
        </c:ser>
        <c:ser>
          <c:idx val="3"/>
          <c:order val="2"/>
          <c:tx>
            <c:strRef>
              <c:f>Jaaroverzicht!$C$11</c:f>
              <c:strCache>
                <c:ptCount val="1"/>
                <c:pt idx="0">
                  <c:v>Leidse Buitenschool</c:v>
                </c:pt>
              </c:strCache>
            </c:strRef>
          </c:tx>
          <c:invertIfNegative val="0"/>
          <c:val>
            <c:numRef>
              <c:f>Jaaroverzicht!$G$11:$R$11</c:f>
              <c:numCache>
                <c:formatCode>0.00%</c:formatCode>
                <c:ptCount val="12"/>
                <c:pt idx="0">
                  <c:v>0.1278</c:v>
                </c:pt>
                <c:pt idx="1">
                  <c:v>9.4200000000000006E-2</c:v>
                </c:pt>
                <c:pt idx="2">
                  <c:v>0.10199999999999999</c:v>
                </c:pt>
                <c:pt idx="3">
                  <c:v>0.1145</c:v>
                </c:pt>
                <c:pt idx="4">
                  <c:v>0.11020000000000001</c:v>
                </c:pt>
                <c:pt idx="5">
                  <c:v>0.1245</c:v>
                </c:pt>
                <c:pt idx="6">
                  <c:v>0.10970000000000001</c:v>
                </c:pt>
                <c:pt idx="7">
                  <c:v>0</c:v>
                </c:pt>
                <c:pt idx="8">
                  <c:v>0</c:v>
                </c:pt>
                <c:pt idx="9">
                  <c:v>0</c:v>
                </c:pt>
                <c:pt idx="10">
                  <c:v>0</c:v>
                </c:pt>
                <c:pt idx="11">
                  <c:v>0</c:v>
                </c:pt>
              </c:numCache>
            </c:numRef>
          </c:val>
          <c:extLst>
            <c:ext xmlns:c16="http://schemas.microsoft.com/office/drawing/2014/chart" uri="{C3380CC4-5D6E-409C-BE32-E72D297353CC}">
              <c16:uniqueId val="{00000004-FDBB-8947-B69A-0F7590B1B4BD}"/>
            </c:ext>
          </c:extLst>
        </c:ser>
        <c:ser>
          <c:idx val="5"/>
          <c:order val="3"/>
          <c:tx>
            <c:strRef>
              <c:f>Jaaroverzicht!$C$12</c:f>
              <c:strCache>
                <c:ptCount val="1"/>
                <c:pt idx="0">
                  <c:v>De Windvang</c:v>
                </c:pt>
              </c:strCache>
            </c:strRef>
          </c:tx>
          <c:invertIfNegative val="0"/>
          <c:val>
            <c:numRef>
              <c:f>Jaaroverzicht!$G$12:$R$12</c:f>
              <c:numCache>
                <c:formatCode>0.00%</c:formatCode>
                <c:ptCount val="12"/>
                <c:pt idx="0">
                  <c:v>0.219</c:v>
                </c:pt>
                <c:pt idx="1">
                  <c:v>0.221</c:v>
                </c:pt>
                <c:pt idx="2">
                  <c:v>0.14779999999999999</c:v>
                </c:pt>
                <c:pt idx="3">
                  <c:v>0.1978</c:v>
                </c:pt>
                <c:pt idx="4">
                  <c:v>0.2137</c:v>
                </c:pt>
                <c:pt idx="5">
                  <c:v>0.19950000000000001</c:v>
                </c:pt>
                <c:pt idx="6">
                  <c:v>9.5000000000000001E-2</c:v>
                </c:pt>
                <c:pt idx="7">
                  <c:v>0</c:v>
                </c:pt>
                <c:pt idx="8">
                  <c:v>0</c:v>
                </c:pt>
                <c:pt idx="9">
                  <c:v>0</c:v>
                </c:pt>
                <c:pt idx="10">
                  <c:v>0</c:v>
                </c:pt>
                <c:pt idx="11">
                  <c:v>0</c:v>
                </c:pt>
              </c:numCache>
            </c:numRef>
          </c:val>
          <c:extLst>
            <c:ext xmlns:c16="http://schemas.microsoft.com/office/drawing/2014/chart" uri="{C3380CC4-5D6E-409C-BE32-E72D297353CC}">
              <c16:uniqueId val="{00000005-FDBB-8947-B69A-0F7590B1B4BD}"/>
            </c:ext>
          </c:extLst>
        </c:ser>
        <c:ser>
          <c:idx val="6"/>
          <c:order val="4"/>
          <c:tx>
            <c:strRef>
              <c:f>Jaaroverzicht!$C$13</c:f>
              <c:strCache>
                <c:ptCount val="1"/>
                <c:pt idx="0">
                  <c:v>Don Boscoschool</c:v>
                </c:pt>
              </c:strCache>
            </c:strRef>
          </c:tx>
          <c:invertIfNegative val="0"/>
          <c:val>
            <c:numRef>
              <c:f>Jaaroverzicht!$G$13:$R$13</c:f>
              <c:numCache>
                <c:formatCode>0.00%</c:formatCode>
                <c:ptCount val="12"/>
                <c:pt idx="0">
                  <c:v>8.9399999999999993E-2</c:v>
                </c:pt>
                <c:pt idx="1">
                  <c:v>6.54E-2</c:v>
                </c:pt>
                <c:pt idx="2">
                  <c:v>3.8899999999999997E-2</c:v>
                </c:pt>
                <c:pt idx="3">
                  <c:v>5.1999999999999991E-2</c:v>
                </c:pt>
                <c:pt idx="4">
                  <c:v>6.9099999999999995E-2</c:v>
                </c:pt>
                <c:pt idx="5">
                  <c:v>7.9600000000000004E-2</c:v>
                </c:pt>
                <c:pt idx="6">
                  <c:v>0.1414</c:v>
                </c:pt>
                <c:pt idx="7">
                  <c:v>0</c:v>
                </c:pt>
                <c:pt idx="8">
                  <c:v>0</c:v>
                </c:pt>
                <c:pt idx="9">
                  <c:v>0</c:v>
                </c:pt>
                <c:pt idx="10">
                  <c:v>0</c:v>
                </c:pt>
                <c:pt idx="11">
                  <c:v>0</c:v>
                </c:pt>
              </c:numCache>
            </c:numRef>
          </c:val>
          <c:extLst>
            <c:ext xmlns:c16="http://schemas.microsoft.com/office/drawing/2014/chart" uri="{C3380CC4-5D6E-409C-BE32-E72D297353CC}">
              <c16:uniqueId val="{00000006-FDBB-8947-B69A-0F7590B1B4BD}"/>
            </c:ext>
          </c:extLst>
        </c:ser>
        <c:ser>
          <c:idx val="7"/>
          <c:order val="5"/>
          <c:tx>
            <c:strRef>
              <c:f>Jaaroverzicht!$C$14</c:f>
              <c:strCache>
                <c:ptCount val="1"/>
                <c:pt idx="0">
                  <c:v>De Dolfijn</c:v>
                </c:pt>
              </c:strCache>
            </c:strRef>
          </c:tx>
          <c:invertIfNegative val="0"/>
          <c:val>
            <c:numRef>
              <c:f>Jaaroverzicht!$G$14:$R$14</c:f>
              <c:numCache>
                <c:formatCode>0.00%</c:formatCode>
                <c:ptCount val="12"/>
                <c:pt idx="0">
                  <c:v>1.7999999999999999E-2</c:v>
                </c:pt>
                <c:pt idx="1">
                  <c:v>1.4099999999999998E-2</c:v>
                </c:pt>
                <c:pt idx="2">
                  <c:v>6.5999999999999991E-3</c:v>
                </c:pt>
                <c:pt idx="3">
                  <c:v>1.4899999999999998E-2</c:v>
                </c:pt>
                <c:pt idx="4">
                  <c:v>1.4500000000000001E-2</c:v>
                </c:pt>
                <c:pt idx="5">
                  <c:v>1.9599999999999999E-2</c:v>
                </c:pt>
                <c:pt idx="6">
                  <c:v>9.4000000000000004E-3</c:v>
                </c:pt>
                <c:pt idx="7">
                  <c:v>0</c:v>
                </c:pt>
                <c:pt idx="8">
                  <c:v>0</c:v>
                </c:pt>
                <c:pt idx="9">
                  <c:v>0</c:v>
                </c:pt>
                <c:pt idx="10">
                  <c:v>0</c:v>
                </c:pt>
                <c:pt idx="11">
                  <c:v>0</c:v>
                </c:pt>
              </c:numCache>
            </c:numRef>
          </c:val>
          <c:extLst>
            <c:ext xmlns:c16="http://schemas.microsoft.com/office/drawing/2014/chart" uri="{C3380CC4-5D6E-409C-BE32-E72D297353CC}">
              <c16:uniqueId val="{00000007-FDBB-8947-B69A-0F7590B1B4BD}"/>
            </c:ext>
          </c:extLst>
        </c:ser>
        <c:ser>
          <c:idx val="8"/>
          <c:order val="6"/>
          <c:tx>
            <c:strRef>
              <c:f>Jaaroverzicht!$C$15</c:f>
              <c:strCache>
                <c:ptCount val="1"/>
                <c:pt idx="0">
                  <c:v>De Klimboom</c:v>
                </c:pt>
              </c:strCache>
            </c:strRef>
          </c:tx>
          <c:invertIfNegative val="0"/>
          <c:val>
            <c:numRef>
              <c:f>Jaaroverzicht!$G$14:$R$14</c:f>
              <c:numCache>
                <c:formatCode>0.00%</c:formatCode>
                <c:ptCount val="12"/>
                <c:pt idx="0">
                  <c:v>1.7999999999999999E-2</c:v>
                </c:pt>
                <c:pt idx="1">
                  <c:v>1.4099999999999998E-2</c:v>
                </c:pt>
                <c:pt idx="2">
                  <c:v>6.5999999999999991E-3</c:v>
                </c:pt>
                <c:pt idx="3">
                  <c:v>1.4899999999999998E-2</c:v>
                </c:pt>
                <c:pt idx="4">
                  <c:v>1.4500000000000001E-2</c:v>
                </c:pt>
                <c:pt idx="5">
                  <c:v>1.9599999999999999E-2</c:v>
                </c:pt>
                <c:pt idx="6">
                  <c:v>9.4000000000000004E-3</c:v>
                </c:pt>
                <c:pt idx="7">
                  <c:v>0</c:v>
                </c:pt>
                <c:pt idx="8">
                  <c:v>0</c:v>
                </c:pt>
                <c:pt idx="9">
                  <c:v>0</c:v>
                </c:pt>
                <c:pt idx="10">
                  <c:v>0</c:v>
                </c:pt>
                <c:pt idx="11">
                  <c:v>0</c:v>
                </c:pt>
              </c:numCache>
            </c:numRef>
          </c:val>
          <c:extLst>
            <c:ext xmlns:c16="http://schemas.microsoft.com/office/drawing/2014/chart" uri="{C3380CC4-5D6E-409C-BE32-E72D297353CC}">
              <c16:uniqueId val="{00000008-FDBB-8947-B69A-0F7590B1B4BD}"/>
            </c:ext>
          </c:extLst>
        </c:ser>
        <c:ser>
          <c:idx val="9"/>
          <c:order val="7"/>
          <c:tx>
            <c:strRef>
              <c:f>Jaaroverzicht!$C$16</c:f>
              <c:strCache>
                <c:ptCount val="1"/>
                <c:pt idx="0">
                  <c:v>De Fakkel</c:v>
                </c:pt>
              </c:strCache>
            </c:strRef>
          </c:tx>
          <c:invertIfNegative val="0"/>
          <c:val>
            <c:numRef>
              <c:f>Jaaroverzicht!$G$16:$R$16</c:f>
              <c:numCache>
                <c:formatCode>0.00%</c:formatCode>
                <c:ptCount val="12"/>
                <c:pt idx="0">
                  <c:v>5.0499999999999996E-2</c:v>
                </c:pt>
                <c:pt idx="1">
                  <c:v>5.2299999999999992E-2</c:v>
                </c:pt>
                <c:pt idx="2">
                  <c:v>4.3700000000000003E-2</c:v>
                </c:pt>
                <c:pt idx="3">
                  <c:v>1.9199999999999998E-2</c:v>
                </c:pt>
                <c:pt idx="4">
                  <c:v>1.55E-2</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9-FDBB-8947-B69A-0F7590B1B4BD}"/>
            </c:ext>
          </c:extLst>
        </c:ser>
        <c:ser>
          <c:idx val="10"/>
          <c:order val="8"/>
          <c:tx>
            <c:strRef>
              <c:f>Jaaroverzicht!$C$17</c:f>
              <c:strCache>
                <c:ptCount val="1"/>
                <c:pt idx="0">
                  <c:v>Het Kompas</c:v>
                </c:pt>
              </c:strCache>
            </c:strRef>
          </c:tx>
          <c:invertIfNegative val="0"/>
          <c:val>
            <c:numRef>
              <c:f>Jaaroverzicht!$G$17:$R$17</c:f>
              <c:numCache>
                <c:formatCode>0.00%</c:formatCode>
                <c:ptCount val="12"/>
                <c:pt idx="0">
                  <c:v>7.4499999999999997E-2</c:v>
                </c:pt>
                <c:pt idx="1">
                  <c:v>6.2199999999999998E-2</c:v>
                </c:pt>
                <c:pt idx="2">
                  <c:v>6.0100000000000001E-2</c:v>
                </c:pt>
                <c:pt idx="3">
                  <c:v>2.63E-2</c:v>
                </c:pt>
                <c:pt idx="4">
                  <c:v>1.89E-2</c:v>
                </c:pt>
                <c:pt idx="5">
                  <c:v>5.1000000000000004E-3</c:v>
                </c:pt>
                <c:pt idx="6">
                  <c:v>2.5000000000000001E-3</c:v>
                </c:pt>
                <c:pt idx="7">
                  <c:v>0</c:v>
                </c:pt>
                <c:pt idx="8">
                  <c:v>0</c:v>
                </c:pt>
                <c:pt idx="9">
                  <c:v>0</c:v>
                </c:pt>
                <c:pt idx="10">
                  <c:v>0</c:v>
                </c:pt>
                <c:pt idx="11">
                  <c:v>0</c:v>
                </c:pt>
              </c:numCache>
            </c:numRef>
          </c:val>
          <c:extLst>
            <c:ext xmlns:c16="http://schemas.microsoft.com/office/drawing/2014/chart" uri="{C3380CC4-5D6E-409C-BE32-E72D297353CC}">
              <c16:uniqueId val="{0000000A-FDBB-8947-B69A-0F7590B1B4BD}"/>
            </c:ext>
          </c:extLst>
        </c:ser>
        <c:ser>
          <c:idx val="11"/>
          <c:order val="9"/>
          <c:tx>
            <c:strRef>
              <c:f>Jaaroverzicht!$C$18</c:f>
              <c:strCache>
                <c:ptCount val="1"/>
                <c:pt idx="0">
                  <c:v>Savio</c:v>
                </c:pt>
              </c:strCache>
            </c:strRef>
          </c:tx>
          <c:invertIfNegative val="0"/>
          <c:val>
            <c:numRef>
              <c:f>Jaaroverzicht!$G$18:$R$18</c:f>
              <c:numCache>
                <c:formatCode>0.00%</c:formatCode>
                <c:ptCount val="12"/>
                <c:pt idx="0">
                  <c:v>1.6199999999999999E-2</c:v>
                </c:pt>
                <c:pt idx="1">
                  <c:v>0</c:v>
                </c:pt>
                <c:pt idx="2">
                  <c:v>0</c:v>
                </c:pt>
                <c:pt idx="3">
                  <c:v>1.26E-2</c:v>
                </c:pt>
                <c:pt idx="4">
                  <c:v>1.9199999999999998E-2</c:v>
                </c:pt>
                <c:pt idx="5">
                  <c:v>2.8400000000000002E-2</c:v>
                </c:pt>
                <c:pt idx="6">
                  <c:v>7.0000000000000001E-3</c:v>
                </c:pt>
                <c:pt idx="7">
                  <c:v>0</c:v>
                </c:pt>
                <c:pt idx="8">
                  <c:v>0</c:v>
                </c:pt>
                <c:pt idx="9">
                  <c:v>0</c:v>
                </c:pt>
                <c:pt idx="10">
                  <c:v>0</c:v>
                </c:pt>
                <c:pt idx="11">
                  <c:v>0</c:v>
                </c:pt>
              </c:numCache>
            </c:numRef>
          </c:val>
          <c:extLst>
            <c:ext xmlns:c16="http://schemas.microsoft.com/office/drawing/2014/chart" uri="{C3380CC4-5D6E-409C-BE32-E72D297353CC}">
              <c16:uniqueId val="{0000000B-FDBB-8947-B69A-0F7590B1B4BD}"/>
            </c:ext>
          </c:extLst>
        </c:ser>
        <c:dLbls>
          <c:showLegendKey val="0"/>
          <c:showVal val="0"/>
          <c:showCatName val="0"/>
          <c:showSerName val="0"/>
          <c:showPercent val="0"/>
          <c:showBubbleSize val="0"/>
        </c:dLbls>
        <c:gapWidth val="150"/>
        <c:axId val="-1601427616"/>
        <c:axId val="-1601417280"/>
      </c:barChart>
      <c:catAx>
        <c:axId val="-1601427616"/>
        <c:scaling>
          <c:orientation val="minMax"/>
        </c:scaling>
        <c:delete val="0"/>
        <c:axPos val="b"/>
        <c:numFmt formatCode="General" sourceLinked="0"/>
        <c:majorTickMark val="out"/>
        <c:minorTickMark val="none"/>
        <c:tickLblPos val="nextTo"/>
        <c:txPr>
          <a:bodyPr/>
          <a:lstStyle/>
          <a:p>
            <a:pPr>
              <a:defRPr sz="1600"/>
            </a:pPr>
            <a:endParaRPr lang="nl-NL"/>
          </a:p>
        </c:txPr>
        <c:crossAx val="-1601417280"/>
        <c:crosses val="autoZero"/>
        <c:auto val="1"/>
        <c:lblAlgn val="ctr"/>
        <c:lblOffset val="100"/>
        <c:noMultiLvlLbl val="0"/>
      </c:catAx>
      <c:valAx>
        <c:axId val="-1601417280"/>
        <c:scaling>
          <c:orientation val="minMax"/>
        </c:scaling>
        <c:delete val="0"/>
        <c:axPos val="l"/>
        <c:majorGridlines/>
        <c:numFmt formatCode="0.00%" sourceLinked="1"/>
        <c:majorTickMark val="out"/>
        <c:minorTickMark val="none"/>
        <c:tickLblPos val="nextTo"/>
        <c:txPr>
          <a:bodyPr/>
          <a:lstStyle/>
          <a:p>
            <a:pPr>
              <a:defRPr sz="1400"/>
            </a:pPr>
            <a:endParaRPr lang="nl-NL"/>
          </a:p>
        </c:txPr>
        <c:crossAx val="-1601427616"/>
        <c:crosses val="autoZero"/>
        <c:crossBetween val="between"/>
      </c:valAx>
    </c:plotArea>
    <c:legend>
      <c:legendPos val="r"/>
      <c:layout>
        <c:manualLayout>
          <c:xMode val="edge"/>
          <c:yMode val="edge"/>
          <c:x val="0.80509268650683574"/>
          <c:y val="0.30017402184171998"/>
          <c:w val="0.16322377749802053"/>
          <c:h val="0.37226185808760665"/>
        </c:manualLayout>
      </c:layout>
      <c:overlay val="0"/>
      <c:txPr>
        <a:bodyPr/>
        <a:lstStyle/>
        <a:p>
          <a:pPr>
            <a:defRPr sz="1600"/>
          </a:pPr>
          <a:endParaRPr lang="nl-NL"/>
        </a:p>
      </c:txPr>
    </c:legend>
    <c:plotVisOnly val="1"/>
    <c:dispBlanksAs val="gap"/>
    <c:showDLblsOverMax val="0"/>
  </c:chart>
  <c:txPr>
    <a:bodyPr/>
    <a:lstStyle/>
    <a:p>
      <a:pPr>
        <a:defRPr>
          <a:ln>
            <a:noFill/>
          </a:ln>
          <a:solidFill>
            <a:schemeClr val="tx1"/>
          </a:solidFill>
        </a:defRPr>
      </a:pPr>
      <a:endParaRPr lang="nl-NL"/>
    </a:p>
  </c:txPr>
  <c:printSettings>
    <c:headerFooter/>
    <c:pageMargins b="0.750000000000004" l="0.70000000000000195" r="0.70000000000000195" t="0.750000000000004"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4391963302549204E-2"/>
          <c:y val="0.12025178131439743"/>
          <c:w val="0.70977888327193162"/>
          <c:h val="0.78984944910691768"/>
        </c:manualLayout>
      </c:layout>
      <c:barChart>
        <c:barDir val="col"/>
        <c:grouping val="clustered"/>
        <c:varyColors val="0"/>
        <c:ser>
          <c:idx val="2"/>
          <c:order val="0"/>
          <c:tx>
            <c:strRef>
              <c:f>Jaaroverzicht!$C$21</c:f>
              <c:strCache>
                <c:ptCount val="1"/>
                <c:pt idx="0">
                  <c:v>Sectorbureau Noord en Gesloten</c:v>
                </c:pt>
              </c:strCache>
            </c:strRef>
          </c:tx>
          <c:invertIfNegative val="0"/>
          <c:val>
            <c:numRef>
              <c:f>Jaaroverzicht!$G$21:$R$21</c:f>
              <c:numCache>
                <c:formatCode>0.00%</c:formatCode>
                <c:ptCount val="12"/>
                <c:pt idx="0">
                  <c:v>6.7471850809289247E-2</c:v>
                </c:pt>
                <c:pt idx="1">
                  <c:v>3.3101729106628244E-2</c:v>
                </c:pt>
                <c:pt idx="2">
                  <c:v>3.0830626450116007E-2</c:v>
                </c:pt>
                <c:pt idx="3">
                  <c:v>2.1013141524105754E-2</c:v>
                </c:pt>
                <c:pt idx="4">
                  <c:v>6.4152410575427686E-3</c:v>
                </c:pt>
                <c:pt idx="5">
                  <c:v>3.0925925925925921E-3</c:v>
                </c:pt>
                <c:pt idx="6">
                  <c:v>1.2850884955752215E-2</c:v>
                </c:pt>
                <c:pt idx="7">
                  <c:v>0</c:v>
                </c:pt>
                <c:pt idx="8">
                  <c:v>0</c:v>
                </c:pt>
                <c:pt idx="9">
                  <c:v>0</c:v>
                </c:pt>
                <c:pt idx="10">
                  <c:v>0</c:v>
                </c:pt>
                <c:pt idx="11">
                  <c:v>0</c:v>
                </c:pt>
              </c:numCache>
            </c:numRef>
          </c:val>
          <c:extLst>
            <c:ext xmlns:c16="http://schemas.microsoft.com/office/drawing/2014/chart" uri="{C3380CC4-5D6E-409C-BE32-E72D297353CC}">
              <c16:uniqueId val="{00000002-88BD-7143-B106-AE409B28F565}"/>
            </c:ext>
          </c:extLst>
        </c:ser>
        <c:ser>
          <c:idx val="5"/>
          <c:order val="1"/>
          <c:tx>
            <c:strRef>
              <c:f>Jaaroverzicht!$C$23</c:f>
              <c:strCache>
                <c:ptCount val="1"/>
                <c:pt idx="0">
                  <c:v>Antonius Beverwijk</c:v>
                </c:pt>
              </c:strCache>
            </c:strRef>
          </c:tx>
          <c:invertIfNegative val="0"/>
          <c:val>
            <c:numRef>
              <c:f>Jaaroverzicht!$G$23:$R$23</c:f>
              <c:numCache>
                <c:formatCode>0.00%</c:formatCode>
                <c:ptCount val="12"/>
                <c:pt idx="0">
                  <c:v>0.15809999999999999</c:v>
                </c:pt>
                <c:pt idx="1">
                  <c:v>0.14369999999999999</c:v>
                </c:pt>
                <c:pt idx="2">
                  <c:v>0.14990000000000001</c:v>
                </c:pt>
                <c:pt idx="3">
                  <c:v>0.16650000000000001</c:v>
                </c:pt>
                <c:pt idx="4">
                  <c:v>0.1734</c:v>
                </c:pt>
                <c:pt idx="5">
                  <c:v>0.11799999999999999</c:v>
                </c:pt>
                <c:pt idx="6">
                  <c:v>0.11219999999999999</c:v>
                </c:pt>
                <c:pt idx="7">
                  <c:v>0</c:v>
                </c:pt>
                <c:pt idx="8">
                  <c:v>0</c:v>
                </c:pt>
                <c:pt idx="9">
                  <c:v>0</c:v>
                </c:pt>
                <c:pt idx="10">
                  <c:v>0</c:v>
                </c:pt>
                <c:pt idx="11">
                  <c:v>0</c:v>
                </c:pt>
              </c:numCache>
            </c:numRef>
          </c:val>
          <c:extLst>
            <c:ext xmlns:c16="http://schemas.microsoft.com/office/drawing/2014/chart" uri="{C3380CC4-5D6E-409C-BE32-E72D297353CC}">
              <c16:uniqueId val="{00000004-88BD-7143-B106-AE409B28F565}"/>
            </c:ext>
          </c:extLst>
        </c:ser>
        <c:ser>
          <c:idx val="6"/>
          <c:order val="2"/>
          <c:tx>
            <c:strRef>
              <c:f>Jaaroverzicht!$C$25</c:f>
              <c:strCache>
                <c:ptCount val="1"/>
                <c:pt idx="0">
                  <c:v>Antonius Schagen/Den Helder</c:v>
                </c:pt>
              </c:strCache>
            </c:strRef>
          </c:tx>
          <c:invertIfNegative val="0"/>
          <c:val>
            <c:numRef>
              <c:f>Jaaroverzicht!$G$25:$R$25</c:f>
              <c:numCache>
                <c:formatCode>0.00%</c:formatCode>
                <c:ptCount val="12"/>
                <c:pt idx="0">
                  <c:v>0.10112073873263298</c:v>
                </c:pt>
                <c:pt idx="1">
                  <c:v>0.14476538703587161</c:v>
                </c:pt>
                <c:pt idx="2">
                  <c:v>0.14633442367601246</c:v>
                </c:pt>
                <c:pt idx="3">
                  <c:v>0.16305038265306124</c:v>
                </c:pt>
                <c:pt idx="4">
                  <c:v>0.10667270408163265</c:v>
                </c:pt>
                <c:pt idx="5">
                  <c:v>8.0239656786271457E-2</c:v>
                </c:pt>
                <c:pt idx="6">
                  <c:v>9.0049800796812754E-2</c:v>
                </c:pt>
                <c:pt idx="7">
                  <c:v>0</c:v>
                </c:pt>
                <c:pt idx="8">
                  <c:v>0</c:v>
                </c:pt>
                <c:pt idx="9">
                  <c:v>0</c:v>
                </c:pt>
                <c:pt idx="10">
                  <c:v>0</c:v>
                </c:pt>
                <c:pt idx="11">
                  <c:v>0</c:v>
                </c:pt>
              </c:numCache>
            </c:numRef>
          </c:val>
          <c:extLst>
            <c:ext xmlns:c16="http://schemas.microsoft.com/office/drawing/2014/chart" uri="{C3380CC4-5D6E-409C-BE32-E72D297353CC}">
              <c16:uniqueId val="{00000005-88BD-7143-B106-AE409B28F565}"/>
            </c:ext>
          </c:extLst>
        </c:ser>
        <c:ser>
          <c:idx val="7"/>
          <c:order val="3"/>
          <c:tx>
            <c:strRef>
              <c:f>Jaaroverzicht!$C$28</c:f>
              <c:strCache>
                <c:ptCount val="1"/>
                <c:pt idx="0">
                  <c:v>Het Molenduin</c:v>
                </c:pt>
              </c:strCache>
            </c:strRef>
          </c:tx>
          <c:invertIfNegative val="0"/>
          <c:val>
            <c:numRef>
              <c:f>Jaaroverzicht!$G$28:$R$28</c:f>
              <c:numCache>
                <c:formatCode>0.00%</c:formatCode>
                <c:ptCount val="12"/>
                <c:pt idx="0">
                  <c:v>0.157</c:v>
                </c:pt>
                <c:pt idx="1">
                  <c:v>0.13300000000000001</c:v>
                </c:pt>
                <c:pt idx="2">
                  <c:v>0.1421</c:v>
                </c:pt>
                <c:pt idx="3">
                  <c:v>0.1188</c:v>
                </c:pt>
                <c:pt idx="4">
                  <c:v>0.12659999999999999</c:v>
                </c:pt>
                <c:pt idx="5">
                  <c:v>0.1244</c:v>
                </c:pt>
                <c:pt idx="6">
                  <c:v>8.7999999999999995E-2</c:v>
                </c:pt>
                <c:pt idx="7">
                  <c:v>0</c:v>
                </c:pt>
                <c:pt idx="8">
                  <c:v>0</c:v>
                </c:pt>
                <c:pt idx="9">
                  <c:v>0</c:v>
                </c:pt>
                <c:pt idx="10">
                  <c:v>0</c:v>
                </c:pt>
                <c:pt idx="11">
                  <c:v>0</c:v>
                </c:pt>
              </c:numCache>
            </c:numRef>
          </c:val>
          <c:extLst>
            <c:ext xmlns:c16="http://schemas.microsoft.com/office/drawing/2014/chart" uri="{C3380CC4-5D6E-409C-BE32-E72D297353CC}">
              <c16:uniqueId val="{00000006-88BD-7143-B106-AE409B28F565}"/>
            </c:ext>
          </c:extLst>
        </c:ser>
        <c:ser>
          <c:idx val="8"/>
          <c:order val="4"/>
          <c:tx>
            <c:strRef>
              <c:f>Jaaroverzicht!$C$29</c:f>
              <c:strCache>
                <c:ptCount val="1"/>
                <c:pt idx="0">
                  <c:v>Nexus</c:v>
                </c:pt>
              </c:strCache>
            </c:strRef>
          </c:tx>
          <c:invertIfNegative val="0"/>
          <c:val>
            <c:numRef>
              <c:f>Jaaroverzicht!$G$29:$R$29</c:f>
              <c:numCache>
                <c:formatCode>0.00%</c:formatCode>
                <c:ptCount val="12"/>
                <c:pt idx="0">
                  <c:v>6.8021001693684982E-2</c:v>
                </c:pt>
                <c:pt idx="1">
                  <c:v>6.3949284692417743E-2</c:v>
                </c:pt>
                <c:pt idx="2">
                  <c:v>8.2617862301396228E-2</c:v>
                </c:pt>
                <c:pt idx="3">
                  <c:v>6.8247116349047149E-2</c:v>
                </c:pt>
                <c:pt idx="4">
                  <c:v>3.1718358867826542E-2</c:v>
                </c:pt>
                <c:pt idx="5">
                  <c:v>1.3389801395598495E-2</c:v>
                </c:pt>
                <c:pt idx="6">
                  <c:v>1.4288847583643122E-2</c:v>
                </c:pt>
                <c:pt idx="7">
                  <c:v>0</c:v>
                </c:pt>
                <c:pt idx="8">
                  <c:v>0</c:v>
                </c:pt>
                <c:pt idx="9">
                  <c:v>0</c:v>
                </c:pt>
                <c:pt idx="10">
                  <c:v>0</c:v>
                </c:pt>
                <c:pt idx="11">
                  <c:v>0</c:v>
                </c:pt>
              </c:numCache>
            </c:numRef>
          </c:val>
          <c:extLst>
            <c:ext xmlns:c16="http://schemas.microsoft.com/office/drawing/2014/chart" uri="{C3380CC4-5D6E-409C-BE32-E72D297353CC}">
              <c16:uniqueId val="{00000007-88BD-7143-B106-AE409B28F565}"/>
            </c:ext>
          </c:extLst>
        </c:ser>
        <c:ser>
          <c:idx val="9"/>
          <c:order val="5"/>
          <c:tx>
            <c:strRef>
              <c:f>Jaaroverzicht!$C$30</c:f>
              <c:strCache>
                <c:ptCount val="1"/>
                <c:pt idx="0">
                  <c:v>De Burcht</c:v>
                </c:pt>
              </c:strCache>
            </c:strRef>
          </c:tx>
          <c:invertIfNegative val="0"/>
          <c:val>
            <c:numRef>
              <c:f>Jaaroverzicht!$G$30:$R$30</c:f>
              <c:numCache>
                <c:formatCode>0.00%</c:formatCode>
                <c:ptCount val="12"/>
                <c:pt idx="0">
                  <c:v>1.2E-2</c:v>
                </c:pt>
                <c:pt idx="1">
                  <c:v>3.3799999999999997E-2</c:v>
                </c:pt>
                <c:pt idx="2">
                  <c:v>1.5800000000000002E-2</c:v>
                </c:pt>
                <c:pt idx="3">
                  <c:v>6.0500000000000005E-2</c:v>
                </c:pt>
                <c:pt idx="4">
                  <c:v>6.5299999999999997E-2</c:v>
                </c:pt>
                <c:pt idx="5">
                  <c:v>6.4500000000000002E-2</c:v>
                </c:pt>
                <c:pt idx="6">
                  <c:v>7.7100000000000002E-2</c:v>
                </c:pt>
                <c:pt idx="7">
                  <c:v>0</c:v>
                </c:pt>
                <c:pt idx="8">
                  <c:v>0</c:v>
                </c:pt>
                <c:pt idx="9">
                  <c:v>0</c:v>
                </c:pt>
                <c:pt idx="10">
                  <c:v>0</c:v>
                </c:pt>
                <c:pt idx="11">
                  <c:v>0</c:v>
                </c:pt>
              </c:numCache>
            </c:numRef>
          </c:val>
          <c:extLst>
            <c:ext xmlns:c16="http://schemas.microsoft.com/office/drawing/2014/chart" uri="{C3380CC4-5D6E-409C-BE32-E72D297353CC}">
              <c16:uniqueId val="{00000008-88BD-7143-B106-AE409B28F565}"/>
            </c:ext>
          </c:extLst>
        </c:ser>
        <c:ser>
          <c:idx val="10"/>
          <c:order val="6"/>
          <c:tx>
            <c:strRef>
              <c:f>Jaaroverzicht!$C$31</c:f>
              <c:strCache>
                <c:ptCount val="1"/>
                <c:pt idx="0">
                  <c:v>Harreveld</c:v>
                </c:pt>
              </c:strCache>
            </c:strRef>
          </c:tx>
          <c:invertIfNegative val="0"/>
          <c:val>
            <c:numRef>
              <c:f>Jaaroverzicht!$G$31:$R$31</c:f>
              <c:numCache>
                <c:formatCode>0.00%</c:formatCode>
                <c:ptCount val="12"/>
                <c:pt idx="0">
                  <c:v>9.7500000000000003E-2</c:v>
                </c:pt>
                <c:pt idx="1">
                  <c:v>6.0499999999999991E-2</c:v>
                </c:pt>
                <c:pt idx="2">
                  <c:v>4.9500000000000009E-2</c:v>
                </c:pt>
                <c:pt idx="3">
                  <c:v>7.8299999999999995E-2</c:v>
                </c:pt>
                <c:pt idx="4">
                  <c:v>8.3900000000000002E-2</c:v>
                </c:pt>
                <c:pt idx="5">
                  <c:v>7.3099999999999998E-2</c:v>
                </c:pt>
                <c:pt idx="6">
                  <c:v>9.4600000000000004E-2</c:v>
                </c:pt>
                <c:pt idx="7">
                  <c:v>0</c:v>
                </c:pt>
                <c:pt idx="8">
                  <c:v>0</c:v>
                </c:pt>
                <c:pt idx="9">
                  <c:v>0</c:v>
                </c:pt>
                <c:pt idx="10">
                  <c:v>0</c:v>
                </c:pt>
                <c:pt idx="11">
                  <c:v>0</c:v>
                </c:pt>
              </c:numCache>
            </c:numRef>
          </c:val>
          <c:extLst>
            <c:ext xmlns:c16="http://schemas.microsoft.com/office/drawing/2014/chart" uri="{C3380CC4-5D6E-409C-BE32-E72D297353CC}">
              <c16:uniqueId val="{00000009-88BD-7143-B106-AE409B28F565}"/>
            </c:ext>
          </c:extLst>
        </c:ser>
        <c:ser>
          <c:idx val="11"/>
          <c:order val="7"/>
          <c:tx>
            <c:strRef>
              <c:f>Jaaroverzicht!$C$32</c:f>
              <c:strCache>
                <c:ptCount val="1"/>
                <c:pt idx="0">
                  <c:v>Het Kompas College</c:v>
                </c:pt>
              </c:strCache>
            </c:strRef>
          </c:tx>
          <c:invertIfNegative val="0"/>
          <c:val>
            <c:numRef>
              <c:f>Jaaroverzicht!$G$32:$R$32</c:f>
              <c:numCache>
                <c:formatCode>0.00%</c:formatCode>
                <c:ptCount val="12"/>
                <c:pt idx="0">
                  <c:v>6.6000000000000003E-2</c:v>
                </c:pt>
                <c:pt idx="1">
                  <c:v>6.2700000000000006E-2</c:v>
                </c:pt>
                <c:pt idx="2">
                  <c:v>8.9099999999999999E-2</c:v>
                </c:pt>
                <c:pt idx="3">
                  <c:v>5.6899999999999999E-2</c:v>
                </c:pt>
                <c:pt idx="4">
                  <c:v>6.4100000000000004E-2</c:v>
                </c:pt>
                <c:pt idx="5">
                  <c:v>5.8299999999999998E-2</c:v>
                </c:pt>
                <c:pt idx="6">
                  <c:v>6.4500000000000002E-2</c:v>
                </c:pt>
                <c:pt idx="7">
                  <c:v>0</c:v>
                </c:pt>
                <c:pt idx="8">
                  <c:v>0</c:v>
                </c:pt>
                <c:pt idx="9">
                  <c:v>0</c:v>
                </c:pt>
                <c:pt idx="10">
                  <c:v>0</c:v>
                </c:pt>
                <c:pt idx="11">
                  <c:v>0</c:v>
                </c:pt>
              </c:numCache>
            </c:numRef>
          </c:val>
          <c:extLst>
            <c:ext xmlns:c16="http://schemas.microsoft.com/office/drawing/2014/chart" uri="{C3380CC4-5D6E-409C-BE32-E72D297353CC}">
              <c16:uniqueId val="{0000000A-88BD-7143-B106-AE409B28F565}"/>
            </c:ext>
          </c:extLst>
        </c:ser>
        <c:ser>
          <c:idx val="1"/>
          <c:order val="8"/>
          <c:tx>
            <c:strRef>
              <c:f>Jaaroverzicht!$B$26</c:f>
              <c:strCache>
                <c:ptCount val="1"/>
                <c:pt idx="0">
                  <c:v>270 Gunningschool</c:v>
                </c:pt>
              </c:strCache>
            </c:strRef>
          </c:tx>
          <c:invertIfNegative val="0"/>
          <c:val>
            <c:numRef>
              <c:f>Jaaroverzicht!$G$26:$R$26</c:f>
              <c:numCache>
                <c:formatCode>0.00%</c:formatCode>
                <c:ptCount val="12"/>
                <c:pt idx="0">
                  <c:v>7.7600000000000002E-2</c:v>
                </c:pt>
                <c:pt idx="1">
                  <c:v>6.7299999999999999E-2</c:v>
                </c:pt>
                <c:pt idx="2">
                  <c:v>0.10249999999999999</c:v>
                </c:pt>
                <c:pt idx="3">
                  <c:v>7.2400000000000006E-2</c:v>
                </c:pt>
                <c:pt idx="4">
                  <c:v>6.3500000000000001E-2</c:v>
                </c:pt>
                <c:pt idx="5">
                  <c:v>6.5000000000000002E-2</c:v>
                </c:pt>
                <c:pt idx="6">
                  <c:v>2.2599999999999999E-2</c:v>
                </c:pt>
                <c:pt idx="7">
                  <c:v>0</c:v>
                </c:pt>
                <c:pt idx="8">
                  <c:v>0</c:v>
                </c:pt>
                <c:pt idx="9">
                  <c:v>0</c:v>
                </c:pt>
                <c:pt idx="10">
                  <c:v>0</c:v>
                </c:pt>
                <c:pt idx="11">
                  <c:v>0</c:v>
                </c:pt>
              </c:numCache>
            </c:numRef>
          </c:val>
          <c:extLst>
            <c:ext xmlns:c16="http://schemas.microsoft.com/office/drawing/2014/chart" uri="{C3380CC4-5D6E-409C-BE32-E72D297353CC}">
              <c16:uniqueId val="{0000000C-88BD-7143-B106-AE409B28F565}"/>
            </c:ext>
          </c:extLst>
        </c:ser>
        <c:ser>
          <c:idx val="13"/>
          <c:order val="9"/>
          <c:tx>
            <c:v>Zeearend</c:v>
          </c:tx>
          <c:invertIfNegative val="0"/>
          <c:val>
            <c:numRef>
              <c:f>Jaaroverzicht!$G$27:$R$27</c:f>
              <c:numCache>
                <c:formatCode>0.00%</c:formatCode>
                <c:ptCount val="12"/>
                <c:pt idx="0">
                  <c:v>0.21729999999999999</c:v>
                </c:pt>
                <c:pt idx="1">
                  <c:v>0.24640000000000001</c:v>
                </c:pt>
                <c:pt idx="2">
                  <c:v>0.24959999999999999</c:v>
                </c:pt>
                <c:pt idx="3">
                  <c:v>0.28739999999999999</c:v>
                </c:pt>
                <c:pt idx="4">
                  <c:v>0.28839999999999999</c:v>
                </c:pt>
                <c:pt idx="5">
                  <c:v>0.34300000000000003</c:v>
                </c:pt>
                <c:pt idx="6">
                  <c:v>0.25180000000000002</c:v>
                </c:pt>
                <c:pt idx="7">
                  <c:v>0</c:v>
                </c:pt>
                <c:pt idx="8">
                  <c:v>0</c:v>
                </c:pt>
                <c:pt idx="9">
                  <c:v>0</c:v>
                </c:pt>
                <c:pt idx="10">
                  <c:v>0</c:v>
                </c:pt>
                <c:pt idx="11">
                  <c:v>0</c:v>
                </c:pt>
              </c:numCache>
            </c:numRef>
          </c:val>
          <c:extLst>
            <c:ext xmlns:c16="http://schemas.microsoft.com/office/drawing/2014/chart" uri="{C3380CC4-5D6E-409C-BE32-E72D297353CC}">
              <c16:uniqueId val="{0000000D-88BD-7143-B106-AE409B28F565}"/>
            </c:ext>
          </c:extLst>
        </c:ser>
        <c:dLbls>
          <c:showLegendKey val="0"/>
          <c:showVal val="0"/>
          <c:showCatName val="0"/>
          <c:showSerName val="0"/>
          <c:showPercent val="0"/>
          <c:showBubbleSize val="0"/>
        </c:dLbls>
        <c:gapWidth val="150"/>
        <c:axId val="-1601411840"/>
        <c:axId val="-1601421632"/>
      </c:barChart>
      <c:catAx>
        <c:axId val="-1601411840"/>
        <c:scaling>
          <c:orientation val="minMax"/>
        </c:scaling>
        <c:delete val="0"/>
        <c:axPos val="b"/>
        <c:numFmt formatCode="General" sourceLinked="0"/>
        <c:majorTickMark val="out"/>
        <c:minorTickMark val="none"/>
        <c:tickLblPos val="nextTo"/>
        <c:txPr>
          <a:bodyPr/>
          <a:lstStyle/>
          <a:p>
            <a:pPr>
              <a:defRPr sz="1600"/>
            </a:pPr>
            <a:endParaRPr lang="nl-NL"/>
          </a:p>
        </c:txPr>
        <c:crossAx val="-1601421632"/>
        <c:crosses val="autoZero"/>
        <c:auto val="1"/>
        <c:lblAlgn val="ctr"/>
        <c:lblOffset val="100"/>
        <c:noMultiLvlLbl val="0"/>
      </c:catAx>
      <c:valAx>
        <c:axId val="-1601421632"/>
        <c:scaling>
          <c:orientation val="minMax"/>
        </c:scaling>
        <c:delete val="0"/>
        <c:axPos val="l"/>
        <c:majorGridlines/>
        <c:numFmt formatCode="0.00%" sourceLinked="1"/>
        <c:majorTickMark val="out"/>
        <c:minorTickMark val="none"/>
        <c:tickLblPos val="nextTo"/>
        <c:txPr>
          <a:bodyPr/>
          <a:lstStyle/>
          <a:p>
            <a:pPr>
              <a:defRPr sz="1400"/>
            </a:pPr>
            <a:endParaRPr lang="nl-NL"/>
          </a:p>
        </c:txPr>
        <c:crossAx val="-1601411840"/>
        <c:crosses val="autoZero"/>
        <c:crossBetween val="between"/>
      </c:valAx>
    </c:plotArea>
    <c:legend>
      <c:legendPos val="r"/>
      <c:layout>
        <c:manualLayout>
          <c:xMode val="edge"/>
          <c:yMode val="edge"/>
          <c:x val="0.80509268650683574"/>
          <c:y val="0.36360538430194145"/>
          <c:w val="0.19018502569409804"/>
          <c:h val="0.37645082914720468"/>
        </c:manualLayout>
      </c:layout>
      <c:overlay val="0"/>
      <c:txPr>
        <a:bodyPr/>
        <a:lstStyle/>
        <a:p>
          <a:pPr>
            <a:defRPr sz="1600"/>
          </a:pPr>
          <a:endParaRPr lang="nl-NL"/>
        </a:p>
      </c:txPr>
    </c:legend>
    <c:plotVisOnly val="1"/>
    <c:dispBlanksAs val="gap"/>
    <c:showDLblsOverMax val="0"/>
  </c:chart>
  <c:txPr>
    <a:bodyPr/>
    <a:lstStyle/>
    <a:p>
      <a:pPr>
        <a:defRPr>
          <a:ln>
            <a:noFill/>
          </a:ln>
          <a:solidFill>
            <a:schemeClr val="tx1"/>
          </a:solidFill>
        </a:defRPr>
      </a:pPr>
      <a:endParaRPr lang="nl-NL"/>
    </a:p>
  </c:txPr>
  <c:printSettings>
    <c:headerFooter/>
    <c:pageMargins b="0.750000000000004" l="0.70000000000000195" r="0.70000000000000195" t="0.750000000000004"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4391963302549204E-2"/>
          <c:y val="0.12025178131439743"/>
          <c:w val="0.70977888327193162"/>
          <c:h val="0.78984944910691768"/>
        </c:manualLayout>
      </c:layout>
      <c:barChart>
        <c:barDir val="col"/>
        <c:grouping val="clustered"/>
        <c:varyColors val="0"/>
        <c:ser>
          <c:idx val="1"/>
          <c:order val="0"/>
          <c:tx>
            <c:strRef>
              <c:f>Jaaroverzicht!$C$35</c:f>
              <c:strCache>
                <c:ptCount val="1"/>
                <c:pt idx="0">
                  <c:v>Sectorbureau Zuid</c:v>
                </c:pt>
              </c:strCache>
            </c:strRef>
          </c:tx>
          <c:invertIfNegative val="0"/>
          <c:val>
            <c:numRef>
              <c:f>Jaaroverzicht!$G$35:$R$35</c:f>
              <c:numCache>
                <c:formatCode>0.00%</c:formatCode>
                <c:ptCount val="12"/>
                <c:pt idx="0">
                  <c:v>8.6E-3</c:v>
                </c:pt>
                <c:pt idx="1">
                  <c:v>0</c:v>
                </c:pt>
                <c:pt idx="2">
                  <c:v>5.2900000000000003E-2</c:v>
                </c:pt>
                <c:pt idx="3">
                  <c:v>0.12859999999999999</c:v>
                </c:pt>
                <c:pt idx="4">
                  <c:v>9.64E-2</c:v>
                </c:pt>
                <c:pt idx="5">
                  <c:v>0.1157</c:v>
                </c:pt>
                <c:pt idx="6">
                  <c:v>9.64E-2</c:v>
                </c:pt>
                <c:pt idx="7">
                  <c:v>0</c:v>
                </c:pt>
                <c:pt idx="8">
                  <c:v>0</c:v>
                </c:pt>
                <c:pt idx="9">
                  <c:v>0</c:v>
                </c:pt>
                <c:pt idx="10">
                  <c:v>0</c:v>
                </c:pt>
                <c:pt idx="11">
                  <c:v>0</c:v>
                </c:pt>
              </c:numCache>
            </c:numRef>
          </c:val>
          <c:extLst>
            <c:ext xmlns:c16="http://schemas.microsoft.com/office/drawing/2014/chart" uri="{C3380CC4-5D6E-409C-BE32-E72D297353CC}">
              <c16:uniqueId val="{00000002-BA5C-DC4C-9336-713BBAD8D8AA}"/>
            </c:ext>
          </c:extLst>
        </c:ser>
        <c:ser>
          <c:idx val="2"/>
          <c:order val="1"/>
          <c:tx>
            <c:strRef>
              <c:f>Jaaroverzicht!$C$36</c:f>
              <c:strCache>
                <c:ptCount val="1"/>
                <c:pt idx="0">
                  <c:v>De Korenaer Stevensbeek</c:v>
                </c:pt>
              </c:strCache>
            </c:strRef>
          </c:tx>
          <c:invertIfNegative val="0"/>
          <c:val>
            <c:numRef>
              <c:f>Jaaroverzicht!$G$36:$R$36</c:f>
              <c:numCache>
                <c:formatCode>0.00%</c:formatCode>
                <c:ptCount val="12"/>
                <c:pt idx="0">
                  <c:v>2.0500000000000001E-2</c:v>
                </c:pt>
                <c:pt idx="1">
                  <c:v>9.2999999999999992E-3</c:v>
                </c:pt>
                <c:pt idx="2">
                  <c:v>1.6899999999999998E-2</c:v>
                </c:pt>
                <c:pt idx="3">
                  <c:v>1.7399999999999999E-2</c:v>
                </c:pt>
                <c:pt idx="4">
                  <c:v>5.0000000000000001E-3</c:v>
                </c:pt>
                <c:pt idx="5">
                  <c:v>1.1499999999999998E-2</c:v>
                </c:pt>
                <c:pt idx="6">
                  <c:v>5.0200000000000002E-2</c:v>
                </c:pt>
                <c:pt idx="7">
                  <c:v>0</c:v>
                </c:pt>
                <c:pt idx="8">
                  <c:v>0</c:v>
                </c:pt>
                <c:pt idx="9">
                  <c:v>0</c:v>
                </c:pt>
                <c:pt idx="10">
                  <c:v>0</c:v>
                </c:pt>
                <c:pt idx="11">
                  <c:v>0</c:v>
                </c:pt>
              </c:numCache>
            </c:numRef>
          </c:val>
          <c:extLst>
            <c:ext xmlns:c16="http://schemas.microsoft.com/office/drawing/2014/chart" uri="{C3380CC4-5D6E-409C-BE32-E72D297353CC}">
              <c16:uniqueId val="{00000003-BA5C-DC4C-9336-713BBAD8D8AA}"/>
            </c:ext>
          </c:extLst>
        </c:ser>
        <c:ser>
          <c:idx val="3"/>
          <c:order val="2"/>
          <c:tx>
            <c:strRef>
              <c:f>Jaaroverzicht!$C$37</c:f>
              <c:strCache>
                <c:ptCount val="1"/>
                <c:pt idx="0">
                  <c:v>De Korenaer Deurne</c:v>
                </c:pt>
              </c:strCache>
            </c:strRef>
          </c:tx>
          <c:invertIfNegative val="0"/>
          <c:val>
            <c:numRef>
              <c:f>Jaaroverzicht!$G$37:$R$37</c:f>
              <c:numCache>
                <c:formatCode>0.00%</c:formatCode>
                <c:ptCount val="12"/>
                <c:pt idx="0">
                  <c:v>1.5300000000000001E-2</c:v>
                </c:pt>
                <c:pt idx="1">
                  <c:v>4.7899999999999998E-2</c:v>
                </c:pt>
                <c:pt idx="2">
                  <c:v>3.8199999999999998E-2</c:v>
                </c:pt>
                <c:pt idx="3">
                  <c:v>4.250000000000001E-2</c:v>
                </c:pt>
                <c:pt idx="4">
                  <c:v>2.8899999999999999E-2</c:v>
                </c:pt>
                <c:pt idx="5">
                  <c:v>2.23E-2</c:v>
                </c:pt>
                <c:pt idx="6">
                  <c:v>3.6200000000000003E-2</c:v>
                </c:pt>
                <c:pt idx="7">
                  <c:v>0</c:v>
                </c:pt>
                <c:pt idx="8">
                  <c:v>0</c:v>
                </c:pt>
                <c:pt idx="9">
                  <c:v>0</c:v>
                </c:pt>
                <c:pt idx="10">
                  <c:v>0</c:v>
                </c:pt>
                <c:pt idx="11">
                  <c:v>0</c:v>
                </c:pt>
              </c:numCache>
            </c:numRef>
          </c:val>
          <c:extLst>
            <c:ext xmlns:c16="http://schemas.microsoft.com/office/drawing/2014/chart" uri="{C3380CC4-5D6E-409C-BE32-E72D297353CC}">
              <c16:uniqueId val="{00000004-BA5C-DC4C-9336-713BBAD8D8AA}"/>
            </c:ext>
          </c:extLst>
        </c:ser>
        <c:ser>
          <c:idx val="5"/>
          <c:order val="3"/>
          <c:tx>
            <c:strRef>
              <c:f>Jaaroverzicht!$C$38</c:f>
              <c:strCache>
                <c:ptCount val="1"/>
                <c:pt idx="0">
                  <c:v>De Korenaer Helmond</c:v>
                </c:pt>
              </c:strCache>
            </c:strRef>
          </c:tx>
          <c:invertIfNegative val="0"/>
          <c:val>
            <c:numRef>
              <c:f>Jaaroverzicht!$G$38:$R$38</c:f>
              <c:numCache>
                <c:formatCode>0.00%</c:formatCode>
                <c:ptCount val="12"/>
                <c:pt idx="0">
                  <c:v>7.5399999999999995E-2</c:v>
                </c:pt>
                <c:pt idx="1">
                  <c:v>7.5999999999999998E-2</c:v>
                </c:pt>
                <c:pt idx="2">
                  <c:v>2.0899999999999998E-2</c:v>
                </c:pt>
                <c:pt idx="3">
                  <c:v>1.0500000000000001E-2</c:v>
                </c:pt>
                <c:pt idx="4">
                  <c:v>1.9099999999999999E-2</c:v>
                </c:pt>
                <c:pt idx="5">
                  <c:v>0.02</c:v>
                </c:pt>
                <c:pt idx="6">
                  <c:v>1.0800000000000001E-2</c:v>
                </c:pt>
                <c:pt idx="7">
                  <c:v>0</c:v>
                </c:pt>
                <c:pt idx="8">
                  <c:v>0</c:v>
                </c:pt>
                <c:pt idx="9">
                  <c:v>0</c:v>
                </c:pt>
                <c:pt idx="10">
                  <c:v>0</c:v>
                </c:pt>
                <c:pt idx="11">
                  <c:v>0</c:v>
                </c:pt>
              </c:numCache>
            </c:numRef>
          </c:val>
          <c:extLst>
            <c:ext xmlns:c16="http://schemas.microsoft.com/office/drawing/2014/chart" uri="{C3380CC4-5D6E-409C-BE32-E72D297353CC}">
              <c16:uniqueId val="{00000005-BA5C-DC4C-9336-713BBAD8D8AA}"/>
            </c:ext>
          </c:extLst>
        </c:ser>
        <c:ser>
          <c:idx val="6"/>
          <c:order val="4"/>
          <c:tx>
            <c:strRef>
              <c:f>Jaaroverzicht!$C$39</c:f>
              <c:strCache>
                <c:ptCount val="1"/>
                <c:pt idx="0">
                  <c:v>De Korenaer Rector Baptist</c:v>
                </c:pt>
              </c:strCache>
            </c:strRef>
          </c:tx>
          <c:invertIfNegative val="0"/>
          <c:val>
            <c:numRef>
              <c:f>Jaaroverzicht!$G$39:$R$39</c:f>
              <c:numCache>
                <c:formatCode>0.00%</c:formatCode>
                <c:ptCount val="12"/>
                <c:pt idx="0">
                  <c:v>5.5799999999999995E-2</c:v>
                </c:pt>
                <c:pt idx="1">
                  <c:v>5.11E-2</c:v>
                </c:pt>
                <c:pt idx="2">
                  <c:v>8.6599999999999996E-2</c:v>
                </c:pt>
                <c:pt idx="3">
                  <c:v>5.28E-2</c:v>
                </c:pt>
                <c:pt idx="4">
                  <c:v>3.32E-2</c:v>
                </c:pt>
                <c:pt idx="5">
                  <c:v>2.4299999999999999E-2</c:v>
                </c:pt>
                <c:pt idx="6">
                  <c:v>1.6400000000000001E-2</c:v>
                </c:pt>
                <c:pt idx="7">
                  <c:v>0</c:v>
                </c:pt>
                <c:pt idx="8">
                  <c:v>0</c:v>
                </c:pt>
                <c:pt idx="9">
                  <c:v>0</c:v>
                </c:pt>
                <c:pt idx="10">
                  <c:v>0</c:v>
                </c:pt>
                <c:pt idx="11">
                  <c:v>0</c:v>
                </c:pt>
              </c:numCache>
            </c:numRef>
          </c:val>
          <c:extLst>
            <c:ext xmlns:c16="http://schemas.microsoft.com/office/drawing/2014/chart" uri="{C3380CC4-5D6E-409C-BE32-E72D297353CC}">
              <c16:uniqueId val="{00000006-BA5C-DC4C-9336-713BBAD8D8AA}"/>
            </c:ext>
          </c:extLst>
        </c:ser>
        <c:ser>
          <c:idx val="7"/>
          <c:order val="5"/>
          <c:tx>
            <c:strRef>
              <c:f>Jaaroverzicht!$C$40</c:f>
              <c:strCache>
                <c:ptCount val="1"/>
                <c:pt idx="0">
                  <c:v>De Korenaer Strausslaan</c:v>
                </c:pt>
              </c:strCache>
            </c:strRef>
          </c:tx>
          <c:invertIfNegative val="0"/>
          <c:val>
            <c:numRef>
              <c:f>Jaaroverzicht!$G$40:$R$40</c:f>
              <c:numCache>
                <c:formatCode>0.00%</c:formatCode>
                <c:ptCount val="12"/>
                <c:pt idx="0">
                  <c:v>0.1002</c:v>
                </c:pt>
                <c:pt idx="1">
                  <c:v>5.74E-2</c:v>
                </c:pt>
                <c:pt idx="2">
                  <c:v>7.5899999999999995E-2</c:v>
                </c:pt>
                <c:pt idx="3">
                  <c:v>7.0300000000000001E-2</c:v>
                </c:pt>
                <c:pt idx="4">
                  <c:v>7.3099999999999998E-2</c:v>
                </c:pt>
                <c:pt idx="5">
                  <c:v>8.6300000000000002E-2</c:v>
                </c:pt>
                <c:pt idx="6">
                  <c:v>8.4699999999999984E-2</c:v>
                </c:pt>
                <c:pt idx="7">
                  <c:v>0</c:v>
                </c:pt>
                <c:pt idx="8">
                  <c:v>0</c:v>
                </c:pt>
                <c:pt idx="9">
                  <c:v>0</c:v>
                </c:pt>
                <c:pt idx="10">
                  <c:v>0</c:v>
                </c:pt>
                <c:pt idx="11">
                  <c:v>0</c:v>
                </c:pt>
              </c:numCache>
            </c:numRef>
          </c:val>
          <c:extLst>
            <c:ext xmlns:c16="http://schemas.microsoft.com/office/drawing/2014/chart" uri="{C3380CC4-5D6E-409C-BE32-E72D297353CC}">
              <c16:uniqueId val="{00000007-BA5C-DC4C-9336-713BBAD8D8AA}"/>
            </c:ext>
          </c:extLst>
        </c:ser>
        <c:ser>
          <c:idx val="8"/>
          <c:order val="6"/>
          <c:tx>
            <c:v>#REF!</c:v>
          </c:tx>
          <c:invertIfNegative val="0"/>
          <c:val>
            <c:numLit>
              <c:formatCode>General</c:formatCode>
              <c:ptCount val="1"/>
              <c:pt idx="0">
                <c:v>1</c:v>
              </c:pt>
            </c:numLit>
          </c:val>
          <c:extLst>
            <c:ext xmlns:c16="http://schemas.microsoft.com/office/drawing/2014/chart" uri="{C3380CC4-5D6E-409C-BE32-E72D297353CC}">
              <c16:uniqueId val="{00000008-BA5C-DC4C-9336-713BBAD8D8AA}"/>
            </c:ext>
          </c:extLst>
        </c:ser>
        <c:ser>
          <c:idx val="9"/>
          <c:order val="7"/>
          <c:tx>
            <c:strRef>
              <c:f>Jaaroverzicht!$C$41</c:f>
              <c:strCache>
                <c:ptCount val="1"/>
                <c:pt idx="0">
                  <c:v>De Rungraaf</c:v>
                </c:pt>
              </c:strCache>
            </c:strRef>
          </c:tx>
          <c:invertIfNegative val="0"/>
          <c:val>
            <c:numRef>
              <c:f>Jaaroverzicht!$G$41:$R$41</c:f>
              <c:numCache>
                <c:formatCode>0.00%</c:formatCode>
                <c:ptCount val="12"/>
                <c:pt idx="0">
                  <c:v>7.0099999999999996E-2</c:v>
                </c:pt>
                <c:pt idx="1">
                  <c:v>6.0800000000000007E-2</c:v>
                </c:pt>
                <c:pt idx="2">
                  <c:v>8.2500000000000004E-2</c:v>
                </c:pt>
                <c:pt idx="3">
                  <c:v>7.6600000000000001E-2</c:v>
                </c:pt>
                <c:pt idx="4">
                  <c:v>6.4100000000000004E-2</c:v>
                </c:pt>
                <c:pt idx="5">
                  <c:v>5.5899999999999998E-2</c:v>
                </c:pt>
                <c:pt idx="6">
                  <c:v>5.5800000000000002E-2</c:v>
                </c:pt>
                <c:pt idx="7">
                  <c:v>0</c:v>
                </c:pt>
                <c:pt idx="8">
                  <c:v>0</c:v>
                </c:pt>
                <c:pt idx="9">
                  <c:v>0</c:v>
                </c:pt>
                <c:pt idx="10">
                  <c:v>0</c:v>
                </c:pt>
                <c:pt idx="11">
                  <c:v>0</c:v>
                </c:pt>
              </c:numCache>
            </c:numRef>
          </c:val>
          <c:extLst>
            <c:ext xmlns:c16="http://schemas.microsoft.com/office/drawing/2014/chart" uri="{C3380CC4-5D6E-409C-BE32-E72D297353CC}">
              <c16:uniqueId val="{00000009-BA5C-DC4C-9336-713BBAD8D8AA}"/>
            </c:ext>
          </c:extLst>
        </c:ser>
        <c:ser>
          <c:idx val="10"/>
          <c:order val="8"/>
          <c:tx>
            <c:v>#REF!</c:v>
          </c:tx>
          <c:invertIfNegative val="0"/>
          <c:val>
            <c:numLit>
              <c:formatCode>General</c:formatCode>
              <c:ptCount val="1"/>
              <c:pt idx="0">
                <c:v>1</c:v>
              </c:pt>
            </c:numLit>
          </c:val>
          <c:extLst>
            <c:ext xmlns:c16="http://schemas.microsoft.com/office/drawing/2014/chart" uri="{C3380CC4-5D6E-409C-BE32-E72D297353CC}">
              <c16:uniqueId val="{0000000A-BA5C-DC4C-9336-713BBAD8D8AA}"/>
            </c:ext>
          </c:extLst>
        </c:ser>
        <c:ser>
          <c:idx val="11"/>
          <c:order val="9"/>
          <c:tx>
            <c:strRef>
              <c:f>Jaaroverzicht!$C$42</c:f>
              <c:strCache>
                <c:ptCount val="1"/>
                <c:pt idx="0">
                  <c:v>De Hilt</c:v>
                </c:pt>
              </c:strCache>
            </c:strRef>
          </c:tx>
          <c:invertIfNegative val="0"/>
          <c:val>
            <c:numRef>
              <c:f>Jaaroverzicht!$G$42:$R$42</c:f>
              <c:numCache>
                <c:formatCode>0.00%</c:formatCode>
                <c:ptCount val="12"/>
                <c:pt idx="0">
                  <c:v>0</c:v>
                </c:pt>
                <c:pt idx="1">
                  <c:v>5.4999999999999997E-3</c:v>
                </c:pt>
                <c:pt idx="2">
                  <c:v>1.3299999999999998E-2</c:v>
                </c:pt>
                <c:pt idx="3">
                  <c:v>7.6E-3</c:v>
                </c:pt>
                <c:pt idx="4">
                  <c:v>4.1999999999999997E-3</c:v>
                </c:pt>
                <c:pt idx="5">
                  <c:v>2.5100000000000001E-2</c:v>
                </c:pt>
                <c:pt idx="6">
                  <c:v>2.46E-2</c:v>
                </c:pt>
                <c:pt idx="7">
                  <c:v>0</c:v>
                </c:pt>
                <c:pt idx="8">
                  <c:v>0</c:v>
                </c:pt>
                <c:pt idx="9">
                  <c:v>0</c:v>
                </c:pt>
                <c:pt idx="10">
                  <c:v>0</c:v>
                </c:pt>
                <c:pt idx="11">
                  <c:v>0</c:v>
                </c:pt>
              </c:numCache>
            </c:numRef>
          </c:val>
          <c:extLst>
            <c:ext xmlns:c16="http://schemas.microsoft.com/office/drawing/2014/chart" uri="{C3380CC4-5D6E-409C-BE32-E72D297353CC}">
              <c16:uniqueId val="{0000000B-BA5C-DC4C-9336-713BBAD8D8AA}"/>
            </c:ext>
          </c:extLst>
        </c:ser>
        <c:ser>
          <c:idx val="12"/>
          <c:order val="10"/>
          <c:tx>
            <c:strRef>
              <c:f>Jaaroverzicht!$C$46</c:f>
              <c:strCache>
                <c:ptCount val="1"/>
                <c:pt idx="0">
                  <c:v>Latasteschool</c:v>
                </c:pt>
              </c:strCache>
            </c:strRef>
          </c:tx>
          <c:invertIfNegative val="0"/>
          <c:val>
            <c:numRef>
              <c:f>Jaaroverzicht!$G$46:$R$46</c:f>
              <c:numCache>
                <c:formatCode>0.00%</c:formatCode>
                <c:ptCount val="12"/>
                <c:pt idx="0">
                  <c:v>0</c:v>
                </c:pt>
                <c:pt idx="1">
                  <c:v>0</c:v>
                </c:pt>
                <c:pt idx="2">
                  <c:v>3.3E-3</c:v>
                </c:pt>
                <c:pt idx="3">
                  <c:v>0</c:v>
                </c:pt>
                <c:pt idx="4">
                  <c:v>1.2699999999999999E-2</c:v>
                </c:pt>
                <c:pt idx="5">
                  <c:v>4.0300000000000002E-2</c:v>
                </c:pt>
                <c:pt idx="6">
                  <c:v>2.5100000000000001E-2</c:v>
                </c:pt>
                <c:pt idx="7">
                  <c:v>0</c:v>
                </c:pt>
                <c:pt idx="8">
                  <c:v>0</c:v>
                </c:pt>
                <c:pt idx="9">
                  <c:v>0</c:v>
                </c:pt>
                <c:pt idx="10">
                  <c:v>0</c:v>
                </c:pt>
                <c:pt idx="11">
                  <c:v>0</c:v>
                </c:pt>
              </c:numCache>
            </c:numRef>
          </c:val>
          <c:extLst>
            <c:ext xmlns:c16="http://schemas.microsoft.com/office/drawing/2014/chart" uri="{C3380CC4-5D6E-409C-BE32-E72D297353CC}">
              <c16:uniqueId val="{0000000C-BA5C-DC4C-9336-713BBAD8D8AA}"/>
            </c:ext>
          </c:extLst>
        </c:ser>
        <c:ser>
          <c:idx val="14"/>
          <c:order val="11"/>
          <c:tx>
            <c:v>#REF!</c:v>
          </c:tx>
          <c:invertIfNegative val="0"/>
          <c:val>
            <c:numLit>
              <c:formatCode>General</c:formatCode>
              <c:ptCount val="1"/>
              <c:pt idx="0">
                <c:v>1</c:v>
              </c:pt>
            </c:numLit>
          </c:val>
          <c:extLst>
            <c:ext xmlns:c16="http://schemas.microsoft.com/office/drawing/2014/chart" uri="{C3380CC4-5D6E-409C-BE32-E72D297353CC}">
              <c16:uniqueId val="{0000000D-BA5C-DC4C-9336-713BBAD8D8AA}"/>
            </c:ext>
          </c:extLst>
        </c:ser>
        <c:ser>
          <c:idx val="13"/>
          <c:order val="12"/>
          <c:tx>
            <c:strRef>
              <c:f>Jaaroverzicht!$C$47</c:f>
              <c:strCache>
                <c:ptCount val="1"/>
                <c:pt idx="0">
                  <c:v>De Spoorzoeker</c:v>
                </c:pt>
              </c:strCache>
            </c:strRef>
          </c:tx>
          <c:invertIfNegative val="0"/>
          <c:val>
            <c:numRef>
              <c:f>Jaaroverzicht!$G$48:$R$48</c:f>
              <c:numCache>
                <c:formatCode>0.00%</c:formatCode>
                <c:ptCount val="12"/>
                <c:pt idx="0">
                  <c:v>1.41E-2</c:v>
                </c:pt>
                <c:pt idx="1">
                  <c:v>1.04E-2</c:v>
                </c:pt>
                <c:pt idx="2">
                  <c:v>1.5400000000000002E-2</c:v>
                </c:pt>
                <c:pt idx="3">
                  <c:v>6.25E-2</c:v>
                </c:pt>
                <c:pt idx="4">
                  <c:v>6.6100000000000006E-2</c:v>
                </c:pt>
                <c:pt idx="5">
                  <c:v>9.1800000000000007E-2</c:v>
                </c:pt>
                <c:pt idx="6">
                  <c:v>9.7799999999999998E-2</c:v>
                </c:pt>
                <c:pt idx="7">
                  <c:v>0</c:v>
                </c:pt>
                <c:pt idx="8">
                  <c:v>0</c:v>
                </c:pt>
                <c:pt idx="9">
                  <c:v>0</c:v>
                </c:pt>
                <c:pt idx="10">
                  <c:v>0</c:v>
                </c:pt>
                <c:pt idx="11">
                  <c:v>0</c:v>
                </c:pt>
              </c:numCache>
            </c:numRef>
          </c:val>
          <c:extLst>
            <c:ext xmlns:c16="http://schemas.microsoft.com/office/drawing/2014/chart" uri="{C3380CC4-5D6E-409C-BE32-E72D297353CC}">
              <c16:uniqueId val="{0000000E-BA5C-DC4C-9336-713BBAD8D8AA}"/>
            </c:ext>
          </c:extLst>
        </c:ser>
        <c:ser>
          <c:idx val="15"/>
          <c:order val="13"/>
          <c:tx>
            <c:strRef>
              <c:f>Jaaroverzicht!$C$48</c:f>
              <c:strCache>
                <c:ptCount val="1"/>
                <c:pt idx="0">
                  <c:v>De Widdonck Heibloem</c:v>
                </c:pt>
              </c:strCache>
            </c:strRef>
          </c:tx>
          <c:invertIfNegative val="0"/>
          <c:val>
            <c:numRef>
              <c:f>Jaaroverzicht!$G$48:$R$48</c:f>
              <c:numCache>
                <c:formatCode>0.00%</c:formatCode>
                <c:ptCount val="12"/>
                <c:pt idx="0">
                  <c:v>1.41E-2</c:v>
                </c:pt>
                <c:pt idx="1">
                  <c:v>1.04E-2</c:v>
                </c:pt>
                <c:pt idx="2">
                  <c:v>1.5400000000000002E-2</c:v>
                </c:pt>
                <c:pt idx="3">
                  <c:v>6.25E-2</c:v>
                </c:pt>
                <c:pt idx="4">
                  <c:v>6.6100000000000006E-2</c:v>
                </c:pt>
                <c:pt idx="5">
                  <c:v>9.1800000000000007E-2</c:v>
                </c:pt>
                <c:pt idx="6">
                  <c:v>9.7799999999999998E-2</c:v>
                </c:pt>
                <c:pt idx="7">
                  <c:v>0</c:v>
                </c:pt>
                <c:pt idx="8">
                  <c:v>0</c:v>
                </c:pt>
                <c:pt idx="9">
                  <c:v>0</c:v>
                </c:pt>
                <c:pt idx="10">
                  <c:v>0</c:v>
                </c:pt>
                <c:pt idx="11">
                  <c:v>0</c:v>
                </c:pt>
              </c:numCache>
            </c:numRef>
          </c:val>
          <c:extLst>
            <c:ext xmlns:c16="http://schemas.microsoft.com/office/drawing/2014/chart" uri="{C3380CC4-5D6E-409C-BE32-E72D297353CC}">
              <c16:uniqueId val="{0000000F-BA5C-DC4C-9336-713BBAD8D8AA}"/>
            </c:ext>
          </c:extLst>
        </c:ser>
        <c:ser>
          <c:idx val="16"/>
          <c:order val="14"/>
          <c:tx>
            <c:strRef>
              <c:f>Jaaroverzicht!$C$49</c:f>
              <c:strCache>
                <c:ptCount val="1"/>
                <c:pt idx="0">
                  <c:v>De Widdonck Weert</c:v>
                </c:pt>
              </c:strCache>
            </c:strRef>
          </c:tx>
          <c:invertIfNegative val="0"/>
          <c:val>
            <c:numRef>
              <c:f>Jaaroverzicht!$G$49:$R$49</c:f>
              <c:numCache>
                <c:formatCode>0.00%</c:formatCode>
                <c:ptCount val="12"/>
                <c:pt idx="0">
                  <c:v>6.4000000000000003E-3</c:v>
                </c:pt>
                <c:pt idx="1">
                  <c:v>1.38E-2</c:v>
                </c:pt>
                <c:pt idx="2">
                  <c:v>3.56E-2</c:v>
                </c:pt>
                <c:pt idx="3">
                  <c:v>3.0200000000000005E-2</c:v>
                </c:pt>
                <c:pt idx="4">
                  <c:v>3.0300000000000001E-2</c:v>
                </c:pt>
                <c:pt idx="5">
                  <c:v>4.02E-2</c:v>
                </c:pt>
                <c:pt idx="6">
                  <c:v>6.6900000000000001E-2</c:v>
                </c:pt>
                <c:pt idx="7">
                  <c:v>0</c:v>
                </c:pt>
                <c:pt idx="8">
                  <c:v>0</c:v>
                </c:pt>
                <c:pt idx="9">
                  <c:v>0</c:v>
                </c:pt>
                <c:pt idx="10">
                  <c:v>0</c:v>
                </c:pt>
                <c:pt idx="11">
                  <c:v>0</c:v>
                </c:pt>
              </c:numCache>
            </c:numRef>
          </c:val>
          <c:extLst>
            <c:ext xmlns:c16="http://schemas.microsoft.com/office/drawing/2014/chart" uri="{C3380CC4-5D6E-409C-BE32-E72D297353CC}">
              <c16:uniqueId val="{00000010-BA5C-DC4C-9336-713BBAD8D8AA}"/>
            </c:ext>
          </c:extLst>
        </c:ser>
        <c:ser>
          <c:idx val="17"/>
          <c:order val="15"/>
          <c:tx>
            <c:strRef>
              <c:f>Jaaroverzicht!$C$50</c:f>
              <c:strCache>
                <c:ptCount val="1"/>
                <c:pt idx="0">
                  <c:v>De Ortolaan Heibloem</c:v>
                </c:pt>
              </c:strCache>
            </c:strRef>
          </c:tx>
          <c:invertIfNegative val="0"/>
          <c:val>
            <c:numRef>
              <c:f>Jaaroverzicht!$G$50:$R$50</c:f>
              <c:numCache>
                <c:formatCode>0.00%</c:formatCode>
                <c:ptCount val="12"/>
                <c:pt idx="0">
                  <c:v>2.8899999999999999E-2</c:v>
                </c:pt>
                <c:pt idx="1">
                  <c:v>6.1800000000000001E-2</c:v>
                </c:pt>
                <c:pt idx="2">
                  <c:v>7.3999999999999996E-2</c:v>
                </c:pt>
                <c:pt idx="3">
                  <c:v>0.10219999999999999</c:v>
                </c:pt>
                <c:pt idx="4">
                  <c:v>0.1011</c:v>
                </c:pt>
                <c:pt idx="5">
                  <c:v>0.1082</c:v>
                </c:pt>
                <c:pt idx="6">
                  <c:v>0.1201</c:v>
                </c:pt>
                <c:pt idx="7">
                  <c:v>0</c:v>
                </c:pt>
                <c:pt idx="8">
                  <c:v>0</c:v>
                </c:pt>
                <c:pt idx="9">
                  <c:v>0</c:v>
                </c:pt>
                <c:pt idx="10">
                  <c:v>0</c:v>
                </c:pt>
                <c:pt idx="11">
                  <c:v>0</c:v>
                </c:pt>
              </c:numCache>
            </c:numRef>
          </c:val>
          <c:extLst>
            <c:ext xmlns:c16="http://schemas.microsoft.com/office/drawing/2014/chart" uri="{C3380CC4-5D6E-409C-BE32-E72D297353CC}">
              <c16:uniqueId val="{00000011-BA5C-DC4C-9336-713BBAD8D8AA}"/>
            </c:ext>
          </c:extLst>
        </c:ser>
        <c:ser>
          <c:idx val="18"/>
          <c:order val="16"/>
          <c:tx>
            <c:strRef>
              <c:f>Jaaroverzicht!$C$51</c:f>
              <c:strCache>
                <c:ptCount val="1"/>
                <c:pt idx="0">
                  <c:v>De Ortolaan Roermond</c:v>
                </c:pt>
              </c:strCache>
            </c:strRef>
          </c:tx>
          <c:invertIfNegative val="0"/>
          <c:val>
            <c:numRef>
              <c:f>Jaaroverzicht!$G$51:$R$51</c:f>
              <c:numCache>
                <c:formatCode>0.00%</c:formatCode>
                <c:ptCount val="12"/>
                <c:pt idx="0">
                  <c:v>5.3999999999999999E-2</c:v>
                </c:pt>
                <c:pt idx="1">
                  <c:v>5.0900000000000001E-2</c:v>
                </c:pt>
                <c:pt idx="2">
                  <c:v>6.0299999999999999E-2</c:v>
                </c:pt>
                <c:pt idx="3">
                  <c:v>5.2299999999999999E-2</c:v>
                </c:pt>
                <c:pt idx="4">
                  <c:v>5.1799999999999999E-2</c:v>
                </c:pt>
                <c:pt idx="5">
                  <c:v>5.91E-2</c:v>
                </c:pt>
                <c:pt idx="6">
                  <c:v>6.9000000000000006E-2</c:v>
                </c:pt>
                <c:pt idx="7">
                  <c:v>0</c:v>
                </c:pt>
                <c:pt idx="8">
                  <c:v>0</c:v>
                </c:pt>
                <c:pt idx="9">
                  <c:v>0</c:v>
                </c:pt>
                <c:pt idx="10">
                  <c:v>0</c:v>
                </c:pt>
                <c:pt idx="11">
                  <c:v>0</c:v>
                </c:pt>
              </c:numCache>
            </c:numRef>
          </c:val>
          <c:extLst>
            <c:ext xmlns:c16="http://schemas.microsoft.com/office/drawing/2014/chart" uri="{C3380CC4-5D6E-409C-BE32-E72D297353CC}">
              <c16:uniqueId val="{00000012-BA5C-DC4C-9336-713BBAD8D8AA}"/>
            </c:ext>
          </c:extLst>
        </c:ser>
        <c:ser>
          <c:idx val="19"/>
          <c:order val="17"/>
          <c:tx>
            <c:v>#REF!</c:v>
          </c:tx>
          <c:invertIfNegative val="0"/>
          <c:val>
            <c:numLit>
              <c:formatCode>General</c:formatCode>
              <c:ptCount val="1"/>
              <c:pt idx="0">
                <c:v>1</c:v>
              </c:pt>
            </c:numLit>
          </c:val>
          <c:extLst>
            <c:ext xmlns:c16="http://schemas.microsoft.com/office/drawing/2014/chart" uri="{C3380CC4-5D6E-409C-BE32-E72D297353CC}">
              <c16:uniqueId val="{00000013-BA5C-DC4C-9336-713BBAD8D8AA}"/>
            </c:ext>
          </c:extLst>
        </c:ser>
        <c:dLbls>
          <c:showLegendKey val="0"/>
          <c:showVal val="0"/>
          <c:showCatName val="0"/>
          <c:showSerName val="0"/>
          <c:showPercent val="0"/>
          <c:showBubbleSize val="0"/>
        </c:dLbls>
        <c:gapWidth val="150"/>
        <c:axId val="-1601421088"/>
        <c:axId val="-1601405312"/>
      </c:barChart>
      <c:catAx>
        <c:axId val="-1601421088"/>
        <c:scaling>
          <c:orientation val="minMax"/>
        </c:scaling>
        <c:delete val="0"/>
        <c:axPos val="b"/>
        <c:numFmt formatCode="General" sourceLinked="0"/>
        <c:majorTickMark val="out"/>
        <c:minorTickMark val="none"/>
        <c:tickLblPos val="nextTo"/>
        <c:txPr>
          <a:bodyPr/>
          <a:lstStyle/>
          <a:p>
            <a:pPr>
              <a:defRPr sz="1600"/>
            </a:pPr>
            <a:endParaRPr lang="nl-NL"/>
          </a:p>
        </c:txPr>
        <c:crossAx val="-1601405312"/>
        <c:crosses val="autoZero"/>
        <c:auto val="1"/>
        <c:lblAlgn val="ctr"/>
        <c:lblOffset val="100"/>
        <c:noMultiLvlLbl val="0"/>
      </c:catAx>
      <c:valAx>
        <c:axId val="-1601405312"/>
        <c:scaling>
          <c:orientation val="minMax"/>
        </c:scaling>
        <c:delete val="0"/>
        <c:axPos val="l"/>
        <c:majorGridlines/>
        <c:numFmt formatCode="0.00%" sourceLinked="1"/>
        <c:majorTickMark val="out"/>
        <c:minorTickMark val="none"/>
        <c:tickLblPos val="nextTo"/>
        <c:txPr>
          <a:bodyPr/>
          <a:lstStyle/>
          <a:p>
            <a:pPr>
              <a:defRPr sz="1400"/>
            </a:pPr>
            <a:endParaRPr lang="nl-NL"/>
          </a:p>
        </c:txPr>
        <c:crossAx val="-1601421088"/>
        <c:crosses val="autoZero"/>
        <c:crossBetween val="between"/>
      </c:valAx>
    </c:plotArea>
    <c:legend>
      <c:legendPos val="r"/>
      <c:layout>
        <c:manualLayout>
          <c:xMode val="edge"/>
          <c:yMode val="edge"/>
          <c:x val="0.80509268650683574"/>
          <c:y val="7.8255101702345134E-2"/>
          <c:w val="0.16009897097767439"/>
          <c:h val="0.52713273727760546"/>
        </c:manualLayout>
      </c:layout>
      <c:overlay val="0"/>
      <c:txPr>
        <a:bodyPr/>
        <a:lstStyle/>
        <a:p>
          <a:pPr>
            <a:defRPr sz="1600"/>
          </a:pPr>
          <a:endParaRPr lang="nl-NL"/>
        </a:p>
      </c:txPr>
    </c:legend>
    <c:plotVisOnly val="1"/>
    <c:dispBlanksAs val="gap"/>
    <c:showDLblsOverMax val="0"/>
  </c:chart>
  <c:txPr>
    <a:bodyPr/>
    <a:lstStyle/>
    <a:p>
      <a:pPr>
        <a:defRPr>
          <a:ln>
            <a:noFill/>
          </a:ln>
          <a:solidFill>
            <a:schemeClr val="tx1"/>
          </a:solidFill>
        </a:defRPr>
      </a:pPr>
      <a:endParaRPr lang="nl-NL"/>
    </a:p>
  </c:txPr>
  <c:printSettings>
    <c:headerFooter/>
    <c:pageMargins b="0.750000000000004" l="0.70000000000000195" r="0.70000000000000195" t="0.750000000000004"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nl-NL"/>
              <a:t>Verloop</a:t>
            </a:r>
            <a:r>
              <a:rPr lang="nl-NL" baseline="0"/>
              <a:t> </a:t>
            </a:r>
            <a:r>
              <a:rPr lang="nl-NL"/>
              <a:t>D</a:t>
            </a:r>
            <a:r>
              <a:rPr lang="nl-NL" baseline="0"/>
              <a:t>uurklasse  Verzuim</a:t>
            </a:r>
          </a:p>
        </c:rich>
      </c:tx>
      <c:layout>
        <c:manualLayout>
          <c:xMode val="edge"/>
          <c:yMode val="edge"/>
          <c:x val="0.29218970524897597"/>
          <c:y val="5.2143423575404801E-2"/>
        </c:manualLayout>
      </c:layout>
      <c:overlay val="0"/>
    </c:title>
    <c:autoTitleDeleted val="0"/>
    <c:plotArea>
      <c:layout>
        <c:manualLayout>
          <c:layoutTarget val="inner"/>
          <c:xMode val="edge"/>
          <c:yMode val="edge"/>
          <c:x val="6.7708031937803004E-2"/>
          <c:y val="0.21218285514944701"/>
          <c:w val="0.70521297390420901"/>
          <c:h val="0.67821713340232903"/>
        </c:manualLayout>
      </c:layout>
      <c:lineChart>
        <c:grouping val="standard"/>
        <c:varyColors val="0"/>
        <c:ser>
          <c:idx val="0"/>
          <c:order val="0"/>
          <c:tx>
            <c:v>  &lt; 8 dg</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1.15E-2</c:v>
              </c:pt>
              <c:pt idx="1">
                <c:v>9.5999999999999992E-3</c:v>
              </c:pt>
              <c:pt idx="2">
                <c:v>9.2999999999999992E-3</c:v>
              </c:pt>
              <c:pt idx="3">
                <c:v>4.7000000000000002E-3</c:v>
              </c:pt>
              <c:pt idx="4">
                <c:v>4.4000000000000003E-3</c:v>
              </c:pt>
              <c:pt idx="5">
                <c:v>5.7999999999999996E-3</c:v>
              </c:pt>
              <c:pt idx="6">
                <c:v>1E-3</c:v>
              </c:pt>
              <c:pt idx="7">
                <c:v>8.9999999999999998E-4</c:v>
              </c:pt>
              <c:pt idx="8">
                <c:v>7.0000000000000001E-3</c:v>
              </c:pt>
              <c:pt idx="9">
                <c:v>5.7000000000000002E-3</c:v>
              </c:pt>
              <c:pt idx="10">
                <c:v>9.9000000000000008E-3</c:v>
              </c:pt>
              <c:pt idx="11">
                <c:v>6.8999999999999999E-3</c:v>
              </c:pt>
            </c:numLit>
          </c:val>
          <c:smooth val="0"/>
          <c:extLst>
            <c:ext xmlns:c16="http://schemas.microsoft.com/office/drawing/2014/chart" uri="{C3380CC4-5D6E-409C-BE32-E72D297353CC}">
              <c16:uniqueId val="{00000000-EC42-2E49-ACA3-5AAB595BAFF0}"/>
            </c:ext>
          </c:extLst>
        </c:ser>
        <c:ser>
          <c:idx val="1"/>
          <c:order val="1"/>
          <c:tx>
            <c:v>  8-42 dg</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1.3599999999999999E-2</c:v>
              </c:pt>
              <c:pt idx="1">
                <c:v>1.7399999999999999E-2</c:v>
              </c:pt>
              <c:pt idx="2">
                <c:v>1.89E-2</c:v>
              </c:pt>
              <c:pt idx="3">
                <c:v>1.3100000000000001E-2</c:v>
              </c:pt>
              <c:pt idx="4">
                <c:v>3.5000000000000001E-3</c:v>
              </c:pt>
              <c:pt idx="5">
                <c:v>1.32E-2</c:v>
              </c:pt>
              <c:pt idx="6">
                <c:v>5.7999999999999996E-3</c:v>
              </c:pt>
              <c:pt idx="7">
                <c:v>4.5999999999999999E-3</c:v>
              </c:pt>
              <c:pt idx="8">
                <c:v>1.3899999999999999E-2</c:v>
              </c:pt>
              <c:pt idx="9">
                <c:v>1.43E-2</c:v>
              </c:pt>
              <c:pt idx="10">
                <c:v>2.0500000000000001E-2</c:v>
              </c:pt>
              <c:pt idx="11">
                <c:v>1.4500000000000001E-2</c:v>
              </c:pt>
            </c:numLit>
          </c:val>
          <c:smooth val="0"/>
          <c:extLst>
            <c:ext xmlns:c16="http://schemas.microsoft.com/office/drawing/2014/chart" uri="{C3380CC4-5D6E-409C-BE32-E72D297353CC}">
              <c16:uniqueId val="{00000001-EC42-2E49-ACA3-5AAB595BAFF0}"/>
            </c:ext>
          </c:extLst>
        </c:ser>
        <c:ser>
          <c:idx val="2"/>
          <c:order val="2"/>
          <c:tx>
            <c:v>  43-91 dg</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1.8599999999999998E-2</c:v>
              </c:pt>
              <c:pt idx="1">
                <c:v>1.9599999999999999E-2</c:v>
              </c:pt>
              <c:pt idx="2">
                <c:v>1.49E-2</c:v>
              </c:pt>
              <c:pt idx="3">
                <c:v>1.9800000000000002E-2</c:v>
              </c:pt>
              <c:pt idx="4">
                <c:v>1.29E-2</c:v>
              </c:pt>
              <c:pt idx="5">
                <c:v>3.8999999999999998E-3</c:v>
              </c:pt>
              <c:pt idx="6">
                <c:v>1.32E-2</c:v>
              </c:pt>
              <c:pt idx="7">
                <c:v>7.1999999999999998E-3</c:v>
              </c:pt>
              <c:pt idx="8">
                <c:v>7.1999999999999998E-3</c:v>
              </c:pt>
              <c:pt idx="9">
                <c:v>2.07E-2</c:v>
              </c:pt>
              <c:pt idx="10">
                <c:v>1.8499999999999999E-2</c:v>
              </c:pt>
              <c:pt idx="11">
                <c:v>1.84E-2</c:v>
              </c:pt>
            </c:numLit>
          </c:val>
          <c:smooth val="0"/>
          <c:extLst>
            <c:ext xmlns:c16="http://schemas.microsoft.com/office/drawing/2014/chart" uri="{C3380CC4-5D6E-409C-BE32-E72D297353CC}">
              <c16:uniqueId val="{00000002-EC42-2E49-ACA3-5AAB595BAFF0}"/>
            </c:ext>
          </c:extLst>
        </c:ser>
        <c:ser>
          <c:idx val="3"/>
          <c:order val="3"/>
          <c:tx>
            <c:v>  92-182 dg</c:v>
          </c:tx>
          <c:spPr>
            <a:ln w="38100" cmpd="sng"/>
          </c:spPr>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2.5999999999999999E-2</c:v>
              </c:pt>
              <c:pt idx="1">
                <c:v>2.5100000000000001E-2</c:v>
              </c:pt>
              <c:pt idx="2">
                <c:v>2.5499999999999998E-2</c:v>
              </c:pt>
              <c:pt idx="3">
                <c:v>2.1700000000000001E-2</c:v>
              </c:pt>
              <c:pt idx="4">
                <c:v>2.1399999999999999E-2</c:v>
              </c:pt>
              <c:pt idx="5">
                <c:v>2.1399999999999999E-2</c:v>
              </c:pt>
              <c:pt idx="6">
                <c:v>1.26E-2</c:v>
              </c:pt>
              <c:pt idx="7">
                <c:v>7.0000000000000001E-3</c:v>
              </c:pt>
              <c:pt idx="8">
                <c:v>9.1000000000000004E-3</c:v>
              </c:pt>
              <c:pt idx="9">
                <c:v>1.03E-2</c:v>
              </c:pt>
              <c:pt idx="10">
                <c:v>1.5599999999999999E-2</c:v>
              </c:pt>
              <c:pt idx="11">
                <c:v>1.84E-2</c:v>
              </c:pt>
            </c:numLit>
          </c:val>
          <c:smooth val="0"/>
          <c:extLst>
            <c:ext xmlns:c16="http://schemas.microsoft.com/office/drawing/2014/chart" uri="{C3380CC4-5D6E-409C-BE32-E72D297353CC}">
              <c16:uniqueId val="{00000003-EC42-2E49-ACA3-5AAB595BAFF0}"/>
            </c:ext>
          </c:extLst>
        </c:ser>
        <c:ser>
          <c:idx val="4"/>
          <c:order val="4"/>
          <c:tx>
            <c:v>  183-365 dg</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1.3599999999999999E-2</c:v>
              </c:pt>
              <c:pt idx="1">
                <c:v>1.7000000000000001E-2</c:v>
              </c:pt>
              <c:pt idx="2">
                <c:v>1.6E-2</c:v>
              </c:pt>
              <c:pt idx="3">
                <c:v>2.3099999999999999E-2</c:v>
              </c:pt>
              <c:pt idx="4">
                <c:v>2.6599999999999999E-2</c:v>
              </c:pt>
              <c:pt idx="5">
                <c:v>2.64E-2</c:v>
              </c:pt>
              <c:pt idx="6">
                <c:v>2.3300000000000001E-2</c:v>
              </c:pt>
              <c:pt idx="7">
                <c:v>2.2599999999999999E-2</c:v>
              </c:pt>
              <c:pt idx="8">
                <c:v>1.7100000000000001E-2</c:v>
              </c:pt>
              <c:pt idx="9">
                <c:v>1.8200000000000001E-2</c:v>
              </c:pt>
              <c:pt idx="10">
                <c:v>1.49E-2</c:v>
              </c:pt>
              <c:pt idx="11">
                <c:v>1.66E-2</c:v>
              </c:pt>
            </c:numLit>
          </c:val>
          <c:smooth val="0"/>
          <c:extLst>
            <c:ext xmlns:c16="http://schemas.microsoft.com/office/drawing/2014/chart" uri="{C3380CC4-5D6E-409C-BE32-E72D297353CC}">
              <c16:uniqueId val="{00000004-EC42-2E49-ACA3-5AAB595BAFF0}"/>
            </c:ext>
          </c:extLst>
        </c:ser>
        <c:ser>
          <c:idx val="5"/>
          <c:order val="5"/>
          <c:tx>
            <c:v>  &gt;366 dg</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7.9000000000000008E-3</c:v>
              </c:pt>
              <c:pt idx="1">
                <c:v>8.5000000000000006E-3</c:v>
              </c:pt>
              <c:pt idx="2">
                <c:v>0.01</c:v>
              </c:pt>
              <c:pt idx="3">
                <c:v>9.4000000000000004E-3</c:v>
              </c:pt>
              <c:pt idx="4">
                <c:v>1.24E-2</c:v>
              </c:pt>
              <c:pt idx="5">
                <c:v>1.0200000000000001E-2</c:v>
              </c:pt>
              <c:pt idx="6">
                <c:v>1.12E-2</c:v>
              </c:pt>
              <c:pt idx="7">
                <c:v>1.21E-2</c:v>
              </c:pt>
              <c:pt idx="8">
                <c:v>9.7999999999999997E-3</c:v>
              </c:pt>
              <c:pt idx="9">
                <c:v>1.61E-2</c:v>
              </c:pt>
              <c:pt idx="10">
                <c:v>1.8200000000000001E-2</c:v>
              </c:pt>
              <c:pt idx="11">
                <c:v>1.8800000000000001E-2</c:v>
              </c:pt>
            </c:numLit>
          </c:val>
          <c:smooth val="0"/>
          <c:extLst>
            <c:ext xmlns:c16="http://schemas.microsoft.com/office/drawing/2014/chart" uri="{C3380CC4-5D6E-409C-BE32-E72D297353CC}">
              <c16:uniqueId val="{00000005-EC42-2E49-ACA3-5AAB595BAFF0}"/>
            </c:ext>
          </c:extLst>
        </c:ser>
        <c:dLbls>
          <c:showLegendKey val="0"/>
          <c:showVal val="0"/>
          <c:showCatName val="0"/>
          <c:showSerName val="0"/>
          <c:showPercent val="0"/>
          <c:showBubbleSize val="0"/>
        </c:dLbls>
        <c:smooth val="0"/>
        <c:axId val="-1601416736"/>
        <c:axId val="-1601425440"/>
      </c:lineChart>
      <c:catAx>
        <c:axId val="-1601416736"/>
        <c:scaling>
          <c:orientation val="minMax"/>
        </c:scaling>
        <c:delete val="0"/>
        <c:axPos val="b"/>
        <c:numFmt formatCode="General" sourceLinked="0"/>
        <c:majorTickMark val="none"/>
        <c:minorTickMark val="none"/>
        <c:tickLblPos val="nextTo"/>
        <c:crossAx val="-1601425440"/>
        <c:crosses val="autoZero"/>
        <c:auto val="1"/>
        <c:lblAlgn val="ctr"/>
        <c:lblOffset val="100"/>
        <c:noMultiLvlLbl val="0"/>
      </c:catAx>
      <c:valAx>
        <c:axId val="-1601425440"/>
        <c:scaling>
          <c:orientation val="minMax"/>
        </c:scaling>
        <c:delete val="0"/>
        <c:axPos val="l"/>
        <c:majorGridlines/>
        <c:numFmt formatCode="0.0%" sourceLinked="0"/>
        <c:majorTickMark val="none"/>
        <c:minorTickMark val="none"/>
        <c:tickLblPos val="nextTo"/>
        <c:crossAx val="-1601416736"/>
        <c:crosses val="autoZero"/>
        <c:crossBetween val="between"/>
      </c:valAx>
    </c:plotArea>
    <c:legend>
      <c:legendPos val="r"/>
      <c:layout>
        <c:manualLayout>
          <c:xMode val="edge"/>
          <c:yMode val="edge"/>
          <c:x val="0.83693355125840696"/>
          <c:y val="0.27429622443488599"/>
          <c:w val="0.123133151483694"/>
          <c:h val="0.42951849144798698"/>
        </c:manualLayout>
      </c:layout>
      <c:overlay val="0"/>
      <c:txPr>
        <a:bodyPr/>
        <a:lstStyle/>
        <a:p>
          <a:pPr>
            <a:defRPr sz="1100"/>
          </a:pPr>
          <a:endParaRPr lang="nl-NL"/>
        </a:p>
      </c:txPr>
    </c:legend>
    <c:plotVisOnly val="1"/>
    <c:dispBlanksAs val="gap"/>
    <c:showDLblsOverMax val="0"/>
  </c:chart>
  <c:printSettings>
    <c:headerFooter/>
    <c:pageMargins b="0.750000000000004" l="0.70000000000000195" r="0.70000000000000195" t="0.750000000000004"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4391963302549204E-2"/>
          <c:y val="0.20201411892478999"/>
          <c:w val="0.70121493913361899"/>
          <c:h val="0.68002149901910702"/>
        </c:manualLayout>
      </c:layout>
      <c:lineChart>
        <c:grouping val="standard"/>
        <c:varyColors val="0"/>
        <c:ser>
          <c:idx val="0"/>
          <c:order val="0"/>
          <c:tx>
            <c:v>  2018</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9.1326295896328305E-2</c:v>
              </c:pt>
              <c:pt idx="1">
                <c:v>9.7299999999999998E-2</c:v>
              </c:pt>
              <c:pt idx="2">
                <c:v>9.5000000000000001E-2</c:v>
              </c:pt>
              <c:pt idx="3">
                <c:v>9.1700000000000004E-2</c:v>
              </c:pt>
              <c:pt idx="4">
                <c:v>8.1299999999999997E-2</c:v>
              </c:pt>
              <c:pt idx="5">
                <c:v>8.1000000000000003E-2</c:v>
              </c:pt>
              <c:pt idx="6">
                <c:v>6.7000000000000004E-2</c:v>
              </c:pt>
              <c:pt idx="7">
                <c:v>5.3999999999999999E-2</c:v>
              </c:pt>
              <c:pt idx="8">
                <c:v>6.4199999999999993E-2</c:v>
              </c:pt>
              <c:pt idx="9">
                <c:v>8.532651170895833E-2</c:v>
              </c:pt>
              <c:pt idx="10">
                <c:v>9.743885141465243E-2</c:v>
              </c:pt>
              <c:pt idx="11">
                <c:v>9.3600000000000003E-2</c:v>
              </c:pt>
            </c:numLit>
          </c:val>
          <c:smooth val="0"/>
          <c:extLst>
            <c:ext xmlns:c16="http://schemas.microsoft.com/office/drawing/2014/chart" uri="{C3380CC4-5D6E-409C-BE32-E72D297353CC}">
              <c16:uniqueId val="{00000000-DC8C-B146-AB18-F53ADA9251B7}"/>
            </c:ext>
          </c:extLst>
        </c:ser>
        <c:ser>
          <c:idx val="1"/>
          <c:order val="1"/>
          <c:tx>
            <c:v>  2017</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6.1668372235246141E-2</c:v>
              </c:pt>
              <c:pt idx="1">
                <c:v>7.5114666649630749E-2</c:v>
              </c:pt>
              <c:pt idx="2">
                <c:v>7.3947522502507329E-2</c:v>
              </c:pt>
              <c:pt idx="3">
                <c:v>7.3899999999999993E-2</c:v>
              </c:pt>
              <c:pt idx="4">
                <c:v>5.4979129739201105E-2</c:v>
              </c:pt>
              <c:pt idx="5">
                <c:v>5.8748730120451349E-2</c:v>
              </c:pt>
              <c:pt idx="6">
                <c:v>4.5578908443031647E-2</c:v>
              </c:pt>
              <c:pt idx="7">
                <c:v>3.634308860692851E-2</c:v>
              </c:pt>
              <c:pt idx="8">
                <c:v>5.6218740065146593E-2</c:v>
              </c:pt>
              <c:pt idx="9">
                <c:v>7.2760402658173101E-2</c:v>
              </c:pt>
              <c:pt idx="10">
                <c:v>8.2489521008731415E-2</c:v>
              </c:pt>
              <c:pt idx="11">
                <c:v>8.9918371986672782E-2</c:v>
              </c:pt>
            </c:numLit>
          </c:val>
          <c:smooth val="0"/>
          <c:extLst>
            <c:ext xmlns:c16="http://schemas.microsoft.com/office/drawing/2014/chart" uri="{C3380CC4-5D6E-409C-BE32-E72D297353CC}">
              <c16:uniqueId val="{00000001-DC8C-B146-AB18-F53ADA9251B7}"/>
            </c:ext>
          </c:extLst>
        </c:ser>
        <c:ser>
          <c:idx val="2"/>
          <c:order val="2"/>
          <c:tx>
            <c:v>  2016</c:v>
          </c:tx>
          <c:marker>
            <c:symbol val="none"/>
          </c:marker>
          <c:val>
            <c:numLit>
              <c:formatCode>General</c:formatCode>
              <c:ptCount val="12"/>
              <c:pt idx="0">
                <c:v>0.09</c:v>
              </c:pt>
              <c:pt idx="1">
                <c:v>0.08</c:v>
              </c:pt>
              <c:pt idx="2">
                <c:v>7.2999999999999995E-2</c:v>
              </c:pt>
              <c:pt idx="3">
                <c:v>7.6999999999999999E-2</c:v>
              </c:pt>
              <c:pt idx="4">
                <c:v>7.0999999999999994E-2</c:v>
              </c:pt>
              <c:pt idx="5">
                <c:v>7.0999999999999994E-2</c:v>
              </c:pt>
              <c:pt idx="6">
                <c:v>5.8000000000000003E-2</c:v>
              </c:pt>
              <c:pt idx="7">
                <c:v>3.3000000000000002E-2</c:v>
              </c:pt>
              <c:pt idx="8">
                <c:v>4.2000000000000003E-2</c:v>
              </c:pt>
              <c:pt idx="9">
                <c:v>5.0999999999999997E-2</c:v>
              </c:pt>
              <c:pt idx="10">
                <c:v>6.5000000000000002E-2</c:v>
              </c:pt>
              <c:pt idx="11">
                <c:v>6.6000000000000003E-2</c:v>
              </c:pt>
            </c:numLit>
          </c:val>
          <c:smooth val="0"/>
          <c:extLst>
            <c:ext xmlns:c16="http://schemas.microsoft.com/office/drawing/2014/chart" uri="{C3380CC4-5D6E-409C-BE32-E72D297353CC}">
              <c16:uniqueId val="{00000002-DC8C-B146-AB18-F53ADA9251B7}"/>
            </c:ext>
          </c:extLst>
        </c:ser>
        <c:ser>
          <c:idx val="3"/>
          <c:order val="3"/>
          <c:tx>
            <c:v>  Benchmark (CBS) Per kwartaal</c:v>
          </c:tx>
          <c:marker>
            <c:symbol val="none"/>
          </c:marker>
          <c:val>
            <c:numLit>
              <c:formatCode>General</c:formatCode>
              <c:ptCount val="12"/>
              <c:pt idx="0">
                <c:v>5.3999999999999999E-2</c:v>
              </c:pt>
              <c:pt idx="1">
                <c:v>5.3999999999999999E-2</c:v>
              </c:pt>
              <c:pt idx="2">
                <c:v>5.3999999999999999E-2</c:v>
              </c:pt>
              <c:pt idx="3">
                <c:v>4.9000000000000002E-2</c:v>
              </c:pt>
              <c:pt idx="4">
                <c:v>4.9000000000000002E-2</c:v>
              </c:pt>
              <c:pt idx="5">
                <c:v>4.9000000000000002E-2</c:v>
              </c:pt>
              <c:pt idx="6">
                <c:v>4.2000000000000003E-2</c:v>
              </c:pt>
              <c:pt idx="7">
                <c:v>4.2000000000000003E-2</c:v>
              </c:pt>
              <c:pt idx="8">
                <c:v>4.2000000000000003E-2</c:v>
              </c:pt>
              <c:pt idx="9">
                <c:v>5.0999999999999997E-2</c:v>
              </c:pt>
              <c:pt idx="10">
                <c:v>5.0999999999999997E-2</c:v>
              </c:pt>
              <c:pt idx="11">
                <c:v>5.0999999999999997E-2</c:v>
              </c:pt>
            </c:numLit>
          </c:val>
          <c:smooth val="0"/>
          <c:extLst>
            <c:ext xmlns:c16="http://schemas.microsoft.com/office/drawing/2014/chart" uri="{C3380CC4-5D6E-409C-BE32-E72D297353CC}">
              <c16:uniqueId val="{00000003-DC8C-B146-AB18-F53ADA9251B7}"/>
            </c:ext>
          </c:extLst>
        </c:ser>
        <c:ser>
          <c:idx val="4"/>
          <c:order val="4"/>
          <c:tx>
            <c:v>  Target 2018</c:v>
          </c:tx>
          <c:marker>
            <c:symbol val="none"/>
          </c:marker>
          <c:val>
            <c:numLit>
              <c:formatCode>General</c:formatCode>
              <c:ptCount val="12"/>
              <c:pt idx="0">
                <c:v>0.05</c:v>
              </c:pt>
              <c:pt idx="1">
                <c:v>0.05</c:v>
              </c:pt>
              <c:pt idx="2">
                <c:v>0.05</c:v>
              </c:pt>
              <c:pt idx="3">
                <c:v>0.05</c:v>
              </c:pt>
              <c:pt idx="4">
                <c:v>0.05</c:v>
              </c:pt>
              <c:pt idx="5">
                <c:v>0.05</c:v>
              </c:pt>
              <c:pt idx="6">
                <c:v>0.05</c:v>
              </c:pt>
              <c:pt idx="7">
                <c:v>0.05</c:v>
              </c:pt>
              <c:pt idx="8">
                <c:v>0.05</c:v>
              </c:pt>
              <c:pt idx="9">
                <c:v>0.05</c:v>
              </c:pt>
              <c:pt idx="10">
                <c:v>0.05</c:v>
              </c:pt>
              <c:pt idx="11">
                <c:v>0.05</c:v>
              </c:pt>
            </c:numLit>
          </c:val>
          <c:smooth val="0"/>
          <c:extLst>
            <c:ext xmlns:c16="http://schemas.microsoft.com/office/drawing/2014/chart" uri="{C3380CC4-5D6E-409C-BE32-E72D297353CC}">
              <c16:uniqueId val="{00000004-DC8C-B146-AB18-F53ADA9251B7}"/>
            </c:ext>
          </c:extLst>
        </c:ser>
        <c:dLbls>
          <c:showLegendKey val="0"/>
          <c:showVal val="0"/>
          <c:showCatName val="0"/>
          <c:showSerName val="0"/>
          <c:showPercent val="0"/>
          <c:showBubbleSize val="0"/>
        </c:dLbls>
        <c:smooth val="0"/>
        <c:axId val="-1601423808"/>
        <c:axId val="-1601420544"/>
      </c:lineChart>
      <c:catAx>
        <c:axId val="-1601423808"/>
        <c:scaling>
          <c:orientation val="minMax"/>
        </c:scaling>
        <c:delete val="0"/>
        <c:axPos val="b"/>
        <c:numFmt formatCode="General" sourceLinked="0"/>
        <c:majorTickMark val="out"/>
        <c:minorTickMark val="none"/>
        <c:tickLblPos val="nextTo"/>
        <c:crossAx val="-1601420544"/>
        <c:crosses val="autoZero"/>
        <c:auto val="1"/>
        <c:lblAlgn val="ctr"/>
        <c:lblOffset val="100"/>
        <c:noMultiLvlLbl val="0"/>
      </c:catAx>
      <c:valAx>
        <c:axId val="-1601420544"/>
        <c:scaling>
          <c:orientation val="minMax"/>
        </c:scaling>
        <c:delete val="0"/>
        <c:axPos val="l"/>
        <c:majorGridlines/>
        <c:numFmt formatCode="General" sourceLinked="1"/>
        <c:majorTickMark val="out"/>
        <c:minorTickMark val="none"/>
        <c:tickLblPos val="nextTo"/>
        <c:crossAx val="-1601423808"/>
        <c:crosses val="autoZero"/>
        <c:crossBetween val="between"/>
      </c:valAx>
    </c:plotArea>
    <c:legend>
      <c:legendPos val="r"/>
      <c:layout>
        <c:manualLayout>
          <c:xMode val="edge"/>
          <c:yMode val="edge"/>
          <c:x val="0.78265491129058395"/>
          <c:y val="0.295272207380959"/>
          <c:w val="0.18251643035102"/>
          <c:h val="0.45500331377294301"/>
        </c:manualLayout>
      </c:layout>
      <c:overlay val="0"/>
    </c:legend>
    <c:plotVisOnly val="1"/>
    <c:dispBlanksAs val="gap"/>
    <c:showDLblsOverMax val="0"/>
  </c:chart>
  <c:printSettings>
    <c:headerFooter/>
    <c:pageMargins b="0.750000000000004" l="0.70000000000000195" r="0.70000000000000195" t="0.750000000000004" header="0.3" footer="0.3"/>
    <c:pageSetup/>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nl-NL"/>
              <a:t>Verloop</a:t>
            </a:r>
            <a:r>
              <a:rPr lang="nl-NL" baseline="0"/>
              <a:t> </a:t>
            </a:r>
            <a:r>
              <a:rPr lang="nl-NL"/>
              <a:t>D</a:t>
            </a:r>
            <a:r>
              <a:rPr lang="nl-NL" baseline="0"/>
              <a:t>uurklasse  Verzuim</a:t>
            </a:r>
          </a:p>
        </c:rich>
      </c:tx>
      <c:layout>
        <c:manualLayout>
          <c:xMode val="edge"/>
          <c:yMode val="edge"/>
          <c:x val="0.29218970524897597"/>
          <c:y val="5.2143423575404801E-2"/>
        </c:manualLayout>
      </c:layout>
      <c:overlay val="0"/>
    </c:title>
    <c:autoTitleDeleted val="0"/>
    <c:plotArea>
      <c:layout>
        <c:manualLayout>
          <c:layoutTarget val="inner"/>
          <c:xMode val="edge"/>
          <c:yMode val="edge"/>
          <c:x val="6.7708031937803004E-2"/>
          <c:y val="0.21218285514944701"/>
          <c:w val="0.70521297390420901"/>
          <c:h val="0.67821713340232903"/>
        </c:manualLayout>
      </c:layout>
      <c:lineChart>
        <c:grouping val="standard"/>
        <c:varyColors val="0"/>
        <c:ser>
          <c:idx val="0"/>
          <c:order val="0"/>
          <c:tx>
            <c:v>  &lt; 8 dg</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7.9000000000000008E-3</c:v>
              </c:pt>
              <c:pt idx="1">
                <c:v>9.1000000000000004E-3</c:v>
              </c:pt>
              <c:pt idx="2">
                <c:v>5.8999999999999999E-3</c:v>
              </c:pt>
              <c:pt idx="3">
                <c:v>3.0000000000000001E-3</c:v>
              </c:pt>
              <c:pt idx="4">
                <c:v>4.0000000000000001E-3</c:v>
              </c:pt>
              <c:pt idx="5">
                <c:v>4.4000000000000003E-3</c:v>
              </c:pt>
              <c:pt idx="6">
                <c:v>1.1000000000000001E-3</c:v>
              </c:pt>
              <c:pt idx="7">
                <c:v>2.0000000000000001E-4</c:v>
              </c:pt>
              <c:pt idx="8">
                <c:v>6.3E-3</c:v>
              </c:pt>
              <c:pt idx="9">
                <c:v>5.7999999999999996E-3</c:v>
              </c:pt>
              <c:pt idx="10">
                <c:v>9.1999999999999998E-3</c:v>
              </c:pt>
              <c:pt idx="11">
                <c:v>4.3E-3</c:v>
              </c:pt>
            </c:numLit>
          </c:val>
          <c:smooth val="0"/>
          <c:extLst>
            <c:ext xmlns:c16="http://schemas.microsoft.com/office/drawing/2014/chart" uri="{C3380CC4-5D6E-409C-BE32-E72D297353CC}">
              <c16:uniqueId val="{00000000-05F3-7843-8D68-E07A5ABDACBD}"/>
            </c:ext>
          </c:extLst>
        </c:ser>
        <c:ser>
          <c:idx val="1"/>
          <c:order val="1"/>
          <c:tx>
            <c:v>  8-42 dg</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1.1900000000000001E-2</c:v>
              </c:pt>
              <c:pt idx="1">
                <c:v>1.8599999999999998E-2</c:v>
              </c:pt>
              <c:pt idx="2">
                <c:v>1.35E-2</c:v>
              </c:pt>
              <c:pt idx="3">
                <c:v>1.9199999999999998E-2</c:v>
              </c:pt>
              <c:pt idx="4">
                <c:v>5.5999999999999999E-3</c:v>
              </c:pt>
              <c:pt idx="5">
                <c:v>1.23E-2</c:v>
              </c:pt>
              <c:pt idx="6">
                <c:v>3.2000000000000002E-3</c:v>
              </c:pt>
              <c:pt idx="7">
                <c:v>4.0000000000000001E-3</c:v>
              </c:pt>
              <c:pt idx="8">
                <c:v>1.61E-2</c:v>
              </c:pt>
              <c:pt idx="9">
                <c:v>1.6299999999999999E-2</c:v>
              </c:pt>
              <c:pt idx="10">
                <c:v>1.7500000000000002E-2</c:v>
              </c:pt>
              <c:pt idx="11">
                <c:v>1.95E-2</c:v>
              </c:pt>
            </c:numLit>
          </c:val>
          <c:smooth val="0"/>
          <c:extLst>
            <c:ext xmlns:c16="http://schemas.microsoft.com/office/drawing/2014/chart" uri="{C3380CC4-5D6E-409C-BE32-E72D297353CC}">
              <c16:uniqueId val="{00000001-05F3-7843-8D68-E07A5ABDACBD}"/>
            </c:ext>
          </c:extLst>
        </c:ser>
        <c:ser>
          <c:idx val="2"/>
          <c:order val="2"/>
          <c:tx>
            <c:v>  43-91 dg</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1.1900000000000001E-2</c:v>
              </c:pt>
              <c:pt idx="1">
                <c:v>1.46E-2</c:v>
              </c:pt>
              <c:pt idx="2">
                <c:v>2.0199999999999999E-2</c:v>
              </c:pt>
              <c:pt idx="3">
                <c:v>1.5900000000000001E-2</c:v>
              </c:pt>
              <c:pt idx="4">
                <c:v>1.32E-2</c:v>
              </c:pt>
              <c:pt idx="5">
                <c:v>6.4000000000000003E-3</c:v>
              </c:pt>
              <c:pt idx="6">
                <c:v>7.7000000000000002E-3</c:v>
              </c:pt>
              <c:pt idx="7">
                <c:v>4.5999999999999999E-3</c:v>
              </c:pt>
              <c:pt idx="8">
                <c:v>4.1000000000000003E-3</c:v>
              </c:pt>
              <c:pt idx="9">
                <c:v>1.9599999999999999E-2</c:v>
              </c:pt>
              <c:pt idx="10">
                <c:v>1.7299999999999999E-2</c:v>
              </c:pt>
              <c:pt idx="11">
                <c:v>2.18E-2</c:v>
              </c:pt>
            </c:numLit>
          </c:val>
          <c:smooth val="0"/>
          <c:extLst>
            <c:ext xmlns:c16="http://schemas.microsoft.com/office/drawing/2014/chart" uri="{C3380CC4-5D6E-409C-BE32-E72D297353CC}">
              <c16:uniqueId val="{00000002-05F3-7843-8D68-E07A5ABDACBD}"/>
            </c:ext>
          </c:extLst>
        </c:ser>
        <c:ser>
          <c:idx val="3"/>
          <c:order val="3"/>
          <c:tx>
            <c:v>  92-182 dg</c:v>
          </c:tx>
          <c:spPr>
            <a:ln w="38100" cmpd="sng"/>
          </c:spPr>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1.5100000000000001E-2</c:v>
              </c:pt>
              <c:pt idx="1">
                <c:v>1.78E-2</c:v>
              </c:pt>
              <c:pt idx="2">
                <c:v>1.7500000000000002E-2</c:v>
              </c:pt>
              <c:pt idx="3">
                <c:v>2.0400000000000001E-2</c:v>
              </c:pt>
              <c:pt idx="4">
                <c:v>1.4500000000000001E-2</c:v>
              </c:pt>
              <c:pt idx="5">
                <c:v>1.8100000000000002E-2</c:v>
              </c:pt>
              <c:pt idx="6">
                <c:v>1.15E-2</c:v>
              </c:pt>
              <c:pt idx="7">
                <c:v>7.7999999999999996E-3</c:v>
              </c:pt>
              <c:pt idx="8">
                <c:v>6.7000000000000002E-3</c:v>
              </c:pt>
              <c:pt idx="9">
                <c:v>9.5999999999999992E-3</c:v>
              </c:pt>
              <c:pt idx="10">
                <c:v>1.34E-2</c:v>
              </c:pt>
              <c:pt idx="11">
                <c:v>2.1600000000000001E-2</c:v>
              </c:pt>
            </c:numLit>
          </c:val>
          <c:smooth val="0"/>
          <c:extLst>
            <c:ext xmlns:c16="http://schemas.microsoft.com/office/drawing/2014/chart" uri="{C3380CC4-5D6E-409C-BE32-E72D297353CC}">
              <c16:uniqueId val="{00000003-05F3-7843-8D68-E07A5ABDACBD}"/>
            </c:ext>
          </c:extLst>
        </c:ser>
        <c:ser>
          <c:idx val="4"/>
          <c:order val="4"/>
          <c:tx>
            <c:v>  183-365 dg</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8.3999999999999995E-3</c:v>
              </c:pt>
              <c:pt idx="1">
                <c:v>1.04E-2</c:v>
              </c:pt>
              <c:pt idx="2">
                <c:v>1.26E-2</c:v>
              </c:pt>
              <c:pt idx="3">
                <c:v>1.1900000000000001E-2</c:v>
              </c:pt>
              <c:pt idx="4">
                <c:v>1.44E-2</c:v>
              </c:pt>
              <c:pt idx="5">
                <c:v>1.3599999999999999E-2</c:v>
              </c:pt>
              <c:pt idx="6">
                <c:v>1.67E-2</c:v>
              </c:pt>
              <c:pt idx="7">
                <c:v>1.43E-2</c:v>
              </c:pt>
              <c:pt idx="8">
                <c:v>1.66E-2</c:v>
              </c:pt>
              <c:pt idx="9">
                <c:v>1.4800000000000001E-2</c:v>
              </c:pt>
              <c:pt idx="10">
                <c:v>1.4200000000000001E-2</c:v>
              </c:pt>
              <c:pt idx="11">
                <c:v>1.3100000000000001E-2</c:v>
              </c:pt>
            </c:numLit>
          </c:val>
          <c:smooth val="0"/>
          <c:extLst>
            <c:ext xmlns:c16="http://schemas.microsoft.com/office/drawing/2014/chart" uri="{C3380CC4-5D6E-409C-BE32-E72D297353CC}">
              <c16:uniqueId val="{00000004-05F3-7843-8D68-E07A5ABDACBD}"/>
            </c:ext>
          </c:extLst>
        </c:ser>
        <c:ser>
          <c:idx val="5"/>
          <c:order val="5"/>
          <c:tx>
            <c:v>  &gt;366 dg</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6.4999999999999997E-3</c:v>
              </c:pt>
              <c:pt idx="1">
                <c:v>4.7999999999999996E-3</c:v>
              </c:pt>
              <c:pt idx="2">
                <c:v>4.1000000000000003E-3</c:v>
              </c:pt>
              <c:pt idx="3">
                <c:v>3.5000000000000001E-3</c:v>
              </c:pt>
              <c:pt idx="4">
                <c:v>3.2000000000000002E-3</c:v>
              </c:pt>
              <c:pt idx="5">
                <c:v>3.7000000000000002E-3</c:v>
              </c:pt>
              <c:pt idx="6">
                <c:v>5.3E-3</c:v>
              </c:pt>
              <c:pt idx="7">
                <c:v>5.3E-3</c:v>
              </c:pt>
              <c:pt idx="8">
                <c:v>6.3E-3</c:v>
              </c:pt>
              <c:pt idx="9">
                <c:v>6.6E-3</c:v>
              </c:pt>
              <c:pt idx="10">
                <c:v>1.0800000000000001E-2</c:v>
              </c:pt>
              <c:pt idx="11">
                <c:v>9.4999999999999998E-3</c:v>
              </c:pt>
            </c:numLit>
          </c:val>
          <c:smooth val="0"/>
          <c:extLst>
            <c:ext xmlns:c16="http://schemas.microsoft.com/office/drawing/2014/chart" uri="{C3380CC4-5D6E-409C-BE32-E72D297353CC}">
              <c16:uniqueId val="{00000005-05F3-7843-8D68-E07A5ABDACBD}"/>
            </c:ext>
          </c:extLst>
        </c:ser>
        <c:dLbls>
          <c:showLegendKey val="0"/>
          <c:showVal val="0"/>
          <c:showCatName val="0"/>
          <c:showSerName val="0"/>
          <c:showPercent val="0"/>
          <c:showBubbleSize val="0"/>
        </c:dLbls>
        <c:smooth val="0"/>
        <c:axId val="-1601416192"/>
        <c:axId val="-1601415648"/>
      </c:lineChart>
      <c:catAx>
        <c:axId val="-1601416192"/>
        <c:scaling>
          <c:orientation val="minMax"/>
        </c:scaling>
        <c:delete val="0"/>
        <c:axPos val="b"/>
        <c:numFmt formatCode="General" sourceLinked="0"/>
        <c:majorTickMark val="none"/>
        <c:minorTickMark val="none"/>
        <c:tickLblPos val="nextTo"/>
        <c:crossAx val="-1601415648"/>
        <c:crosses val="autoZero"/>
        <c:auto val="1"/>
        <c:lblAlgn val="ctr"/>
        <c:lblOffset val="100"/>
        <c:noMultiLvlLbl val="0"/>
      </c:catAx>
      <c:valAx>
        <c:axId val="-1601415648"/>
        <c:scaling>
          <c:orientation val="minMax"/>
        </c:scaling>
        <c:delete val="0"/>
        <c:axPos val="l"/>
        <c:majorGridlines/>
        <c:numFmt formatCode="0.0%" sourceLinked="0"/>
        <c:majorTickMark val="none"/>
        <c:minorTickMark val="none"/>
        <c:tickLblPos val="nextTo"/>
        <c:crossAx val="-1601416192"/>
        <c:crosses val="autoZero"/>
        <c:crossBetween val="between"/>
      </c:valAx>
    </c:plotArea>
    <c:legend>
      <c:legendPos val="r"/>
      <c:layout>
        <c:manualLayout>
          <c:xMode val="edge"/>
          <c:yMode val="edge"/>
          <c:x val="0.83693355125840696"/>
          <c:y val="0.27429622443488599"/>
          <c:w val="0.123133151483694"/>
          <c:h val="0.42951849144798698"/>
        </c:manualLayout>
      </c:layout>
      <c:overlay val="0"/>
      <c:txPr>
        <a:bodyPr/>
        <a:lstStyle/>
        <a:p>
          <a:pPr>
            <a:defRPr sz="1100"/>
          </a:pPr>
          <a:endParaRPr lang="nl-NL"/>
        </a:p>
      </c:txPr>
    </c:legend>
    <c:plotVisOnly val="1"/>
    <c:dispBlanksAs val="gap"/>
    <c:showDLblsOverMax val="0"/>
  </c:chart>
  <c:printSettings>
    <c:headerFooter/>
    <c:pageMargins b="0.750000000000004" l="0.70000000000000195" r="0.70000000000000195" t="0.750000000000004"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4391963302549204E-2"/>
          <c:y val="0.20201411892478999"/>
          <c:w val="0.70121493913361899"/>
          <c:h val="0.68002149901910702"/>
        </c:manualLayout>
      </c:layout>
      <c:lineChart>
        <c:grouping val="standard"/>
        <c:varyColors val="0"/>
        <c:ser>
          <c:idx val="0"/>
          <c:order val="0"/>
          <c:tx>
            <c:v>  2017</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6.1668372235246141E-2</c:v>
              </c:pt>
              <c:pt idx="1">
                <c:v>7.5114666649630749E-2</c:v>
              </c:pt>
              <c:pt idx="2">
                <c:v>7.3947522502507329E-2</c:v>
              </c:pt>
              <c:pt idx="3">
                <c:v>7.3899999999999993E-2</c:v>
              </c:pt>
              <c:pt idx="4">
                <c:v>5.4979129739201105E-2</c:v>
              </c:pt>
              <c:pt idx="5">
                <c:v>5.8748730120451349E-2</c:v>
              </c:pt>
              <c:pt idx="6">
                <c:v>4.5578908443031647E-2</c:v>
              </c:pt>
              <c:pt idx="7">
                <c:v>3.634308860692851E-2</c:v>
              </c:pt>
              <c:pt idx="8">
                <c:v>5.6218740065146593E-2</c:v>
              </c:pt>
              <c:pt idx="9">
                <c:v>7.2760402658173101E-2</c:v>
              </c:pt>
              <c:pt idx="10">
                <c:v>8.2489521008731415E-2</c:v>
              </c:pt>
              <c:pt idx="11">
                <c:v>8.9918371986672782E-2</c:v>
              </c:pt>
            </c:numLit>
          </c:val>
          <c:smooth val="0"/>
          <c:extLst>
            <c:ext xmlns:c16="http://schemas.microsoft.com/office/drawing/2014/chart" uri="{C3380CC4-5D6E-409C-BE32-E72D297353CC}">
              <c16:uniqueId val="{00000000-D9D6-4341-B9A0-306A5BA60AB2}"/>
            </c:ext>
          </c:extLst>
        </c:ser>
        <c:ser>
          <c:idx val="1"/>
          <c:order val="1"/>
          <c:tx>
            <c:v>  2016</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0.09</c:v>
              </c:pt>
              <c:pt idx="1">
                <c:v>0.08</c:v>
              </c:pt>
              <c:pt idx="2">
                <c:v>7.2999999999999995E-2</c:v>
              </c:pt>
              <c:pt idx="3">
                <c:v>7.6999999999999999E-2</c:v>
              </c:pt>
              <c:pt idx="4">
                <c:v>7.0999999999999994E-2</c:v>
              </c:pt>
              <c:pt idx="5">
                <c:v>7.0999999999999994E-2</c:v>
              </c:pt>
              <c:pt idx="6">
                <c:v>5.8000000000000003E-2</c:v>
              </c:pt>
              <c:pt idx="7">
                <c:v>3.3000000000000002E-2</c:v>
              </c:pt>
              <c:pt idx="8">
                <c:v>4.2000000000000003E-2</c:v>
              </c:pt>
              <c:pt idx="9">
                <c:v>5.0999999999999997E-2</c:v>
              </c:pt>
              <c:pt idx="10">
                <c:v>6.5000000000000002E-2</c:v>
              </c:pt>
              <c:pt idx="11">
                <c:v>6.6000000000000003E-2</c:v>
              </c:pt>
            </c:numLit>
          </c:val>
          <c:smooth val="0"/>
          <c:extLst>
            <c:ext xmlns:c16="http://schemas.microsoft.com/office/drawing/2014/chart" uri="{C3380CC4-5D6E-409C-BE32-E72D297353CC}">
              <c16:uniqueId val="{00000001-D9D6-4341-B9A0-306A5BA60AB2}"/>
            </c:ext>
          </c:extLst>
        </c:ser>
        <c:ser>
          <c:idx val="5"/>
          <c:order val="2"/>
          <c:tx>
            <c:v>  Benchmark 2016 (CBS) Per kwartaal</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5.3999999999999999E-2</c:v>
              </c:pt>
              <c:pt idx="1">
                <c:v>5.3999999999999999E-2</c:v>
              </c:pt>
              <c:pt idx="2">
                <c:v>5.3999999999999999E-2</c:v>
              </c:pt>
              <c:pt idx="3">
                <c:v>4.9000000000000002E-2</c:v>
              </c:pt>
              <c:pt idx="4">
                <c:v>4.9000000000000002E-2</c:v>
              </c:pt>
              <c:pt idx="5">
                <c:v>4.9000000000000002E-2</c:v>
              </c:pt>
              <c:pt idx="6">
                <c:v>4.2000000000000003E-2</c:v>
              </c:pt>
              <c:pt idx="7">
                <c:v>4.2000000000000003E-2</c:v>
              </c:pt>
              <c:pt idx="8">
                <c:v>4.2000000000000003E-2</c:v>
              </c:pt>
              <c:pt idx="9">
                <c:v>5.0999999999999997E-2</c:v>
              </c:pt>
              <c:pt idx="10">
                <c:v>5.0999999999999997E-2</c:v>
              </c:pt>
              <c:pt idx="11">
                <c:v>5.0999999999999997E-2</c:v>
              </c:pt>
            </c:numLit>
          </c:val>
          <c:smooth val="0"/>
          <c:extLst>
            <c:ext xmlns:c16="http://schemas.microsoft.com/office/drawing/2014/chart" uri="{C3380CC4-5D6E-409C-BE32-E72D297353CC}">
              <c16:uniqueId val="{00000002-D9D6-4341-B9A0-306A5BA60AB2}"/>
            </c:ext>
          </c:extLst>
        </c:ser>
        <c:ser>
          <c:idx val="2"/>
          <c:order val="3"/>
          <c:tx>
            <c:v>  Target 2017</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0.05</c:v>
              </c:pt>
              <c:pt idx="1">
                <c:v>0.05</c:v>
              </c:pt>
              <c:pt idx="2">
                <c:v>0.05</c:v>
              </c:pt>
              <c:pt idx="3">
                <c:v>0.05</c:v>
              </c:pt>
              <c:pt idx="4">
                <c:v>0.05</c:v>
              </c:pt>
              <c:pt idx="5">
                <c:v>0.05</c:v>
              </c:pt>
              <c:pt idx="6">
                <c:v>0.05</c:v>
              </c:pt>
              <c:pt idx="7">
                <c:v>0.05</c:v>
              </c:pt>
              <c:pt idx="8">
                <c:v>0.05</c:v>
              </c:pt>
              <c:pt idx="9">
                <c:v>0.05</c:v>
              </c:pt>
              <c:pt idx="10">
                <c:v>0.05</c:v>
              </c:pt>
              <c:pt idx="11">
                <c:v>0.05</c:v>
              </c:pt>
            </c:numLit>
          </c:val>
          <c:smooth val="0"/>
          <c:extLst>
            <c:ext xmlns:c16="http://schemas.microsoft.com/office/drawing/2014/chart" uri="{C3380CC4-5D6E-409C-BE32-E72D297353CC}">
              <c16:uniqueId val="{00000003-D9D6-4341-B9A0-306A5BA60AB2}"/>
            </c:ext>
          </c:extLst>
        </c:ser>
        <c:ser>
          <c:idx val="3"/>
          <c:order val="4"/>
          <c:tx>
            <c:v>  Target 2017</c:v>
          </c:tx>
          <c:marker>
            <c:symbol val="none"/>
          </c:marker>
          <c:cat>
            <c:strLit>
              <c:ptCount val="12"/>
              <c:pt idx="0">
                <c:v>Jan</c:v>
              </c:pt>
              <c:pt idx="1">
                <c:v>Feb</c:v>
              </c:pt>
              <c:pt idx="2">
                <c:v>Mrt</c:v>
              </c:pt>
              <c:pt idx="3">
                <c:v>Apr</c:v>
              </c:pt>
              <c:pt idx="4">
                <c:v>Mei</c:v>
              </c:pt>
              <c:pt idx="5">
                <c:v>Jun</c:v>
              </c:pt>
              <c:pt idx="6">
                <c:v>Jul</c:v>
              </c:pt>
              <c:pt idx="7">
                <c:v>Aug</c:v>
              </c:pt>
              <c:pt idx="8">
                <c:v>Sep</c:v>
              </c:pt>
              <c:pt idx="9">
                <c:v>Okt</c:v>
              </c:pt>
              <c:pt idx="10">
                <c:v>Nov</c:v>
              </c:pt>
              <c:pt idx="11">
                <c:v>Dec</c:v>
              </c:pt>
            </c:strLit>
          </c:cat>
          <c:val>
            <c:numLit>
              <c:formatCode>General</c:formatCode>
              <c:ptCount val="12"/>
              <c:pt idx="0">
                <c:v>0.05</c:v>
              </c:pt>
              <c:pt idx="1">
                <c:v>0.05</c:v>
              </c:pt>
              <c:pt idx="2">
                <c:v>0.05</c:v>
              </c:pt>
              <c:pt idx="3">
                <c:v>0.05</c:v>
              </c:pt>
              <c:pt idx="4">
                <c:v>0.05</c:v>
              </c:pt>
              <c:pt idx="5">
                <c:v>0.05</c:v>
              </c:pt>
              <c:pt idx="6">
                <c:v>0.05</c:v>
              </c:pt>
              <c:pt idx="7">
                <c:v>0.05</c:v>
              </c:pt>
              <c:pt idx="8">
                <c:v>0.05</c:v>
              </c:pt>
              <c:pt idx="9">
                <c:v>0.05</c:v>
              </c:pt>
              <c:pt idx="10">
                <c:v>0.05</c:v>
              </c:pt>
              <c:pt idx="11">
                <c:v>0.05</c:v>
              </c:pt>
            </c:numLit>
          </c:val>
          <c:smooth val="0"/>
          <c:extLst>
            <c:ext xmlns:c16="http://schemas.microsoft.com/office/drawing/2014/chart" uri="{C3380CC4-5D6E-409C-BE32-E72D297353CC}">
              <c16:uniqueId val="{00000004-D9D6-4341-B9A0-306A5BA60AB2}"/>
            </c:ext>
          </c:extLst>
        </c:ser>
        <c:dLbls>
          <c:showLegendKey val="0"/>
          <c:showVal val="0"/>
          <c:showCatName val="0"/>
          <c:showSerName val="0"/>
          <c:showPercent val="0"/>
          <c:showBubbleSize val="0"/>
        </c:dLbls>
        <c:smooth val="0"/>
        <c:axId val="-1601709456"/>
        <c:axId val="-1601708912"/>
      </c:lineChart>
      <c:catAx>
        <c:axId val="-1601709456"/>
        <c:scaling>
          <c:orientation val="minMax"/>
        </c:scaling>
        <c:delete val="0"/>
        <c:axPos val="b"/>
        <c:numFmt formatCode="General" sourceLinked="0"/>
        <c:majorTickMark val="out"/>
        <c:minorTickMark val="none"/>
        <c:tickLblPos val="nextTo"/>
        <c:crossAx val="-1601708912"/>
        <c:crosses val="autoZero"/>
        <c:auto val="1"/>
        <c:lblAlgn val="ctr"/>
        <c:lblOffset val="100"/>
        <c:noMultiLvlLbl val="0"/>
      </c:catAx>
      <c:valAx>
        <c:axId val="-1601708912"/>
        <c:scaling>
          <c:orientation val="minMax"/>
        </c:scaling>
        <c:delete val="0"/>
        <c:axPos val="l"/>
        <c:majorGridlines/>
        <c:numFmt formatCode="General" sourceLinked="1"/>
        <c:majorTickMark val="out"/>
        <c:minorTickMark val="none"/>
        <c:tickLblPos val="nextTo"/>
        <c:crossAx val="-1601709456"/>
        <c:crosses val="autoZero"/>
        <c:crossBetween val="between"/>
      </c:valAx>
    </c:plotArea>
    <c:legend>
      <c:legendPos val="r"/>
      <c:legendEntry>
        <c:idx val="3"/>
        <c:delete val="1"/>
      </c:legendEntry>
      <c:layout>
        <c:manualLayout>
          <c:xMode val="edge"/>
          <c:yMode val="edge"/>
          <c:x val="0.81191095666801305"/>
          <c:y val="0.33278713005701899"/>
          <c:w val="0.188089043331987"/>
          <c:h val="0.36699565571544901"/>
        </c:manualLayout>
      </c:layout>
      <c:overlay val="0"/>
    </c:legend>
    <c:plotVisOnly val="1"/>
    <c:dispBlanksAs val="gap"/>
    <c:showDLblsOverMax val="0"/>
  </c:chart>
  <c:printSettings>
    <c:headerFooter/>
    <c:pageMargins b="0.750000000000004" l="0.70000000000000195" r="0.70000000000000195" t="0.750000000000004"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6.4391963302549204E-2"/>
          <c:y val="0.20201411892478999"/>
          <c:w val="0.70121493913361899"/>
          <c:h val="0.68002149901910702"/>
        </c:manualLayout>
      </c:layout>
      <c:lineChart>
        <c:grouping val="standard"/>
        <c:varyColors val="0"/>
        <c:ser>
          <c:idx val="0"/>
          <c:order val="0"/>
          <c:tx>
            <c:strRef>
              <c:f>Jaaroverzicht!$C$64</c:f>
              <c:strCache>
                <c:ptCount val="1"/>
                <c:pt idx="0">
                  <c:v>2021</c:v>
                </c:pt>
              </c:strCache>
            </c:strRef>
          </c:tx>
          <c:spPr>
            <a:ln>
              <a:solidFill>
                <a:schemeClr val="accent1"/>
              </a:solidFill>
            </a:ln>
          </c:spPr>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Jaaroverzicht!$G$64:$R$64</c:f>
              <c:numCache>
                <c:formatCode>0.0%</c:formatCode>
                <c:ptCount val="12"/>
                <c:pt idx="0">
                  <c:v>6.6499639227038526E-2</c:v>
                </c:pt>
                <c:pt idx="1">
                  <c:v>6.230154373007267E-2</c:v>
                </c:pt>
                <c:pt idx="2">
                  <c:v>6.7000000000000004E-2</c:v>
                </c:pt>
                <c:pt idx="3">
                  <c:v>6.8599999999999994E-2</c:v>
                </c:pt>
                <c:pt idx="4">
                  <c:v>6.1899999999999997E-2</c:v>
                </c:pt>
                <c:pt idx="5">
                  <c:v>6.2799999999999995E-2</c:v>
                </c:pt>
                <c:pt idx="6">
                  <c:v>6.1199999999999997E-2</c:v>
                </c:pt>
                <c:pt idx="7">
                  <c:v>#N/A</c:v>
                </c:pt>
                <c:pt idx="8">
                  <c:v>#N/A</c:v>
                </c:pt>
                <c:pt idx="9">
                  <c:v>#N/A</c:v>
                </c:pt>
                <c:pt idx="10">
                  <c:v>#N/A</c:v>
                </c:pt>
                <c:pt idx="11">
                  <c:v>#N/A</c:v>
                </c:pt>
              </c:numCache>
            </c:numRef>
          </c:val>
          <c:smooth val="0"/>
          <c:extLst>
            <c:ext xmlns:c16="http://schemas.microsoft.com/office/drawing/2014/chart" uri="{C3380CC4-5D6E-409C-BE32-E72D297353CC}">
              <c16:uniqueId val="{00000000-2831-D747-9E87-1B0DC387FBD4}"/>
            </c:ext>
          </c:extLst>
        </c:ser>
        <c:ser>
          <c:idx val="1"/>
          <c:order val="1"/>
          <c:tx>
            <c:strRef>
              <c:f>Jaaroverzicht!$C$65</c:f>
              <c:strCache>
                <c:ptCount val="1"/>
                <c:pt idx="0">
                  <c:v> 2020</c:v>
                </c:pt>
              </c:strCache>
            </c:strRef>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Jaaroverzicht!$G$65:$R$65</c:f>
              <c:numCache>
                <c:formatCode>0.0%</c:formatCode>
                <c:ptCount val="12"/>
                <c:pt idx="0">
                  <c:v>5.9311355283882088E-2</c:v>
                </c:pt>
                <c:pt idx="1">
                  <c:v>5.8873225162194676E-2</c:v>
                </c:pt>
                <c:pt idx="2">
                  <c:v>8.1469455485141201E-2</c:v>
                </c:pt>
                <c:pt idx="3">
                  <c:v>6.0199999999999997E-2</c:v>
                </c:pt>
                <c:pt idx="4">
                  <c:v>5.4699999999999999E-2</c:v>
                </c:pt>
                <c:pt idx="5">
                  <c:v>5.9499999999999997E-2</c:v>
                </c:pt>
                <c:pt idx="6">
                  <c:v>4.6100000000000002E-2</c:v>
                </c:pt>
                <c:pt idx="7">
                  <c:v>4.2799999999999998E-2</c:v>
                </c:pt>
                <c:pt idx="8">
                  <c:v>5.5899999999999998E-2</c:v>
                </c:pt>
                <c:pt idx="9">
                  <c:v>6.25E-2</c:v>
                </c:pt>
                <c:pt idx="10">
                  <c:v>7.2499999999999995E-2</c:v>
                </c:pt>
                <c:pt idx="11">
                  <c:v>6.8699999999999997E-2</c:v>
                </c:pt>
              </c:numCache>
            </c:numRef>
          </c:val>
          <c:smooth val="0"/>
          <c:extLst>
            <c:ext xmlns:c16="http://schemas.microsoft.com/office/drawing/2014/chart" uri="{C3380CC4-5D6E-409C-BE32-E72D297353CC}">
              <c16:uniqueId val="{00000001-2831-D747-9E87-1B0DC387FBD4}"/>
            </c:ext>
          </c:extLst>
        </c:ser>
        <c:ser>
          <c:idx val="2"/>
          <c:order val="2"/>
          <c:tx>
            <c:strRef>
              <c:f>Jaaroverzicht!$C$66</c:f>
              <c:strCache>
                <c:ptCount val="1"/>
                <c:pt idx="0">
                  <c:v>  2019</c:v>
                </c:pt>
              </c:strCache>
            </c:strRef>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Jaaroverzicht!$G$66:$R$66</c:f>
              <c:numCache>
                <c:formatCode>0.0%</c:formatCode>
                <c:ptCount val="12"/>
                <c:pt idx="0">
                  <c:v>7.4675436982520688E-2</c:v>
                </c:pt>
                <c:pt idx="1">
                  <c:v>8.2422835302845651E-2</c:v>
                </c:pt>
                <c:pt idx="2">
                  <c:v>6.69414855144458E-2</c:v>
                </c:pt>
                <c:pt idx="3">
                  <c:v>6.0231281581983848E-2</c:v>
                </c:pt>
                <c:pt idx="4">
                  <c:v>5.8516609832150193E-2</c:v>
                </c:pt>
                <c:pt idx="5">
                  <c:v>5.4298107313974102E-2</c:v>
                </c:pt>
                <c:pt idx="6">
                  <c:v>3.9297500299964004E-2</c:v>
                </c:pt>
                <c:pt idx="7">
                  <c:v>2.9497830156344756E-2</c:v>
                </c:pt>
                <c:pt idx="8">
                  <c:v>4.7900979406003491E-2</c:v>
                </c:pt>
                <c:pt idx="9">
                  <c:v>5.6503286078264846E-2</c:v>
                </c:pt>
                <c:pt idx="10">
                  <c:v>6.3453094437257454E-2</c:v>
                </c:pt>
                <c:pt idx="11">
                  <c:v>5.5797559901567199E-2</c:v>
                </c:pt>
              </c:numCache>
            </c:numRef>
          </c:val>
          <c:smooth val="0"/>
          <c:extLst>
            <c:ext xmlns:c16="http://schemas.microsoft.com/office/drawing/2014/chart" uri="{C3380CC4-5D6E-409C-BE32-E72D297353CC}">
              <c16:uniqueId val="{00000002-2831-D747-9E87-1B0DC387FBD4}"/>
            </c:ext>
          </c:extLst>
        </c:ser>
        <c:ser>
          <c:idx val="3"/>
          <c:order val="3"/>
          <c:tx>
            <c:strRef>
              <c:f>Jaaroverzicht!$C$67</c:f>
              <c:strCache>
                <c:ptCount val="1"/>
                <c:pt idx="0">
                  <c:v>  2018</c:v>
                </c:pt>
              </c:strCache>
            </c:strRef>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Jaaroverzicht!$G$67:$R$67</c:f>
              <c:numCache>
                <c:formatCode>0.0%</c:formatCode>
                <c:ptCount val="12"/>
                <c:pt idx="0">
                  <c:v>9.1326295896328305E-2</c:v>
                </c:pt>
                <c:pt idx="1">
                  <c:v>9.7299999999999998E-2</c:v>
                </c:pt>
                <c:pt idx="2">
                  <c:v>9.5000000000000001E-2</c:v>
                </c:pt>
                <c:pt idx="3">
                  <c:v>9.1700000000000004E-2</c:v>
                </c:pt>
                <c:pt idx="4">
                  <c:v>8.1299999999999997E-2</c:v>
                </c:pt>
                <c:pt idx="5">
                  <c:v>8.1000000000000003E-2</c:v>
                </c:pt>
                <c:pt idx="6">
                  <c:v>6.7000000000000004E-2</c:v>
                </c:pt>
                <c:pt idx="7">
                  <c:v>5.3999999999999999E-2</c:v>
                </c:pt>
                <c:pt idx="8">
                  <c:v>6.4199999999999993E-2</c:v>
                </c:pt>
                <c:pt idx="9">
                  <c:v>8.532651170895833E-2</c:v>
                </c:pt>
                <c:pt idx="10">
                  <c:v>9.743885141465243E-2</c:v>
                </c:pt>
                <c:pt idx="11">
                  <c:v>9.3600000000000003E-2</c:v>
                </c:pt>
              </c:numCache>
            </c:numRef>
          </c:val>
          <c:smooth val="0"/>
          <c:extLst>
            <c:ext xmlns:c16="http://schemas.microsoft.com/office/drawing/2014/chart" uri="{C3380CC4-5D6E-409C-BE32-E72D297353CC}">
              <c16:uniqueId val="{00000003-2831-D747-9E87-1B0DC387FBD4}"/>
            </c:ext>
          </c:extLst>
        </c:ser>
        <c:ser>
          <c:idx val="4"/>
          <c:order val="4"/>
          <c:tx>
            <c:strRef>
              <c:f>Jaaroverzicht!$C$68</c:f>
              <c:strCache>
                <c:ptCount val="1"/>
                <c:pt idx="0">
                  <c:v>  Benchmark (CBS) Per kwartaal</c:v>
                </c:pt>
              </c:strCache>
            </c:strRef>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Jaaroverzicht!$G$68:$R$68</c:f>
              <c:numCache>
                <c:formatCode>0.0%</c:formatCode>
                <c:ptCount val="12"/>
                <c:pt idx="0">
                  <c:v>5.7000000000000002E-2</c:v>
                </c:pt>
                <c:pt idx="1">
                  <c:v>5.7000000000000002E-2</c:v>
                </c:pt>
                <c:pt idx="2">
                  <c:v>5.7000000000000002E-2</c:v>
                </c:pt>
                <c:pt idx="3">
                  <c:v>5.0999999999999997E-2</c:v>
                </c:pt>
                <c:pt idx="4">
                  <c:v>5.0999999999999997E-2</c:v>
                </c:pt>
                <c:pt idx="5">
                  <c:v>5.0999999999999997E-2</c:v>
                </c:pt>
                <c:pt idx="6">
                  <c:v>4.2999999999999997E-2</c:v>
                </c:pt>
                <c:pt idx="7">
                  <c:v>4.2999999999999997E-2</c:v>
                </c:pt>
                <c:pt idx="8">
                  <c:v>4.2999999999999997E-2</c:v>
                </c:pt>
                <c:pt idx="9">
                  <c:v>5.0999999999999997E-2</c:v>
                </c:pt>
                <c:pt idx="10">
                  <c:v>5.0999999999999997E-2</c:v>
                </c:pt>
                <c:pt idx="11">
                  <c:v>5.0999999999999997E-2</c:v>
                </c:pt>
              </c:numCache>
            </c:numRef>
          </c:val>
          <c:smooth val="0"/>
          <c:extLst>
            <c:ext xmlns:c16="http://schemas.microsoft.com/office/drawing/2014/chart" uri="{C3380CC4-5D6E-409C-BE32-E72D297353CC}">
              <c16:uniqueId val="{00000004-2831-D747-9E87-1B0DC387FBD4}"/>
            </c:ext>
          </c:extLst>
        </c:ser>
        <c:ser>
          <c:idx val="5"/>
          <c:order val="5"/>
          <c:tx>
            <c:strRef>
              <c:f>Jaaroverzicht!$C$69</c:f>
              <c:strCache>
                <c:ptCount val="1"/>
                <c:pt idx="0">
                  <c:v>  Target </c:v>
                </c:pt>
              </c:strCache>
            </c:strRef>
          </c:tx>
          <c:marker>
            <c:symbol val="none"/>
          </c:marker>
          <c:cat>
            <c:strRef>
              <c:f>Jaaroverzicht!$G$63:$R$63</c:f>
              <c:strCache>
                <c:ptCount val="12"/>
                <c:pt idx="0">
                  <c:v>Jan</c:v>
                </c:pt>
                <c:pt idx="1">
                  <c:v>Feb</c:v>
                </c:pt>
                <c:pt idx="2">
                  <c:v>Mrt</c:v>
                </c:pt>
                <c:pt idx="3">
                  <c:v>Apr</c:v>
                </c:pt>
                <c:pt idx="4">
                  <c:v>Mei</c:v>
                </c:pt>
                <c:pt idx="5">
                  <c:v>Jun</c:v>
                </c:pt>
                <c:pt idx="6">
                  <c:v>Jul</c:v>
                </c:pt>
                <c:pt idx="7">
                  <c:v>Aug</c:v>
                </c:pt>
                <c:pt idx="8">
                  <c:v>Sep</c:v>
                </c:pt>
                <c:pt idx="9">
                  <c:v>Okt</c:v>
                </c:pt>
                <c:pt idx="10">
                  <c:v>Nov</c:v>
                </c:pt>
                <c:pt idx="11">
                  <c:v>Dec</c:v>
                </c:pt>
              </c:strCache>
            </c:strRef>
          </c:cat>
          <c:val>
            <c:numRef>
              <c:f>Jaaroverzicht!$G$69:$R$69</c:f>
              <c:numCache>
                <c:formatCode>0.0%</c:formatCode>
                <c:ptCount val="12"/>
                <c:pt idx="0">
                  <c:v>0.05</c:v>
                </c:pt>
                <c:pt idx="1">
                  <c:v>0.05</c:v>
                </c:pt>
                <c:pt idx="2">
                  <c:v>0.05</c:v>
                </c:pt>
                <c:pt idx="3">
                  <c:v>0.05</c:v>
                </c:pt>
                <c:pt idx="4">
                  <c:v>0.05</c:v>
                </c:pt>
                <c:pt idx="5">
                  <c:v>0.05</c:v>
                </c:pt>
                <c:pt idx="6">
                  <c:v>0.05</c:v>
                </c:pt>
                <c:pt idx="7">
                  <c:v>0.05</c:v>
                </c:pt>
                <c:pt idx="8">
                  <c:v>0.05</c:v>
                </c:pt>
                <c:pt idx="9">
                  <c:v>0.05</c:v>
                </c:pt>
                <c:pt idx="10">
                  <c:v>0.05</c:v>
                </c:pt>
                <c:pt idx="11">
                  <c:v>0.05</c:v>
                </c:pt>
              </c:numCache>
            </c:numRef>
          </c:val>
          <c:smooth val="0"/>
          <c:extLst>
            <c:ext xmlns:c16="http://schemas.microsoft.com/office/drawing/2014/chart" uri="{C3380CC4-5D6E-409C-BE32-E72D297353CC}">
              <c16:uniqueId val="{00000000-208B-754F-8260-245A63E0478D}"/>
            </c:ext>
          </c:extLst>
        </c:ser>
        <c:dLbls>
          <c:showLegendKey val="0"/>
          <c:showVal val="0"/>
          <c:showCatName val="0"/>
          <c:showSerName val="0"/>
          <c:showPercent val="0"/>
          <c:showBubbleSize val="0"/>
        </c:dLbls>
        <c:smooth val="0"/>
        <c:axId val="-1601420000"/>
        <c:axId val="-1601424352"/>
      </c:lineChart>
      <c:catAx>
        <c:axId val="-1601420000"/>
        <c:scaling>
          <c:orientation val="minMax"/>
        </c:scaling>
        <c:delete val="0"/>
        <c:axPos val="b"/>
        <c:numFmt formatCode="General" sourceLinked="0"/>
        <c:majorTickMark val="out"/>
        <c:minorTickMark val="none"/>
        <c:tickLblPos val="nextTo"/>
        <c:crossAx val="-1601424352"/>
        <c:crosses val="autoZero"/>
        <c:auto val="1"/>
        <c:lblAlgn val="ctr"/>
        <c:lblOffset val="100"/>
        <c:noMultiLvlLbl val="0"/>
      </c:catAx>
      <c:valAx>
        <c:axId val="-1601424352"/>
        <c:scaling>
          <c:orientation val="minMax"/>
        </c:scaling>
        <c:delete val="0"/>
        <c:axPos val="l"/>
        <c:majorGridlines/>
        <c:numFmt formatCode="0.0%" sourceLinked="1"/>
        <c:majorTickMark val="out"/>
        <c:minorTickMark val="none"/>
        <c:tickLblPos val="nextTo"/>
        <c:crossAx val="-1601420000"/>
        <c:crosses val="autoZero"/>
        <c:crossBetween val="between"/>
      </c:valAx>
    </c:plotArea>
    <c:legend>
      <c:legendPos val="r"/>
      <c:layout>
        <c:manualLayout>
          <c:xMode val="edge"/>
          <c:yMode val="edge"/>
          <c:x val="0.78265491129058395"/>
          <c:y val="0.295272207380959"/>
          <c:w val="0.21734504325849677"/>
          <c:h val="0.47741361792082926"/>
        </c:manualLayout>
      </c:layout>
      <c:overlay val="0"/>
    </c:legend>
    <c:plotVisOnly val="1"/>
    <c:dispBlanksAs val="gap"/>
    <c:showDLblsOverMax val="0"/>
  </c:chart>
  <c:printSettings>
    <c:headerFooter/>
    <c:pageMargins b="0.750000000000004" l="0.70000000000000195" r="0.70000000000000195" t="0.750000000000004"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Jaaroverzicht!$C$9</c:f>
              <c:strCache>
                <c:ptCount val="1"/>
                <c:pt idx="0">
                  <c:v>Sectorbureau West</c:v>
                </c:pt>
              </c:strCache>
            </c:strRef>
          </c:tx>
          <c:spPr>
            <a:solidFill>
              <a:schemeClr val="accent2"/>
            </a:solidFill>
            <a:ln>
              <a:noFill/>
            </a:ln>
            <a:effectLst/>
          </c:spPr>
          <c:invertIfNegative val="0"/>
          <c:cat>
            <c:strRef>
              <c:f>Jaaroverzicht!$G$4:$R$4</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Jaaroverzicht!$O$9:$Q$9</c:f>
              <c:numCache>
                <c:formatCode>0.00%</c:formatCode>
                <c:ptCount val="3"/>
                <c:pt idx="0">
                  <c:v>0</c:v>
                </c:pt>
                <c:pt idx="1">
                  <c:v>0</c:v>
                </c:pt>
                <c:pt idx="2">
                  <c:v>0</c:v>
                </c:pt>
              </c:numCache>
            </c:numRef>
          </c:val>
          <c:extLst>
            <c:ext xmlns:c16="http://schemas.microsoft.com/office/drawing/2014/chart" uri="{C3380CC4-5D6E-409C-BE32-E72D297353CC}">
              <c16:uniqueId val="{00000002-C2B2-3B42-A5BA-2ADFFB134379}"/>
            </c:ext>
          </c:extLst>
        </c:ser>
        <c:ser>
          <c:idx val="2"/>
          <c:order val="1"/>
          <c:tx>
            <c:strRef>
              <c:f>Jaaroverzicht!$C$10</c:f>
              <c:strCache>
                <c:ptCount val="1"/>
                <c:pt idx="0">
                  <c:v>Ondersteuningsdienst West</c:v>
                </c:pt>
              </c:strCache>
            </c:strRef>
          </c:tx>
          <c:spPr>
            <a:solidFill>
              <a:schemeClr val="accent3"/>
            </a:solidFill>
            <a:ln>
              <a:noFill/>
            </a:ln>
            <a:effectLst/>
          </c:spPr>
          <c:invertIfNegative val="0"/>
          <c:cat>
            <c:strRef>
              <c:f>Jaaroverzicht!$G$4:$R$4</c:f>
              <c:strCache>
                <c:ptCount val="12"/>
                <c:pt idx="0">
                  <c:v>Januari</c:v>
                </c:pt>
                <c:pt idx="1">
                  <c:v>Februari</c:v>
                </c:pt>
                <c:pt idx="2">
                  <c:v>Maart</c:v>
                </c:pt>
                <c:pt idx="3">
                  <c:v>April</c:v>
                </c:pt>
                <c:pt idx="4">
                  <c:v>Mei</c:v>
                </c:pt>
                <c:pt idx="5">
                  <c:v>Juni</c:v>
                </c:pt>
                <c:pt idx="6">
                  <c:v>Juli</c:v>
                </c:pt>
                <c:pt idx="7">
                  <c:v>Augustus</c:v>
                </c:pt>
                <c:pt idx="8">
                  <c:v>September</c:v>
                </c:pt>
                <c:pt idx="9">
                  <c:v>Oktober</c:v>
                </c:pt>
                <c:pt idx="10">
                  <c:v>November</c:v>
                </c:pt>
                <c:pt idx="11">
                  <c:v>December</c:v>
                </c:pt>
              </c:strCache>
            </c:strRef>
          </c:cat>
          <c:val>
            <c:numRef>
              <c:f>Jaaroverzicht!$O$10:$Q$10</c:f>
              <c:numCache>
                <c:formatCode>0.00%</c:formatCode>
                <c:ptCount val="3"/>
                <c:pt idx="0">
                  <c:v>0</c:v>
                </c:pt>
                <c:pt idx="1">
                  <c:v>0</c:v>
                </c:pt>
                <c:pt idx="2">
                  <c:v>0</c:v>
                </c:pt>
              </c:numCache>
            </c:numRef>
          </c:val>
          <c:extLst>
            <c:ext xmlns:c16="http://schemas.microsoft.com/office/drawing/2014/chart" uri="{C3380CC4-5D6E-409C-BE32-E72D297353CC}">
              <c16:uniqueId val="{00000003-C2B2-3B42-A5BA-2ADFFB134379}"/>
            </c:ext>
          </c:extLst>
        </c:ser>
        <c:ser>
          <c:idx val="3"/>
          <c:order val="2"/>
          <c:tx>
            <c:strRef>
              <c:f>Jaaroverzicht!$C$11</c:f>
              <c:strCache>
                <c:ptCount val="1"/>
                <c:pt idx="0">
                  <c:v>Leidse Buitenschool</c:v>
                </c:pt>
              </c:strCache>
            </c:strRef>
          </c:tx>
          <c:spPr>
            <a:solidFill>
              <a:schemeClr val="accent4"/>
            </a:solidFill>
            <a:ln>
              <a:noFill/>
            </a:ln>
            <a:effectLst/>
          </c:spPr>
          <c:invertIfNegative val="0"/>
          <c:val>
            <c:numRef>
              <c:f>Jaaroverzicht!$G$11:$R$11</c:f>
              <c:numCache>
                <c:formatCode>0.00%</c:formatCode>
                <c:ptCount val="12"/>
                <c:pt idx="0">
                  <c:v>0.1278</c:v>
                </c:pt>
                <c:pt idx="1">
                  <c:v>9.4200000000000006E-2</c:v>
                </c:pt>
                <c:pt idx="2">
                  <c:v>0.10199999999999999</c:v>
                </c:pt>
                <c:pt idx="3">
                  <c:v>0.1145</c:v>
                </c:pt>
                <c:pt idx="4">
                  <c:v>0.11020000000000001</c:v>
                </c:pt>
                <c:pt idx="5">
                  <c:v>0.1245</c:v>
                </c:pt>
                <c:pt idx="6">
                  <c:v>0.10970000000000001</c:v>
                </c:pt>
                <c:pt idx="7">
                  <c:v>0</c:v>
                </c:pt>
                <c:pt idx="8">
                  <c:v>0</c:v>
                </c:pt>
                <c:pt idx="9">
                  <c:v>0</c:v>
                </c:pt>
                <c:pt idx="10">
                  <c:v>0</c:v>
                </c:pt>
                <c:pt idx="11">
                  <c:v>0</c:v>
                </c:pt>
              </c:numCache>
            </c:numRef>
          </c:val>
          <c:extLst>
            <c:ext xmlns:c16="http://schemas.microsoft.com/office/drawing/2014/chart" uri="{C3380CC4-5D6E-409C-BE32-E72D297353CC}">
              <c16:uniqueId val="{00000004-C2B2-3B42-A5BA-2ADFFB134379}"/>
            </c:ext>
          </c:extLst>
        </c:ser>
        <c:ser>
          <c:idx val="4"/>
          <c:order val="3"/>
          <c:tx>
            <c:strRef>
              <c:f>Jaaroverzicht!$C$12</c:f>
              <c:strCache>
                <c:ptCount val="1"/>
                <c:pt idx="0">
                  <c:v>De Windvang</c:v>
                </c:pt>
              </c:strCache>
            </c:strRef>
          </c:tx>
          <c:spPr>
            <a:solidFill>
              <a:schemeClr val="accent5"/>
            </a:solidFill>
            <a:ln>
              <a:noFill/>
            </a:ln>
            <a:effectLst/>
          </c:spPr>
          <c:invertIfNegative val="0"/>
          <c:val>
            <c:numRef>
              <c:f>Jaaroverzicht!$G$12:$R$12</c:f>
              <c:numCache>
                <c:formatCode>0.00%</c:formatCode>
                <c:ptCount val="12"/>
                <c:pt idx="0">
                  <c:v>0.219</c:v>
                </c:pt>
                <c:pt idx="1">
                  <c:v>0.221</c:v>
                </c:pt>
                <c:pt idx="2">
                  <c:v>0.14779999999999999</c:v>
                </c:pt>
                <c:pt idx="3">
                  <c:v>0.1978</c:v>
                </c:pt>
                <c:pt idx="4">
                  <c:v>0.2137</c:v>
                </c:pt>
                <c:pt idx="5">
                  <c:v>0.19950000000000001</c:v>
                </c:pt>
                <c:pt idx="6">
                  <c:v>9.5000000000000001E-2</c:v>
                </c:pt>
                <c:pt idx="7">
                  <c:v>0</c:v>
                </c:pt>
                <c:pt idx="8">
                  <c:v>0</c:v>
                </c:pt>
                <c:pt idx="9">
                  <c:v>0</c:v>
                </c:pt>
                <c:pt idx="10">
                  <c:v>0</c:v>
                </c:pt>
                <c:pt idx="11">
                  <c:v>0</c:v>
                </c:pt>
              </c:numCache>
            </c:numRef>
          </c:val>
          <c:extLst>
            <c:ext xmlns:c16="http://schemas.microsoft.com/office/drawing/2014/chart" uri="{C3380CC4-5D6E-409C-BE32-E72D297353CC}">
              <c16:uniqueId val="{00000005-C2B2-3B42-A5BA-2ADFFB134379}"/>
            </c:ext>
          </c:extLst>
        </c:ser>
        <c:dLbls>
          <c:showLegendKey val="0"/>
          <c:showVal val="0"/>
          <c:showCatName val="0"/>
          <c:showSerName val="0"/>
          <c:showPercent val="0"/>
          <c:showBubbleSize val="0"/>
        </c:dLbls>
        <c:gapWidth val="219"/>
        <c:overlap val="-27"/>
        <c:axId val="1435559424"/>
        <c:axId val="1435558928"/>
      </c:barChart>
      <c:catAx>
        <c:axId val="143555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8928"/>
        <c:crosses val="autoZero"/>
        <c:auto val="1"/>
        <c:lblAlgn val="ctr"/>
        <c:lblOffset val="100"/>
        <c:noMultiLvlLbl val="0"/>
      </c:catAx>
      <c:valAx>
        <c:axId val="1435558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94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Sector</a:t>
            </a:r>
            <a:r>
              <a:rPr lang="nl-NL" baseline="0"/>
              <a:t> West</a:t>
            </a: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Jaaroverzicht!$C$9</c:f>
              <c:strCache>
                <c:ptCount val="1"/>
                <c:pt idx="0">
                  <c:v>Sectorbureau West</c:v>
                </c:pt>
              </c:strCache>
            </c:strRef>
          </c:tx>
          <c:spPr>
            <a:solidFill>
              <a:schemeClr val="accent2"/>
            </a:solidFill>
            <a:ln>
              <a:noFill/>
            </a:ln>
            <a:effectLst/>
          </c:spPr>
          <c:invertIfNegative val="0"/>
          <c:cat>
            <c:strRef>
              <c:f>Jaaroverzicht!$P$4:$R$4</c:f>
              <c:strCache>
                <c:ptCount val="3"/>
                <c:pt idx="0">
                  <c:v>Oktober</c:v>
                </c:pt>
                <c:pt idx="1">
                  <c:v>November</c:v>
                </c:pt>
                <c:pt idx="2">
                  <c:v>December</c:v>
                </c:pt>
              </c:strCache>
            </c:strRef>
          </c:cat>
          <c:val>
            <c:numRef>
              <c:f>Jaaroverzicht!$P$9:$R$9</c:f>
              <c:numCache>
                <c:formatCode>0.00%</c:formatCode>
                <c:ptCount val="3"/>
                <c:pt idx="0">
                  <c:v>0</c:v>
                </c:pt>
                <c:pt idx="1">
                  <c:v>0</c:v>
                </c:pt>
                <c:pt idx="2">
                  <c:v>0</c:v>
                </c:pt>
              </c:numCache>
            </c:numRef>
          </c:val>
          <c:extLst>
            <c:ext xmlns:c16="http://schemas.microsoft.com/office/drawing/2014/chart" uri="{C3380CC4-5D6E-409C-BE32-E72D297353CC}">
              <c16:uniqueId val="{00000002-C2B2-3B42-A5BA-2ADFFB134379}"/>
            </c:ext>
          </c:extLst>
        </c:ser>
        <c:ser>
          <c:idx val="2"/>
          <c:order val="1"/>
          <c:tx>
            <c:strRef>
              <c:f>Jaaroverzicht!$C$10</c:f>
              <c:strCache>
                <c:ptCount val="1"/>
                <c:pt idx="0">
                  <c:v>Ondersteuningsdienst West</c:v>
                </c:pt>
              </c:strCache>
            </c:strRef>
          </c:tx>
          <c:spPr>
            <a:solidFill>
              <a:schemeClr val="accent3"/>
            </a:solidFill>
            <a:ln>
              <a:noFill/>
            </a:ln>
            <a:effectLst/>
          </c:spPr>
          <c:invertIfNegative val="0"/>
          <c:cat>
            <c:strRef>
              <c:f>Jaaroverzicht!$P$4:$R$4</c:f>
              <c:strCache>
                <c:ptCount val="3"/>
                <c:pt idx="0">
                  <c:v>Oktober</c:v>
                </c:pt>
                <c:pt idx="1">
                  <c:v>November</c:v>
                </c:pt>
                <c:pt idx="2">
                  <c:v>December</c:v>
                </c:pt>
              </c:strCache>
            </c:strRef>
          </c:cat>
          <c:val>
            <c:numRef>
              <c:f>Jaaroverzicht!$P$10:$R$10</c:f>
              <c:numCache>
                <c:formatCode>0.00%</c:formatCode>
                <c:ptCount val="3"/>
                <c:pt idx="0">
                  <c:v>0</c:v>
                </c:pt>
                <c:pt idx="1">
                  <c:v>0</c:v>
                </c:pt>
                <c:pt idx="2">
                  <c:v>0</c:v>
                </c:pt>
              </c:numCache>
            </c:numRef>
          </c:val>
          <c:extLst>
            <c:ext xmlns:c16="http://schemas.microsoft.com/office/drawing/2014/chart" uri="{C3380CC4-5D6E-409C-BE32-E72D297353CC}">
              <c16:uniqueId val="{00000003-C2B2-3B42-A5BA-2ADFFB134379}"/>
            </c:ext>
          </c:extLst>
        </c:ser>
        <c:ser>
          <c:idx val="3"/>
          <c:order val="2"/>
          <c:tx>
            <c:strRef>
              <c:f>Jaaroverzicht!$C$11</c:f>
              <c:strCache>
                <c:ptCount val="1"/>
                <c:pt idx="0">
                  <c:v>Leidse Buitenschool</c:v>
                </c:pt>
              </c:strCache>
            </c:strRef>
          </c:tx>
          <c:spPr>
            <a:solidFill>
              <a:schemeClr val="accent4"/>
            </a:solidFill>
            <a:ln>
              <a:noFill/>
            </a:ln>
            <a:effectLst/>
          </c:spPr>
          <c:invertIfNegative val="0"/>
          <c:cat>
            <c:strRef>
              <c:f>Jaaroverzicht!$P$4:$R$4</c:f>
              <c:strCache>
                <c:ptCount val="3"/>
                <c:pt idx="0">
                  <c:v>Oktober</c:v>
                </c:pt>
                <c:pt idx="1">
                  <c:v>November</c:v>
                </c:pt>
                <c:pt idx="2">
                  <c:v>December</c:v>
                </c:pt>
              </c:strCache>
            </c:strRef>
          </c:cat>
          <c:val>
            <c:numRef>
              <c:f>Jaaroverzicht!$P$11:$R$11</c:f>
              <c:numCache>
                <c:formatCode>0.00%</c:formatCode>
                <c:ptCount val="3"/>
                <c:pt idx="0">
                  <c:v>0</c:v>
                </c:pt>
                <c:pt idx="1">
                  <c:v>0</c:v>
                </c:pt>
                <c:pt idx="2">
                  <c:v>0</c:v>
                </c:pt>
              </c:numCache>
            </c:numRef>
          </c:val>
          <c:extLst>
            <c:ext xmlns:c16="http://schemas.microsoft.com/office/drawing/2014/chart" uri="{C3380CC4-5D6E-409C-BE32-E72D297353CC}">
              <c16:uniqueId val="{00000004-C2B2-3B42-A5BA-2ADFFB134379}"/>
            </c:ext>
          </c:extLst>
        </c:ser>
        <c:ser>
          <c:idx val="4"/>
          <c:order val="3"/>
          <c:tx>
            <c:strRef>
              <c:f>Jaaroverzicht!$C$12</c:f>
              <c:strCache>
                <c:ptCount val="1"/>
                <c:pt idx="0">
                  <c:v>De Windvang</c:v>
                </c:pt>
              </c:strCache>
            </c:strRef>
          </c:tx>
          <c:spPr>
            <a:solidFill>
              <a:schemeClr val="accent5"/>
            </a:solidFill>
            <a:ln>
              <a:noFill/>
            </a:ln>
            <a:effectLst/>
          </c:spPr>
          <c:invertIfNegative val="0"/>
          <c:cat>
            <c:strRef>
              <c:f>Jaaroverzicht!$P$4:$R$4</c:f>
              <c:strCache>
                <c:ptCount val="3"/>
                <c:pt idx="0">
                  <c:v>Oktober</c:v>
                </c:pt>
                <c:pt idx="1">
                  <c:v>November</c:v>
                </c:pt>
                <c:pt idx="2">
                  <c:v>December</c:v>
                </c:pt>
              </c:strCache>
            </c:strRef>
          </c:cat>
          <c:val>
            <c:numRef>
              <c:f>Jaaroverzicht!$P$12:$R$12</c:f>
              <c:numCache>
                <c:formatCode>0.00%</c:formatCode>
                <c:ptCount val="3"/>
                <c:pt idx="0">
                  <c:v>0</c:v>
                </c:pt>
                <c:pt idx="1">
                  <c:v>0</c:v>
                </c:pt>
                <c:pt idx="2">
                  <c:v>0</c:v>
                </c:pt>
              </c:numCache>
            </c:numRef>
          </c:val>
          <c:extLst>
            <c:ext xmlns:c16="http://schemas.microsoft.com/office/drawing/2014/chart" uri="{C3380CC4-5D6E-409C-BE32-E72D297353CC}">
              <c16:uniqueId val="{00000005-C2B2-3B42-A5BA-2ADFFB134379}"/>
            </c:ext>
          </c:extLst>
        </c:ser>
        <c:ser>
          <c:idx val="0"/>
          <c:order val="4"/>
          <c:tx>
            <c:strRef>
              <c:f>Jaaroverzicht!$C$13</c:f>
              <c:strCache>
                <c:ptCount val="1"/>
                <c:pt idx="0">
                  <c:v>Don Boscoschool</c:v>
                </c:pt>
              </c:strCache>
            </c:strRef>
          </c:tx>
          <c:spPr>
            <a:solidFill>
              <a:schemeClr val="accent1"/>
            </a:solidFill>
            <a:ln>
              <a:noFill/>
            </a:ln>
            <a:effectLst/>
          </c:spPr>
          <c:invertIfNegative val="0"/>
          <c:cat>
            <c:strRef>
              <c:f>Jaaroverzicht!$P$4:$R$4</c:f>
              <c:strCache>
                <c:ptCount val="3"/>
                <c:pt idx="0">
                  <c:v>Oktober</c:v>
                </c:pt>
                <c:pt idx="1">
                  <c:v>November</c:v>
                </c:pt>
                <c:pt idx="2">
                  <c:v>December</c:v>
                </c:pt>
              </c:strCache>
            </c:strRef>
          </c:cat>
          <c:val>
            <c:numRef>
              <c:f>Jaaroverzicht!$P$13:$R$13</c:f>
              <c:numCache>
                <c:formatCode>0.00%</c:formatCode>
                <c:ptCount val="3"/>
                <c:pt idx="0">
                  <c:v>0</c:v>
                </c:pt>
                <c:pt idx="1">
                  <c:v>0</c:v>
                </c:pt>
                <c:pt idx="2">
                  <c:v>0</c:v>
                </c:pt>
              </c:numCache>
            </c:numRef>
          </c:val>
          <c:extLst>
            <c:ext xmlns:c16="http://schemas.microsoft.com/office/drawing/2014/chart" uri="{C3380CC4-5D6E-409C-BE32-E72D297353CC}">
              <c16:uniqueId val="{00000001-FF39-FD4D-AD02-DD0E30CD70C7}"/>
            </c:ext>
          </c:extLst>
        </c:ser>
        <c:ser>
          <c:idx val="5"/>
          <c:order val="5"/>
          <c:tx>
            <c:strRef>
              <c:f>Jaaroverzicht!$C$14</c:f>
              <c:strCache>
                <c:ptCount val="1"/>
                <c:pt idx="0">
                  <c:v>De Dolfijn</c:v>
                </c:pt>
              </c:strCache>
            </c:strRef>
          </c:tx>
          <c:spPr>
            <a:solidFill>
              <a:schemeClr val="accent6"/>
            </a:solidFill>
            <a:ln>
              <a:noFill/>
            </a:ln>
            <a:effectLst/>
          </c:spPr>
          <c:invertIfNegative val="0"/>
          <c:cat>
            <c:strRef>
              <c:f>Jaaroverzicht!$P$4:$R$4</c:f>
              <c:strCache>
                <c:ptCount val="3"/>
                <c:pt idx="0">
                  <c:v>Oktober</c:v>
                </c:pt>
                <c:pt idx="1">
                  <c:v>November</c:v>
                </c:pt>
                <c:pt idx="2">
                  <c:v>December</c:v>
                </c:pt>
              </c:strCache>
            </c:strRef>
          </c:cat>
          <c:val>
            <c:numRef>
              <c:f>Jaaroverzicht!$P$14:$R$14</c:f>
              <c:numCache>
                <c:formatCode>0.00%</c:formatCode>
                <c:ptCount val="3"/>
                <c:pt idx="0">
                  <c:v>0</c:v>
                </c:pt>
                <c:pt idx="1">
                  <c:v>0</c:v>
                </c:pt>
                <c:pt idx="2">
                  <c:v>0</c:v>
                </c:pt>
              </c:numCache>
            </c:numRef>
          </c:val>
          <c:extLst>
            <c:ext xmlns:c16="http://schemas.microsoft.com/office/drawing/2014/chart" uri="{C3380CC4-5D6E-409C-BE32-E72D297353CC}">
              <c16:uniqueId val="{00000002-FF39-FD4D-AD02-DD0E30CD70C7}"/>
            </c:ext>
          </c:extLst>
        </c:ser>
        <c:ser>
          <c:idx val="6"/>
          <c:order val="6"/>
          <c:tx>
            <c:strRef>
              <c:f>Jaaroverzicht!$C$15</c:f>
              <c:strCache>
                <c:ptCount val="1"/>
                <c:pt idx="0">
                  <c:v>De Klimboom</c:v>
                </c:pt>
              </c:strCache>
            </c:strRef>
          </c:tx>
          <c:spPr>
            <a:solidFill>
              <a:schemeClr val="accent1">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Jaaroverzicht!$P$15:$R$15</c:f>
              <c:numCache>
                <c:formatCode>0.00%</c:formatCode>
                <c:ptCount val="3"/>
                <c:pt idx="0">
                  <c:v>0</c:v>
                </c:pt>
                <c:pt idx="1">
                  <c:v>0</c:v>
                </c:pt>
                <c:pt idx="2">
                  <c:v>0</c:v>
                </c:pt>
              </c:numCache>
            </c:numRef>
          </c:val>
          <c:extLst>
            <c:ext xmlns:c16="http://schemas.microsoft.com/office/drawing/2014/chart" uri="{C3380CC4-5D6E-409C-BE32-E72D297353CC}">
              <c16:uniqueId val="{00000003-FF39-FD4D-AD02-DD0E30CD70C7}"/>
            </c:ext>
          </c:extLst>
        </c:ser>
        <c:ser>
          <c:idx val="7"/>
          <c:order val="7"/>
          <c:tx>
            <c:strRef>
              <c:f>Jaaroverzicht!$C$16</c:f>
              <c:strCache>
                <c:ptCount val="1"/>
                <c:pt idx="0">
                  <c:v>De Fakkel</c:v>
                </c:pt>
              </c:strCache>
            </c:strRef>
          </c:tx>
          <c:spPr>
            <a:solidFill>
              <a:schemeClr val="accent2">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Jaaroverzicht!$P$16:$R$16</c:f>
              <c:numCache>
                <c:formatCode>0.00%</c:formatCode>
                <c:ptCount val="3"/>
                <c:pt idx="0">
                  <c:v>0</c:v>
                </c:pt>
                <c:pt idx="1">
                  <c:v>0</c:v>
                </c:pt>
                <c:pt idx="2">
                  <c:v>0</c:v>
                </c:pt>
              </c:numCache>
            </c:numRef>
          </c:val>
          <c:extLst>
            <c:ext xmlns:c16="http://schemas.microsoft.com/office/drawing/2014/chart" uri="{C3380CC4-5D6E-409C-BE32-E72D297353CC}">
              <c16:uniqueId val="{00000004-FF39-FD4D-AD02-DD0E30CD70C7}"/>
            </c:ext>
          </c:extLst>
        </c:ser>
        <c:ser>
          <c:idx val="8"/>
          <c:order val="8"/>
          <c:tx>
            <c:strRef>
              <c:f>Jaaroverzicht!$C$17</c:f>
              <c:strCache>
                <c:ptCount val="1"/>
                <c:pt idx="0">
                  <c:v>Het Kompas</c:v>
                </c:pt>
              </c:strCache>
            </c:strRef>
          </c:tx>
          <c:spPr>
            <a:solidFill>
              <a:schemeClr val="accent3">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Jaaroverzicht!$P$17:$R$17</c:f>
              <c:numCache>
                <c:formatCode>0.00%</c:formatCode>
                <c:ptCount val="3"/>
                <c:pt idx="0">
                  <c:v>0</c:v>
                </c:pt>
                <c:pt idx="1">
                  <c:v>0</c:v>
                </c:pt>
                <c:pt idx="2">
                  <c:v>0</c:v>
                </c:pt>
              </c:numCache>
            </c:numRef>
          </c:val>
          <c:extLst>
            <c:ext xmlns:c16="http://schemas.microsoft.com/office/drawing/2014/chart" uri="{C3380CC4-5D6E-409C-BE32-E72D297353CC}">
              <c16:uniqueId val="{00000005-FF39-FD4D-AD02-DD0E30CD70C7}"/>
            </c:ext>
          </c:extLst>
        </c:ser>
        <c:ser>
          <c:idx val="9"/>
          <c:order val="9"/>
          <c:tx>
            <c:strRef>
              <c:f>Jaaroverzicht!$C$18</c:f>
              <c:strCache>
                <c:ptCount val="1"/>
                <c:pt idx="0">
                  <c:v>Savio</c:v>
                </c:pt>
              </c:strCache>
            </c:strRef>
          </c:tx>
          <c:spPr>
            <a:solidFill>
              <a:schemeClr val="accent4">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Jaaroverzicht!$P$18:$R$18</c:f>
              <c:numCache>
                <c:formatCode>0.00%</c:formatCode>
                <c:ptCount val="3"/>
                <c:pt idx="0">
                  <c:v>0</c:v>
                </c:pt>
                <c:pt idx="1">
                  <c:v>0</c:v>
                </c:pt>
                <c:pt idx="2">
                  <c:v>0</c:v>
                </c:pt>
              </c:numCache>
            </c:numRef>
          </c:val>
          <c:extLst>
            <c:ext xmlns:c16="http://schemas.microsoft.com/office/drawing/2014/chart" uri="{C3380CC4-5D6E-409C-BE32-E72D297353CC}">
              <c16:uniqueId val="{00000006-FF39-FD4D-AD02-DD0E30CD70C7}"/>
            </c:ext>
          </c:extLst>
        </c:ser>
        <c:dLbls>
          <c:showLegendKey val="0"/>
          <c:showVal val="0"/>
          <c:showCatName val="0"/>
          <c:showSerName val="0"/>
          <c:showPercent val="0"/>
          <c:showBubbleSize val="0"/>
        </c:dLbls>
        <c:gapWidth val="150"/>
        <c:axId val="1435559424"/>
        <c:axId val="1435558928"/>
      </c:barChart>
      <c:catAx>
        <c:axId val="143555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8928"/>
        <c:crosses val="autoZero"/>
        <c:auto val="1"/>
        <c:lblAlgn val="ctr"/>
        <c:lblOffset val="100"/>
        <c:noMultiLvlLbl val="0"/>
      </c:catAx>
      <c:valAx>
        <c:axId val="1435558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94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Sector</a:t>
            </a:r>
            <a:r>
              <a:rPr lang="nl-NL" baseline="0"/>
              <a:t> N&amp;G</a:t>
            </a:r>
          </a:p>
          <a:p>
            <a:pPr>
              <a:defRPr/>
            </a:pP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Jaaroverzicht!$C$21</c:f>
              <c:strCache>
                <c:ptCount val="1"/>
                <c:pt idx="0">
                  <c:v>Sectorbureau Noord en Gesloten</c:v>
                </c:pt>
              </c:strCache>
            </c:strRef>
          </c:tx>
          <c:spPr>
            <a:solidFill>
              <a:schemeClr val="accent2"/>
            </a:solidFill>
            <a:ln>
              <a:noFill/>
            </a:ln>
            <a:effectLst/>
          </c:spPr>
          <c:invertIfNegative val="0"/>
          <c:cat>
            <c:strRef>
              <c:f>Jaaroverzicht!$P$4:$R$4</c:f>
              <c:strCache>
                <c:ptCount val="3"/>
                <c:pt idx="0">
                  <c:v>Oktober</c:v>
                </c:pt>
                <c:pt idx="1">
                  <c:v>November</c:v>
                </c:pt>
                <c:pt idx="2">
                  <c:v>December</c:v>
                </c:pt>
              </c:strCache>
            </c:strRef>
          </c:cat>
          <c:val>
            <c:numRef>
              <c:f>Jaaroverzicht!$P$21:$R$21</c:f>
              <c:numCache>
                <c:formatCode>0.00%</c:formatCode>
                <c:ptCount val="3"/>
                <c:pt idx="0">
                  <c:v>0</c:v>
                </c:pt>
                <c:pt idx="1">
                  <c:v>0</c:v>
                </c:pt>
                <c:pt idx="2">
                  <c:v>0</c:v>
                </c:pt>
              </c:numCache>
            </c:numRef>
          </c:val>
          <c:extLst>
            <c:ext xmlns:c16="http://schemas.microsoft.com/office/drawing/2014/chart" uri="{C3380CC4-5D6E-409C-BE32-E72D297353CC}">
              <c16:uniqueId val="{00000000-986D-454B-AA7D-C3666E017FBA}"/>
            </c:ext>
          </c:extLst>
        </c:ser>
        <c:ser>
          <c:idx val="2"/>
          <c:order val="1"/>
          <c:tx>
            <c:strRef>
              <c:f>Jaaroverzicht!$C$22</c:f>
              <c:strCache>
                <c:ptCount val="1"/>
                <c:pt idx="0">
                  <c:v>Antonius Haarlem/Focus</c:v>
                </c:pt>
              </c:strCache>
            </c:strRef>
          </c:tx>
          <c:spPr>
            <a:solidFill>
              <a:schemeClr val="accent3"/>
            </a:solidFill>
            <a:ln>
              <a:noFill/>
            </a:ln>
            <a:effectLst/>
          </c:spPr>
          <c:invertIfNegative val="0"/>
          <c:cat>
            <c:strRef>
              <c:f>Jaaroverzicht!$P$4:$R$4</c:f>
              <c:strCache>
                <c:ptCount val="3"/>
                <c:pt idx="0">
                  <c:v>Oktober</c:v>
                </c:pt>
                <c:pt idx="1">
                  <c:v>November</c:v>
                </c:pt>
                <c:pt idx="2">
                  <c:v>December</c:v>
                </c:pt>
              </c:strCache>
            </c:strRef>
          </c:cat>
          <c:val>
            <c:numRef>
              <c:f>Jaaroverzicht!$P$22:$R$22</c:f>
              <c:numCache>
                <c:formatCode>0.00%</c:formatCode>
                <c:ptCount val="3"/>
                <c:pt idx="0">
                  <c:v>0</c:v>
                </c:pt>
                <c:pt idx="1">
                  <c:v>0</c:v>
                </c:pt>
                <c:pt idx="2">
                  <c:v>0</c:v>
                </c:pt>
              </c:numCache>
            </c:numRef>
          </c:val>
          <c:extLst>
            <c:ext xmlns:c16="http://schemas.microsoft.com/office/drawing/2014/chart" uri="{C3380CC4-5D6E-409C-BE32-E72D297353CC}">
              <c16:uniqueId val="{00000001-986D-454B-AA7D-C3666E017FBA}"/>
            </c:ext>
          </c:extLst>
        </c:ser>
        <c:ser>
          <c:idx val="3"/>
          <c:order val="2"/>
          <c:tx>
            <c:strRef>
              <c:f>Jaaroverzicht!$C$23</c:f>
              <c:strCache>
                <c:ptCount val="1"/>
                <c:pt idx="0">
                  <c:v>Antonius Beverwijk</c:v>
                </c:pt>
              </c:strCache>
            </c:strRef>
          </c:tx>
          <c:spPr>
            <a:solidFill>
              <a:schemeClr val="accent4"/>
            </a:solidFill>
            <a:ln>
              <a:noFill/>
            </a:ln>
            <a:effectLst/>
          </c:spPr>
          <c:invertIfNegative val="0"/>
          <c:cat>
            <c:strRef>
              <c:f>Jaaroverzicht!$P$4:$R$4</c:f>
              <c:strCache>
                <c:ptCount val="3"/>
                <c:pt idx="0">
                  <c:v>Oktober</c:v>
                </c:pt>
                <c:pt idx="1">
                  <c:v>November</c:v>
                </c:pt>
                <c:pt idx="2">
                  <c:v>December</c:v>
                </c:pt>
              </c:strCache>
            </c:strRef>
          </c:cat>
          <c:val>
            <c:numRef>
              <c:f>Jaaroverzicht!$P$23:$R$23</c:f>
              <c:numCache>
                <c:formatCode>0.00%</c:formatCode>
                <c:ptCount val="3"/>
                <c:pt idx="0">
                  <c:v>0</c:v>
                </c:pt>
                <c:pt idx="1">
                  <c:v>0</c:v>
                </c:pt>
                <c:pt idx="2">
                  <c:v>0</c:v>
                </c:pt>
              </c:numCache>
            </c:numRef>
          </c:val>
          <c:extLst>
            <c:ext xmlns:c16="http://schemas.microsoft.com/office/drawing/2014/chart" uri="{C3380CC4-5D6E-409C-BE32-E72D297353CC}">
              <c16:uniqueId val="{00000002-986D-454B-AA7D-C3666E017FBA}"/>
            </c:ext>
          </c:extLst>
        </c:ser>
        <c:ser>
          <c:idx val="4"/>
          <c:order val="3"/>
          <c:tx>
            <c:strRef>
              <c:f>Jaaroverzicht!$C$25</c:f>
              <c:strCache>
                <c:ptCount val="1"/>
                <c:pt idx="0">
                  <c:v>Antonius Schagen/Den Helder</c:v>
                </c:pt>
              </c:strCache>
            </c:strRef>
          </c:tx>
          <c:spPr>
            <a:solidFill>
              <a:schemeClr val="accent5"/>
            </a:solidFill>
            <a:ln>
              <a:noFill/>
            </a:ln>
            <a:effectLst/>
          </c:spPr>
          <c:invertIfNegative val="0"/>
          <c:cat>
            <c:strRef>
              <c:f>Jaaroverzicht!$P$4:$R$4</c:f>
              <c:strCache>
                <c:ptCount val="3"/>
                <c:pt idx="0">
                  <c:v>Oktober</c:v>
                </c:pt>
                <c:pt idx="1">
                  <c:v>November</c:v>
                </c:pt>
                <c:pt idx="2">
                  <c:v>December</c:v>
                </c:pt>
              </c:strCache>
            </c:strRef>
          </c:cat>
          <c:val>
            <c:numRef>
              <c:f>Jaaroverzicht!$P$25:$R$25</c:f>
              <c:numCache>
                <c:formatCode>0.00%</c:formatCode>
                <c:ptCount val="3"/>
                <c:pt idx="0">
                  <c:v>0</c:v>
                </c:pt>
                <c:pt idx="1">
                  <c:v>0</c:v>
                </c:pt>
                <c:pt idx="2">
                  <c:v>0</c:v>
                </c:pt>
              </c:numCache>
            </c:numRef>
          </c:val>
          <c:extLst>
            <c:ext xmlns:c16="http://schemas.microsoft.com/office/drawing/2014/chart" uri="{C3380CC4-5D6E-409C-BE32-E72D297353CC}">
              <c16:uniqueId val="{00000003-986D-454B-AA7D-C3666E017FBA}"/>
            </c:ext>
          </c:extLst>
        </c:ser>
        <c:ser>
          <c:idx val="0"/>
          <c:order val="4"/>
          <c:tx>
            <c:strRef>
              <c:f>Jaaroverzicht!$C$26</c:f>
              <c:strCache>
                <c:ptCount val="1"/>
                <c:pt idx="0">
                  <c:v>Prof. dr. Gunningschool SO</c:v>
                </c:pt>
              </c:strCache>
            </c:strRef>
          </c:tx>
          <c:spPr>
            <a:solidFill>
              <a:schemeClr val="accent1"/>
            </a:solidFill>
            <a:ln>
              <a:noFill/>
            </a:ln>
            <a:effectLst/>
          </c:spPr>
          <c:invertIfNegative val="0"/>
          <c:cat>
            <c:strRef>
              <c:f>Jaaroverzicht!$P$4:$R$4</c:f>
              <c:strCache>
                <c:ptCount val="3"/>
                <c:pt idx="0">
                  <c:v>Oktober</c:v>
                </c:pt>
                <c:pt idx="1">
                  <c:v>November</c:v>
                </c:pt>
                <c:pt idx="2">
                  <c:v>December</c:v>
                </c:pt>
              </c:strCache>
            </c:strRef>
          </c:cat>
          <c:val>
            <c:numRef>
              <c:f>Jaaroverzicht!$P$26:$R$26</c:f>
              <c:numCache>
                <c:formatCode>0.00%</c:formatCode>
                <c:ptCount val="3"/>
                <c:pt idx="0">
                  <c:v>0</c:v>
                </c:pt>
                <c:pt idx="1">
                  <c:v>0</c:v>
                </c:pt>
                <c:pt idx="2">
                  <c:v>0</c:v>
                </c:pt>
              </c:numCache>
            </c:numRef>
          </c:val>
          <c:extLst>
            <c:ext xmlns:c16="http://schemas.microsoft.com/office/drawing/2014/chart" uri="{C3380CC4-5D6E-409C-BE32-E72D297353CC}">
              <c16:uniqueId val="{00000004-986D-454B-AA7D-C3666E017FBA}"/>
            </c:ext>
          </c:extLst>
        </c:ser>
        <c:ser>
          <c:idx val="5"/>
          <c:order val="5"/>
          <c:tx>
            <c:strRef>
              <c:f>Jaaroverzicht!$C$27</c:f>
              <c:strCache>
                <c:ptCount val="1"/>
                <c:pt idx="0">
                  <c:v>De Zeearend</c:v>
                </c:pt>
              </c:strCache>
            </c:strRef>
          </c:tx>
          <c:spPr>
            <a:solidFill>
              <a:schemeClr val="accent6"/>
            </a:solidFill>
            <a:ln>
              <a:noFill/>
            </a:ln>
            <a:effectLst/>
          </c:spPr>
          <c:invertIfNegative val="0"/>
          <c:cat>
            <c:strRef>
              <c:f>Jaaroverzicht!$P$4:$R$4</c:f>
              <c:strCache>
                <c:ptCount val="3"/>
                <c:pt idx="0">
                  <c:v>Oktober</c:v>
                </c:pt>
                <c:pt idx="1">
                  <c:v>November</c:v>
                </c:pt>
                <c:pt idx="2">
                  <c:v>December</c:v>
                </c:pt>
              </c:strCache>
            </c:strRef>
          </c:cat>
          <c:val>
            <c:numRef>
              <c:f>Jaaroverzicht!$P$27:$R$27</c:f>
              <c:numCache>
                <c:formatCode>0.00%</c:formatCode>
                <c:ptCount val="3"/>
                <c:pt idx="0">
                  <c:v>0</c:v>
                </c:pt>
                <c:pt idx="1">
                  <c:v>0</c:v>
                </c:pt>
                <c:pt idx="2">
                  <c:v>0</c:v>
                </c:pt>
              </c:numCache>
            </c:numRef>
          </c:val>
          <c:extLst>
            <c:ext xmlns:c16="http://schemas.microsoft.com/office/drawing/2014/chart" uri="{C3380CC4-5D6E-409C-BE32-E72D297353CC}">
              <c16:uniqueId val="{00000005-986D-454B-AA7D-C3666E017FBA}"/>
            </c:ext>
          </c:extLst>
        </c:ser>
        <c:ser>
          <c:idx val="6"/>
          <c:order val="6"/>
          <c:tx>
            <c:v>#REF!</c:v>
          </c:tx>
          <c:spPr>
            <a:solidFill>
              <a:schemeClr val="accent1">
                <a:lumMod val="60000"/>
              </a:schemeClr>
            </a:solidFill>
            <a:ln>
              <a:noFill/>
            </a:ln>
            <a:effectLst/>
          </c:spPr>
          <c:invertIfNegative val="0"/>
          <c:cat>
            <c:strRef>
              <c:f>Jaaroverzicht!$P$4:$R$4</c:f>
              <c:strCache>
                <c:ptCount val="3"/>
                <c:pt idx="0">
                  <c:v>Oktober</c:v>
                </c:pt>
                <c:pt idx="1">
                  <c:v>November</c:v>
                </c:pt>
                <c:pt idx="2">
                  <c:v>December</c:v>
                </c:pt>
              </c:strCache>
            </c:strRef>
          </c:cat>
          <c:val>
            <c:numLit>
              <c:formatCode>General</c:formatCode>
              <c:ptCount val="1"/>
              <c:pt idx="0">
                <c:v>1</c:v>
              </c:pt>
            </c:numLit>
          </c:val>
          <c:extLst>
            <c:ext xmlns:c16="http://schemas.microsoft.com/office/drawing/2014/chart" uri="{C3380CC4-5D6E-409C-BE32-E72D297353CC}">
              <c16:uniqueId val="{00000006-986D-454B-AA7D-C3666E017FBA}"/>
            </c:ext>
          </c:extLst>
        </c:ser>
        <c:ser>
          <c:idx val="7"/>
          <c:order val="7"/>
          <c:tx>
            <c:strRef>
              <c:f>Jaaroverzicht!$C$28</c:f>
              <c:strCache>
                <c:ptCount val="1"/>
                <c:pt idx="0">
                  <c:v>Het Molenduin</c:v>
                </c:pt>
              </c:strCache>
            </c:strRef>
          </c:tx>
          <c:spPr>
            <a:solidFill>
              <a:schemeClr val="accent2">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Jaaroverzicht!$P$28:$R$28</c:f>
              <c:numCache>
                <c:formatCode>0.00%</c:formatCode>
                <c:ptCount val="3"/>
                <c:pt idx="0">
                  <c:v>0</c:v>
                </c:pt>
                <c:pt idx="1">
                  <c:v>0</c:v>
                </c:pt>
                <c:pt idx="2">
                  <c:v>0</c:v>
                </c:pt>
              </c:numCache>
            </c:numRef>
          </c:val>
          <c:extLst>
            <c:ext xmlns:c16="http://schemas.microsoft.com/office/drawing/2014/chart" uri="{C3380CC4-5D6E-409C-BE32-E72D297353CC}">
              <c16:uniqueId val="{00000007-986D-454B-AA7D-C3666E017FBA}"/>
            </c:ext>
          </c:extLst>
        </c:ser>
        <c:ser>
          <c:idx val="8"/>
          <c:order val="8"/>
          <c:tx>
            <c:strRef>
              <c:f>Jaaroverzicht!$C$29</c:f>
              <c:strCache>
                <c:ptCount val="1"/>
                <c:pt idx="0">
                  <c:v>Nexus</c:v>
                </c:pt>
              </c:strCache>
            </c:strRef>
          </c:tx>
          <c:spPr>
            <a:solidFill>
              <a:schemeClr val="accent3">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Jaaroverzicht!$P$29:$R$29</c:f>
              <c:numCache>
                <c:formatCode>0.00%</c:formatCode>
                <c:ptCount val="3"/>
                <c:pt idx="0">
                  <c:v>0</c:v>
                </c:pt>
                <c:pt idx="1">
                  <c:v>0</c:v>
                </c:pt>
                <c:pt idx="2">
                  <c:v>0</c:v>
                </c:pt>
              </c:numCache>
            </c:numRef>
          </c:val>
          <c:extLst>
            <c:ext xmlns:c16="http://schemas.microsoft.com/office/drawing/2014/chart" uri="{C3380CC4-5D6E-409C-BE32-E72D297353CC}">
              <c16:uniqueId val="{00000008-986D-454B-AA7D-C3666E017FBA}"/>
            </c:ext>
          </c:extLst>
        </c:ser>
        <c:ser>
          <c:idx val="9"/>
          <c:order val="9"/>
          <c:tx>
            <c:strRef>
              <c:f>Jaaroverzicht!$C$30</c:f>
              <c:strCache>
                <c:ptCount val="1"/>
                <c:pt idx="0">
                  <c:v>De Burcht</c:v>
                </c:pt>
              </c:strCache>
            </c:strRef>
          </c:tx>
          <c:spPr>
            <a:solidFill>
              <a:schemeClr val="accent4">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Jaaroverzicht!$P$30:$R$30</c:f>
              <c:numCache>
                <c:formatCode>0.00%</c:formatCode>
                <c:ptCount val="3"/>
                <c:pt idx="0">
                  <c:v>0</c:v>
                </c:pt>
                <c:pt idx="1">
                  <c:v>0</c:v>
                </c:pt>
                <c:pt idx="2">
                  <c:v>0</c:v>
                </c:pt>
              </c:numCache>
            </c:numRef>
          </c:val>
          <c:extLst>
            <c:ext xmlns:c16="http://schemas.microsoft.com/office/drawing/2014/chart" uri="{C3380CC4-5D6E-409C-BE32-E72D297353CC}">
              <c16:uniqueId val="{00000009-986D-454B-AA7D-C3666E017FBA}"/>
            </c:ext>
          </c:extLst>
        </c:ser>
        <c:ser>
          <c:idx val="10"/>
          <c:order val="10"/>
          <c:tx>
            <c:strRef>
              <c:f>Jaaroverzicht!$C$31</c:f>
              <c:strCache>
                <c:ptCount val="1"/>
                <c:pt idx="0">
                  <c:v>Harreveld</c:v>
                </c:pt>
              </c:strCache>
            </c:strRef>
          </c:tx>
          <c:spPr>
            <a:solidFill>
              <a:schemeClr val="accent5">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Jaaroverzicht!$P$31:$R$31</c:f>
              <c:numCache>
                <c:formatCode>0.00%</c:formatCode>
                <c:ptCount val="3"/>
                <c:pt idx="0">
                  <c:v>0</c:v>
                </c:pt>
                <c:pt idx="1">
                  <c:v>0</c:v>
                </c:pt>
                <c:pt idx="2">
                  <c:v>0</c:v>
                </c:pt>
              </c:numCache>
            </c:numRef>
          </c:val>
          <c:extLst>
            <c:ext xmlns:c16="http://schemas.microsoft.com/office/drawing/2014/chart" uri="{C3380CC4-5D6E-409C-BE32-E72D297353CC}">
              <c16:uniqueId val="{0000000B-986D-454B-AA7D-C3666E017FBA}"/>
            </c:ext>
          </c:extLst>
        </c:ser>
        <c:ser>
          <c:idx val="11"/>
          <c:order val="11"/>
          <c:tx>
            <c:strRef>
              <c:f>Jaaroverzicht!$C$32</c:f>
              <c:strCache>
                <c:ptCount val="1"/>
                <c:pt idx="0">
                  <c:v>Het Kompas College</c:v>
                </c:pt>
              </c:strCache>
            </c:strRef>
          </c:tx>
          <c:spPr>
            <a:solidFill>
              <a:schemeClr val="accent6">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Jaaroverzicht!$P$32:$R$32</c:f>
              <c:numCache>
                <c:formatCode>0.00%</c:formatCode>
                <c:ptCount val="3"/>
                <c:pt idx="0">
                  <c:v>0</c:v>
                </c:pt>
                <c:pt idx="1">
                  <c:v>0</c:v>
                </c:pt>
                <c:pt idx="2">
                  <c:v>0</c:v>
                </c:pt>
              </c:numCache>
            </c:numRef>
          </c:val>
          <c:extLst>
            <c:ext xmlns:c16="http://schemas.microsoft.com/office/drawing/2014/chart" uri="{C3380CC4-5D6E-409C-BE32-E72D297353CC}">
              <c16:uniqueId val="{0000000C-986D-454B-AA7D-C3666E017FBA}"/>
            </c:ext>
          </c:extLst>
        </c:ser>
        <c:dLbls>
          <c:showLegendKey val="0"/>
          <c:showVal val="0"/>
          <c:showCatName val="0"/>
          <c:showSerName val="0"/>
          <c:showPercent val="0"/>
          <c:showBubbleSize val="0"/>
        </c:dLbls>
        <c:gapWidth val="150"/>
        <c:axId val="1435559424"/>
        <c:axId val="1435558928"/>
      </c:barChart>
      <c:catAx>
        <c:axId val="143555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8928"/>
        <c:crosses val="autoZero"/>
        <c:auto val="1"/>
        <c:lblAlgn val="ctr"/>
        <c:lblOffset val="100"/>
        <c:noMultiLvlLbl val="0"/>
      </c:catAx>
      <c:valAx>
        <c:axId val="1435558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94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Sector</a:t>
            </a:r>
            <a:r>
              <a:rPr lang="nl-NL" baseline="0"/>
              <a:t> Zuid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Jaaroverzicht!$C$35</c:f>
              <c:strCache>
                <c:ptCount val="1"/>
                <c:pt idx="0">
                  <c:v>Sectorbureau Zuid</c:v>
                </c:pt>
              </c:strCache>
            </c:strRef>
          </c:tx>
          <c:spPr>
            <a:solidFill>
              <a:schemeClr val="accent2"/>
            </a:solidFill>
            <a:ln>
              <a:noFill/>
            </a:ln>
            <a:effectLst/>
          </c:spPr>
          <c:invertIfNegative val="0"/>
          <c:cat>
            <c:strRef>
              <c:f>Jaaroverzicht!$P$4:$R$4</c:f>
              <c:strCache>
                <c:ptCount val="3"/>
                <c:pt idx="0">
                  <c:v>Oktober</c:v>
                </c:pt>
                <c:pt idx="1">
                  <c:v>November</c:v>
                </c:pt>
                <c:pt idx="2">
                  <c:v>December</c:v>
                </c:pt>
              </c:strCache>
            </c:strRef>
          </c:cat>
          <c:val>
            <c:numRef>
              <c:f>Jaaroverzicht!$P$35:$R$35</c:f>
              <c:numCache>
                <c:formatCode>0.00%</c:formatCode>
                <c:ptCount val="3"/>
                <c:pt idx="0">
                  <c:v>0</c:v>
                </c:pt>
                <c:pt idx="1">
                  <c:v>0</c:v>
                </c:pt>
                <c:pt idx="2">
                  <c:v>0</c:v>
                </c:pt>
              </c:numCache>
            </c:numRef>
          </c:val>
          <c:extLst>
            <c:ext xmlns:c16="http://schemas.microsoft.com/office/drawing/2014/chart" uri="{C3380CC4-5D6E-409C-BE32-E72D297353CC}">
              <c16:uniqueId val="{00000000-9309-C440-B859-A83317E75D05}"/>
            </c:ext>
          </c:extLst>
        </c:ser>
        <c:ser>
          <c:idx val="2"/>
          <c:order val="1"/>
          <c:tx>
            <c:strRef>
              <c:f>Jaaroverzicht!$C$36</c:f>
              <c:strCache>
                <c:ptCount val="1"/>
                <c:pt idx="0">
                  <c:v>De Korenaer Stevensbeek</c:v>
                </c:pt>
              </c:strCache>
            </c:strRef>
          </c:tx>
          <c:spPr>
            <a:solidFill>
              <a:schemeClr val="accent3"/>
            </a:solidFill>
            <a:ln>
              <a:noFill/>
            </a:ln>
            <a:effectLst/>
          </c:spPr>
          <c:invertIfNegative val="0"/>
          <c:cat>
            <c:strRef>
              <c:f>Jaaroverzicht!$P$4:$R$4</c:f>
              <c:strCache>
                <c:ptCount val="3"/>
                <c:pt idx="0">
                  <c:v>Oktober</c:v>
                </c:pt>
                <c:pt idx="1">
                  <c:v>November</c:v>
                </c:pt>
                <c:pt idx="2">
                  <c:v>December</c:v>
                </c:pt>
              </c:strCache>
            </c:strRef>
          </c:cat>
          <c:val>
            <c:numRef>
              <c:f>Jaaroverzicht!$P$36:$R$36</c:f>
              <c:numCache>
                <c:formatCode>0.00%</c:formatCode>
                <c:ptCount val="3"/>
                <c:pt idx="0">
                  <c:v>0</c:v>
                </c:pt>
                <c:pt idx="1">
                  <c:v>0</c:v>
                </c:pt>
                <c:pt idx="2">
                  <c:v>0</c:v>
                </c:pt>
              </c:numCache>
            </c:numRef>
          </c:val>
          <c:extLst>
            <c:ext xmlns:c16="http://schemas.microsoft.com/office/drawing/2014/chart" uri="{C3380CC4-5D6E-409C-BE32-E72D297353CC}">
              <c16:uniqueId val="{00000001-9309-C440-B859-A83317E75D05}"/>
            </c:ext>
          </c:extLst>
        </c:ser>
        <c:ser>
          <c:idx val="3"/>
          <c:order val="2"/>
          <c:tx>
            <c:strRef>
              <c:f>Jaaroverzicht!$C$37</c:f>
              <c:strCache>
                <c:ptCount val="1"/>
                <c:pt idx="0">
                  <c:v>De Korenaer Deurne</c:v>
                </c:pt>
              </c:strCache>
            </c:strRef>
          </c:tx>
          <c:spPr>
            <a:solidFill>
              <a:schemeClr val="accent4"/>
            </a:solidFill>
            <a:ln>
              <a:noFill/>
            </a:ln>
            <a:effectLst/>
          </c:spPr>
          <c:invertIfNegative val="0"/>
          <c:cat>
            <c:strRef>
              <c:f>Jaaroverzicht!$P$4:$R$4</c:f>
              <c:strCache>
                <c:ptCount val="3"/>
                <c:pt idx="0">
                  <c:v>Oktober</c:v>
                </c:pt>
                <c:pt idx="1">
                  <c:v>November</c:v>
                </c:pt>
                <c:pt idx="2">
                  <c:v>December</c:v>
                </c:pt>
              </c:strCache>
            </c:strRef>
          </c:cat>
          <c:val>
            <c:numRef>
              <c:f>Jaaroverzicht!$P$37:$R$37</c:f>
              <c:numCache>
                <c:formatCode>0.00%</c:formatCode>
                <c:ptCount val="3"/>
                <c:pt idx="0">
                  <c:v>0</c:v>
                </c:pt>
                <c:pt idx="1">
                  <c:v>0</c:v>
                </c:pt>
                <c:pt idx="2">
                  <c:v>0</c:v>
                </c:pt>
              </c:numCache>
            </c:numRef>
          </c:val>
          <c:extLst>
            <c:ext xmlns:c16="http://schemas.microsoft.com/office/drawing/2014/chart" uri="{C3380CC4-5D6E-409C-BE32-E72D297353CC}">
              <c16:uniqueId val="{00000002-9309-C440-B859-A83317E75D05}"/>
            </c:ext>
          </c:extLst>
        </c:ser>
        <c:ser>
          <c:idx val="4"/>
          <c:order val="3"/>
          <c:tx>
            <c:strRef>
              <c:f>Jaaroverzicht!$C$38</c:f>
              <c:strCache>
                <c:ptCount val="1"/>
                <c:pt idx="0">
                  <c:v>De Korenaer Helmond</c:v>
                </c:pt>
              </c:strCache>
            </c:strRef>
          </c:tx>
          <c:spPr>
            <a:solidFill>
              <a:schemeClr val="accent5"/>
            </a:solidFill>
            <a:ln>
              <a:noFill/>
            </a:ln>
            <a:effectLst/>
          </c:spPr>
          <c:invertIfNegative val="0"/>
          <c:cat>
            <c:strRef>
              <c:f>Jaaroverzicht!$P$4:$R$4</c:f>
              <c:strCache>
                <c:ptCount val="3"/>
                <c:pt idx="0">
                  <c:v>Oktober</c:v>
                </c:pt>
                <c:pt idx="1">
                  <c:v>November</c:v>
                </c:pt>
                <c:pt idx="2">
                  <c:v>December</c:v>
                </c:pt>
              </c:strCache>
            </c:strRef>
          </c:cat>
          <c:val>
            <c:numRef>
              <c:f>Jaaroverzicht!$P$38:$R$38</c:f>
              <c:numCache>
                <c:formatCode>0.00%</c:formatCode>
                <c:ptCount val="3"/>
                <c:pt idx="0">
                  <c:v>0</c:v>
                </c:pt>
                <c:pt idx="1">
                  <c:v>0</c:v>
                </c:pt>
                <c:pt idx="2">
                  <c:v>0</c:v>
                </c:pt>
              </c:numCache>
            </c:numRef>
          </c:val>
          <c:extLst>
            <c:ext xmlns:c16="http://schemas.microsoft.com/office/drawing/2014/chart" uri="{C3380CC4-5D6E-409C-BE32-E72D297353CC}">
              <c16:uniqueId val="{00000003-9309-C440-B859-A83317E75D05}"/>
            </c:ext>
          </c:extLst>
        </c:ser>
        <c:ser>
          <c:idx val="0"/>
          <c:order val="4"/>
          <c:tx>
            <c:strRef>
              <c:f>Jaaroverzicht!$C$39</c:f>
              <c:strCache>
                <c:ptCount val="1"/>
                <c:pt idx="0">
                  <c:v>De Korenaer Rector Baptist</c:v>
                </c:pt>
              </c:strCache>
            </c:strRef>
          </c:tx>
          <c:spPr>
            <a:solidFill>
              <a:schemeClr val="accent1"/>
            </a:solidFill>
            <a:ln>
              <a:noFill/>
            </a:ln>
            <a:effectLst/>
          </c:spPr>
          <c:invertIfNegative val="0"/>
          <c:cat>
            <c:strRef>
              <c:f>Jaaroverzicht!$P$4:$R$4</c:f>
              <c:strCache>
                <c:ptCount val="3"/>
                <c:pt idx="0">
                  <c:v>Oktober</c:v>
                </c:pt>
                <c:pt idx="1">
                  <c:v>November</c:v>
                </c:pt>
                <c:pt idx="2">
                  <c:v>December</c:v>
                </c:pt>
              </c:strCache>
            </c:strRef>
          </c:cat>
          <c:val>
            <c:numRef>
              <c:f>Jaaroverzicht!$P$39:$R$39</c:f>
              <c:numCache>
                <c:formatCode>0.00%</c:formatCode>
                <c:ptCount val="3"/>
                <c:pt idx="0">
                  <c:v>0</c:v>
                </c:pt>
                <c:pt idx="1">
                  <c:v>0</c:v>
                </c:pt>
                <c:pt idx="2">
                  <c:v>0</c:v>
                </c:pt>
              </c:numCache>
            </c:numRef>
          </c:val>
          <c:extLst>
            <c:ext xmlns:c16="http://schemas.microsoft.com/office/drawing/2014/chart" uri="{C3380CC4-5D6E-409C-BE32-E72D297353CC}">
              <c16:uniqueId val="{00000004-9309-C440-B859-A83317E75D05}"/>
            </c:ext>
          </c:extLst>
        </c:ser>
        <c:ser>
          <c:idx val="5"/>
          <c:order val="5"/>
          <c:tx>
            <c:strRef>
              <c:f>Jaaroverzicht!$C$40</c:f>
              <c:strCache>
                <c:ptCount val="1"/>
                <c:pt idx="0">
                  <c:v>De Korenaer Strausslaan</c:v>
                </c:pt>
              </c:strCache>
            </c:strRef>
          </c:tx>
          <c:spPr>
            <a:solidFill>
              <a:schemeClr val="accent6"/>
            </a:solidFill>
            <a:ln>
              <a:noFill/>
            </a:ln>
            <a:effectLst/>
          </c:spPr>
          <c:invertIfNegative val="0"/>
          <c:cat>
            <c:strRef>
              <c:f>Jaaroverzicht!$P$4:$R$4</c:f>
              <c:strCache>
                <c:ptCount val="3"/>
                <c:pt idx="0">
                  <c:v>Oktober</c:v>
                </c:pt>
                <c:pt idx="1">
                  <c:v>November</c:v>
                </c:pt>
                <c:pt idx="2">
                  <c:v>December</c:v>
                </c:pt>
              </c:strCache>
            </c:strRef>
          </c:cat>
          <c:val>
            <c:numRef>
              <c:f>Jaaroverzicht!$P$40:$R$40</c:f>
              <c:numCache>
                <c:formatCode>0.00%</c:formatCode>
                <c:ptCount val="3"/>
                <c:pt idx="0">
                  <c:v>0</c:v>
                </c:pt>
                <c:pt idx="1">
                  <c:v>0</c:v>
                </c:pt>
                <c:pt idx="2">
                  <c:v>0</c:v>
                </c:pt>
              </c:numCache>
            </c:numRef>
          </c:val>
          <c:extLst>
            <c:ext xmlns:c16="http://schemas.microsoft.com/office/drawing/2014/chart" uri="{C3380CC4-5D6E-409C-BE32-E72D297353CC}">
              <c16:uniqueId val="{00000005-9309-C440-B859-A83317E75D05}"/>
            </c:ext>
          </c:extLst>
        </c:ser>
        <c:ser>
          <c:idx val="6"/>
          <c:order val="6"/>
          <c:tx>
            <c:v>#REF!</c:v>
          </c:tx>
          <c:spPr>
            <a:solidFill>
              <a:schemeClr val="accent1">
                <a:lumMod val="60000"/>
              </a:schemeClr>
            </a:solidFill>
            <a:ln>
              <a:noFill/>
            </a:ln>
            <a:effectLst/>
          </c:spPr>
          <c:invertIfNegative val="0"/>
          <c:cat>
            <c:strRef>
              <c:f>Jaaroverzicht!$P$4:$R$4</c:f>
              <c:strCache>
                <c:ptCount val="3"/>
                <c:pt idx="0">
                  <c:v>Oktober</c:v>
                </c:pt>
                <c:pt idx="1">
                  <c:v>November</c:v>
                </c:pt>
                <c:pt idx="2">
                  <c:v>December</c:v>
                </c:pt>
              </c:strCache>
            </c:strRef>
          </c:cat>
          <c:val>
            <c:numLit>
              <c:formatCode>General</c:formatCode>
              <c:ptCount val="1"/>
              <c:pt idx="0">
                <c:v>1</c:v>
              </c:pt>
            </c:numLit>
          </c:val>
          <c:extLst>
            <c:ext xmlns:c16="http://schemas.microsoft.com/office/drawing/2014/chart" uri="{C3380CC4-5D6E-409C-BE32-E72D297353CC}">
              <c16:uniqueId val="{00000006-9309-C440-B859-A83317E75D05}"/>
            </c:ext>
          </c:extLst>
        </c:ser>
        <c:ser>
          <c:idx val="7"/>
          <c:order val="7"/>
          <c:tx>
            <c:strRef>
              <c:f>Jaaroverzicht!$C$41</c:f>
              <c:strCache>
                <c:ptCount val="1"/>
                <c:pt idx="0">
                  <c:v>De Rungraaf</c:v>
                </c:pt>
              </c:strCache>
            </c:strRef>
          </c:tx>
          <c:spPr>
            <a:solidFill>
              <a:schemeClr val="accent2">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Jaaroverzicht!$P$41:$R$41</c:f>
              <c:numCache>
                <c:formatCode>0.00%</c:formatCode>
                <c:ptCount val="3"/>
                <c:pt idx="0">
                  <c:v>0</c:v>
                </c:pt>
                <c:pt idx="1">
                  <c:v>0</c:v>
                </c:pt>
                <c:pt idx="2">
                  <c:v>0</c:v>
                </c:pt>
              </c:numCache>
            </c:numRef>
          </c:val>
          <c:extLst>
            <c:ext xmlns:c16="http://schemas.microsoft.com/office/drawing/2014/chart" uri="{C3380CC4-5D6E-409C-BE32-E72D297353CC}">
              <c16:uniqueId val="{00000007-9309-C440-B859-A83317E75D05}"/>
            </c:ext>
          </c:extLst>
        </c:ser>
        <c:ser>
          <c:idx val="8"/>
          <c:order val="8"/>
          <c:tx>
            <c:v>#REF!</c:v>
          </c:tx>
          <c:spPr>
            <a:solidFill>
              <a:schemeClr val="accent3">
                <a:lumMod val="60000"/>
              </a:schemeClr>
            </a:solidFill>
            <a:ln>
              <a:noFill/>
            </a:ln>
            <a:effectLst/>
          </c:spPr>
          <c:invertIfNegative val="0"/>
          <c:cat>
            <c:strRef>
              <c:f>Jaaroverzicht!$P$4:$R$4</c:f>
              <c:strCache>
                <c:ptCount val="3"/>
                <c:pt idx="0">
                  <c:v>Oktober</c:v>
                </c:pt>
                <c:pt idx="1">
                  <c:v>November</c:v>
                </c:pt>
                <c:pt idx="2">
                  <c:v>December</c:v>
                </c:pt>
              </c:strCache>
            </c:strRef>
          </c:cat>
          <c:val>
            <c:numLit>
              <c:formatCode>General</c:formatCode>
              <c:ptCount val="1"/>
              <c:pt idx="0">
                <c:v>1</c:v>
              </c:pt>
            </c:numLit>
          </c:val>
          <c:extLst>
            <c:ext xmlns:c16="http://schemas.microsoft.com/office/drawing/2014/chart" uri="{C3380CC4-5D6E-409C-BE32-E72D297353CC}">
              <c16:uniqueId val="{00000008-9309-C440-B859-A83317E75D05}"/>
            </c:ext>
          </c:extLst>
        </c:ser>
        <c:ser>
          <c:idx val="9"/>
          <c:order val="9"/>
          <c:tx>
            <c:strRef>
              <c:f>Jaaroverzicht!$C$42</c:f>
              <c:strCache>
                <c:ptCount val="1"/>
                <c:pt idx="0">
                  <c:v>De Hilt</c:v>
                </c:pt>
              </c:strCache>
            </c:strRef>
          </c:tx>
          <c:spPr>
            <a:solidFill>
              <a:schemeClr val="accent4">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Jaaroverzicht!$P$42:$R$42</c:f>
              <c:numCache>
                <c:formatCode>0.00%</c:formatCode>
                <c:ptCount val="3"/>
                <c:pt idx="0">
                  <c:v>0</c:v>
                </c:pt>
                <c:pt idx="1">
                  <c:v>0</c:v>
                </c:pt>
                <c:pt idx="2">
                  <c:v>0</c:v>
                </c:pt>
              </c:numCache>
            </c:numRef>
          </c:val>
          <c:extLst>
            <c:ext xmlns:c16="http://schemas.microsoft.com/office/drawing/2014/chart" uri="{C3380CC4-5D6E-409C-BE32-E72D297353CC}">
              <c16:uniqueId val="{00000009-9309-C440-B859-A83317E75D05}"/>
            </c:ext>
          </c:extLst>
        </c:ser>
        <c:ser>
          <c:idx val="10"/>
          <c:order val="10"/>
          <c:tx>
            <c:strRef>
              <c:f>Jaaroverzicht!$C$46</c:f>
              <c:strCache>
                <c:ptCount val="1"/>
                <c:pt idx="0">
                  <c:v>Latasteschool</c:v>
                </c:pt>
              </c:strCache>
            </c:strRef>
          </c:tx>
          <c:spPr>
            <a:solidFill>
              <a:schemeClr val="accent5">
                <a:lumMod val="60000"/>
              </a:schemeClr>
            </a:solidFill>
            <a:ln>
              <a:noFill/>
            </a:ln>
            <a:effectLst/>
          </c:spPr>
          <c:invertIfNegative val="0"/>
          <c:cat>
            <c:strRef>
              <c:f>Jaaroverzicht!$P$4:$R$4</c:f>
              <c:strCache>
                <c:ptCount val="3"/>
                <c:pt idx="0">
                  <c:v>Oktober</c:v>
                </c:pt>
                <c:pt idx="1">
                  <c:v>November</c:v>
                </c:pt>
                <c:pt idx="2">
                  <c:v>December</c:v>
                </c:pt>
              </c:strCache>
            </c:strRef>
          </c:cat>
          <c:val>
            <c:numRef>
              <c:f>Jaaroverzicht!$P$46:$R$46</c:f>
              <c:numCache>
                <c:formatCode>0.00%</c:formatCode>
                <c:ptCount val="3"/>
                <c:pt idx="0">
                  <c:v>0</c:v>
                </c:pt>
                <c:pt idx="1">
                  <c:v>0</c:v>
                </c:pt>
                <c:pt idx="2">
                  <c:v>0</c:v>
                </c:pt>
              </c:numCache>
            </c:numRef>
          </c:val>
          <c:extLst>
            <c:ext xmlns:c16="http://schemas.microsoft.com/office/drawing/2014/chart" uri="{C3380CC4-5D6E-409C-BE32-E72D297353CC}">
              <c16:uniqueId val="{0000000A-9309-C440-B859-A83317E75D05}"/>
            </c:ext>
          </c:extLst>
        </c:ser>
        <c:ser>
          <c:idx val="11"/>
          <c:order val="11"/>
          <c:tx>
            <c:v>#REF!</c:v>
          </c:tx>
          <c:spPr>
            <a:solidFill>
              <a:schemeClr val="accent6">
                <a:lumMod val="60000"/>
              </a:schemeClr>
            </a:solidFill>
            <a:ln>
              <a:noFill/>
            </a:ln>
            <a:effectLst/>
          </c:spPr>
          <c:invertIfNegative val="0"/>
          <c:cat>
            <c:strRef>
              <c:f>Jaaroverzicht!$P$4:$R$4</c:f>
              <c:strCache>
                <c:ptCount val="3"/>
                <c:pt idx="0">
                  <c:v>Oktober</c:v>
                </c:pt>
                <c:pt idx="1">
                  <c:v>November</c:v>
                </c:pt>
                <c:pt idx="2">
                  <c:v>December</c:v>
                </c:pt>
              </c:strCache>
            </c:strRef>
          </c:cat>
          <c:val>
            <c:numLit>
              <c:formatCode>General</c:formatCode>
              <c:ptCount val="1"/>
              <c:pt idx="0">
                <c:v>1</c:v>
              </c:pt>
            </c:numLit>
          </c:val>
          <c:extLst>
            <c:ext xmlns:c16="http://schemas.microsoft.com/office/drawing/2014/chart" uri="{C3380CC4-5D6E-409C-BE32-E72D297353CC}">
              <c16:uniqueId val="{0000000B-9309-C440-B859-A83317E75D05}"/>
            </c:ext>
          </c:extLst>
        </c:ser>
        <c:ser>
          <c:idx val="12"/>
          <c:order val="12"/>
          <c:tx>
            <c:strRef>
              <c:f>Jaaroverzicht!$C$47</c:f>
              <c:strCache>
                <c:ptCount val="1"/>
                <c:pt idx="0">
                  <c:v>De Spoorzoeker</c:v>
                </c:pt>
              </c:strCache>
            </c:strRef>
          </c:tx>
          <c:spPr>
            <a:solidFill>
              <a:schemeClr val="accent1">
                <a:lumMod val="80000"/>
                <a:lumOff val="20000"/>
              </a:schemeClr>
            </a:solidFill>
            <a:ln>
              <a:noFill/>
            </a:ln>
            <a:effectLst/>
          </c:spPr>
          <c:invertIfNegative val="0"/>
          <c:cat>
            <c:strRef>
              <c:f>Jaaroverzicht!$P$4:$R$4</c:f>
              <c:strCache>
                <c:ptCount val="3"/>
                <c:pt idx="0">
                  <c:v>Oktober</c:v>
                </c:pt>
                <c:pt idx="1">
                  <c:v>November</c:v>
                </c:pt>
                <c:pt idx="2">
                  <c:v>December</c:v>
                </c:pt>
              </c:strCache>
            </c:strRef>
          </c:cat>
          <c:val>
            <c:numRef>
              <c:f>Jaaroverzicht!$P$47:$R$47</c:f>
              <c:numCache>
                <c:formatCode>0.00%</c:formatCode>
                <c:ptCount val="3"/>
                <c:pt idx="0">
                  <c:v>0</c:v>
                </c:pt>
                <c:pt idx="1">
                  <c:v>0</c:v>
                </c:pt>
                <c:pt idx="2">
                  <c:v>0</c:v>
                </c:pt>
              </c:numCache>
            </c:numRef>
          </c:val>
          <c:extLst>
            <c:ext xmlns:c16="http://schemas.microsoft.com/office/drawing/2014/chart" uri="{C3380CC4-5D6E-409C-BE32-E72D297353CC}">
              <c16:uniqueId val="{0000000D-9309-C440-B859-A83317E75D05}"/>
            </c:ext>
          </c:extLst>
        </c:ser>
        <c:ser>
          <c:idx val="13"/>
          <c:order val="13"/>
          <c:tx>
            <c:strRef>
              <c:f>Jaaroverzicht!$C$48</c:f>
              <c:strCache>
                <c:ptCount val="1"/>
                <c:pt idx="0">
                  <c:v>De Widdonck Heibloem</c:v>
                </c:pt>
              </c:strCache>
            </c:strRef>
          </c:tx>
          <c:spPr>
            <a:solidFill>
              <a:schemeClr val="accent2">
                <a:lumMod val="80000"/>
                <a:lumOff val="20000"/>
              </a:schemeClr>
            </a:solidFill>
            <a:ln>
              <a:noFill/>
            </a:ln>
            <a:effectLst/>
          </c:spPr>
          <c:invertIfNegative val="0"/>
          <c:cat>
            <c:strRef>
              <c:f>Jaaroverzicht!$P$4:$R$4</c:f>
              <c:strCache>
                <c:ptCount val="3"/>
                <c:pt idx="0">
                  <c:v>Oktober</c:v>
                </c:pt>
                <c:pt idx="1">
                  <c:v>November</c:v>
                </c:pt>
                <c:pt idx="2">
                  <c:v>December</c:v>
                </c:pt>
              </c:strCache>
            </c:strRef>
          </c:cat>
          <c:val>
            <c:numRef>
              <c:f>Jaaroverzicht!$P$48:$R$48</c:f>
              <c:numCache>
                <c:formatCode>0.00%</c:formatCode>
                <c:ptCount val="3"/>
                <c:pt idx="0">
                  <c:v>0</c:v>
                </c:pt>
                <c:pt idx="1">
                  <c:v>0</c:v>
                </c:pt>
                <c:pt idx="2">
                  <c:v>0</c:v>
                </c:pt>
              </c:numCache>
            </c:numRef>
          </c:val>
          <c:extLst>
            <c:ext xmlns:c16="http://schemas.microsoft.com/office/drawing/2014/chart" uri="{C3380CC4-5D6E-409C-BE32-E72D297353CC}">
              <c16:uniqueId val="{0000000E-9309-C440-B859-A83317E75D05}"/>
            </c:ext>
          </c:extLst>
        </c:ser>
        <c:ser>
          <c:idx val="14"/>
          <c:order val="14"/>
          <c:tx>
            <c:strRef>
              <c:f>Jaaroverzicht!$C$49</c:f>
              <c:strCache>
                <c:ptCount val="1"/>
                <c:pt idx="0">
                  <c:v>De Widdonck Weert</c:v>
                </c:pt>
              </c:strCache>
            </c:strRef>
          </c:tx>
          <c:spPr>
            <a:solidFill>
              <a:schemeClr val="accent3">
                <a:lumMod val="80000"/>
                <a:lumOff val="20000"/>
              </a:schemeClr>
            </a:solidFill>
            <a:ln>
              <a:noFill/>
            </a:ln>
            <a:effectLst/>
          </c:spPr>
          <c:invertIfNegative val="0"/>
          <c:cat>
            <c:strRef>
              <c:f>Jaaroverzicht!$P$4:$R$4</c:f>
              <c:strCache>
                <c:ptCount val="3"/>
                <c:pt idx="0">
                  <c:v>Oktober</c:v>
                </c:pt>
                <c:pt idx="1">
                  <c:v>November</c:v>
                </c:pt>
                <c:pt idx="2">
                  <c:v>December</c:v>
                </c:pt>
              </c:strCache>
            </c:strRef>
          </c:cat>
          <c:val>
            <c:numRef>
              <c:f>Jaaroverzicht!$P$49:$R$49</c:f>
              <c:numCache>
                <c:formatCode>0.00%</c:formatCode>
                <c:ptCount val="3"/>
                <c:pt idx="0">
                  <c:v>0</c:v>
                </c:pt>
                <c:pt idx="1">
                  <c:v>0</c:v>
                </c:pt>
                <c:pt idx="2">
                  <c:v>0</c:v>
                </c:pt>
              </c:numCache>
            </c:numRef>
          </c:val>
          <c:extLst>
            <c:ext xmlns:c16="http://schemas.microsoft.com/office/drawing/2014/chart" uri="{C3380CC4-5D6E-409C-BE32-E72D297353CC}">
              <c16:uniqueId val="{0000000F-9309-C440-B859-A83317E75D05}"/>
            </c:ext>
          </c:extLst>
        </c:ser>
        <c:ser>
          <c:idx val="15"/>
          <c:order val="15"/>
          <c:tx>
            <c:strRef>
              <c:f>Jaaroverzicht!$C$50</c:f>
              <c:strCache>
                <c:ptCount val="1"/>
                <c:pt idx="0">
                  <c:v>De Ortolaan Heibloem</c:v>
                </c:pt>
              </c:strCache>
            </c:strRef>
          </c:tx>
          <c:spPr>
            <a:solidFill>
              <a:schemeClr val="accent4">
                <a:lumMod val="80000"/>
                <a:lumOff val="20000"/>
              </a:schemeClr>
            </a:solidFill>
            <a:ln>
              <a:noFill/>
            </a:ln>
            <a:effectLst/>
          </c:spPr>
          <c:invertIfNegative val="0"/>
          <c:cat>
            <c:strRef>
              <c:f>Jaaroverzicht!$P$4:$R$4</c:f>
              <c:strCache>
                <c:ptCount val="3"/>
                <c:pt idx="0">
                  <c:v>Oktober</c:v>
                </c:pt>
                <c:pt idx="1">
                  <c:v>November</c:v>
                </c:pt>
                <c:pt idx="2">
                  <c:v>December</c:v>
                </c:pt>
              </c:strCache>
            </c:strRef>
          </c:cat>
          <c:val>
            <c:numRef>
              <c:f>Jaaroverzicht!$P$50:$R$50</c:f>
              <c:numCache>
                <c:formatCode>0.00%</c:formatCode>
                <c:ptCount val="3"/>
                <c:pt idx="0">
                  <c:v>0</c:v>
                </c:pt>
                <c:pt idx="1">
                  <c:v>0</c:v>
                </c:pt>
                <c:pt idx="2">
                  <c:v>0</c:v>
                </c:pt>
              </c:numCache>
            </c:numRef>
          </c:val>
          <c:extLst>
            <c:ext xmlns:c16="http://schemas.microsoft.com/office/drawing/2014/chart" uri="{C3380CC4-5D6E-409C-BE32-E72D297353CC}">
              <c16:uniqueId val="{00000010-9309-C440-B859-A83317E75D05}"/>
            </c:ext>
          </c:extLst>
        </c:ser>
        <c:ser>
          <c:idx val="16"/>
          <c:order val="16"/>
          <c:tx>
            <c:strRef>
              <c:f>Jaaroverzicht!$C$51</c:f>
              <c:strCache>
                <c:ptCount val="1"/>
                <c:pt idx="0">
                  <c:v>De Ortolaan Roermond</c:v>
                </c:pt>
              </c:strCache>
            </c:strRef>
          </c:tx>
          <c:spPr>
            <a:solidFill>
              <a:schemeClr val="accent5">
                <a:lumMod val="80000"/>
                <a:lumOff val="20000"/>
              </a:schemeClr>
            </a:solidFill>
            <a:ln>
              <a:noFill/>
            </a:ln>
            <a:effectLst/>
          </c:spPr>
          <c:invertIfNegative val="0"/>
          <c:cat>
            <c:strRef>
              <c:f>Jaaroverzicht!$P$4:$R$4</c:f>
              <c:strCache>
                <c:ptCount val="3"/>
                <c:pt idx="0">
                  <c:v>Oktober</c:v>
                </c:pt>
                <c:pt idx="1">
                  <c:v>November</c:v>
                </c:pt>
                <c:pt idx="2">
                  <c:v>December</c:v>
                </c:pt>
              </c:strCache>
            </c:strRef>
          </c:cat>
          <c:val>
            <c:numRef>
              <c:f>Jaaroverzicht!$P$51:$R$51</c:f>
              <c:numCache>
                <c:formatCode>0.00%</c:formatCode>
                <c:ptCount val="3"/>
                <c:pt idx="0">
                  <c:v>0</c:v>
                </c:pt>
                <c:pt idx="1">
                  <c:v>0</c:v>
                </c:pt>
                <c:pt idx="2">
                  <c:v>0</c:v>
                </c:pt>
              </c:numCache>
            </c:numRef>
          </c:val>
          <c:extLst>
            <c:ext xmlns:c16="http://schemas.microsoft.com/office/drawing/2014/chart" uri="{C3380CC4-5D6E-409C-BE32-E72D297353CC}">
              <c16:uniqueId val="{00000011-9309-C440-B859-A83317E75D05}"/>
            </c:ext>
          </c:extLst>
        </c:ser>
        <c:ser>
          <c:idx val="17"/>
          <c:order val="17"/>
          <c:tx>
            <c:v>#REF!</c:v>
          </c:tx>
          <c:spPr>
            <a:solidFill>
              <a:schemeClr val="accent6">
                <a:lumMod val="80000"/>
                <a:lumOff val="20000"/>
              </a:schemeClr>
            </a:solidFill>
            <a:ln>
              <a:noFill/>
            </a:ln>
            <a:effectLst/>
          </c:spPr>
          <c:invertIfNegative val="0"/>
          <c:cat>
            <c:strRef>
              <c:f>Jaaroverzicht!$P$4:$R$4</c:f>
              <c:strCache>
                <c:ptCount val="3"/>
                <c:pt idx="0">
                  <c:v>Oktober</c:v>
                </c:pt>
                <c:pt idx="1">
                  <c:v>November</c:v>
                </c:pt>
                <c:pt idx="2">
                  <c:v>December</c:v>
                </c:pt>
              </c:strCache>
            </c:strRef>
          </c:cat>
          <c:val>
            <c:numLit>
              <c:formatCode>General</c:formatCode>
              <c:ptCount val="1"/>
              <c:pt idx="0">
                <c:v>1</c:v>
              </c:pt>
            </c:numLit>
          </c:val>
          <c:extLst>
            <c:ext xmlns:c16="http://schemas.microsoft.com/office/drawing/2014/chart" uri="{C3380CC4-5D6E-409C-BE32-E72D297353CC}">
              <c16:uniqueId val="{00000012-9309-C440-B859-A83317E75D05}"/>
            </c:ext>
          </c:extLst>
        </c:ser>
        <c:dLbls>
          <c:showLegendKey val="0"/>
          <c:showVal val="0"/>
          <c:showCatName val="0"/>
          <c:showSerName val="0"/>
          <c:showPercent val="0"/>
          <c:showBubbleSize val="0"/>
        </c:dLbls>
        <c:gapWidth val="150"/>
        <c:axId val="1435559424"/>
        <c:axId val="1435558928"/>
      </c:barChart>
      <c:catAx>
        <c:axId val="143555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8928"/>
        <c:crosses val="autoZero"/>
        <c:auto val="1"/>
        <c:lblAlgn val="ctr"/>
        <c:lblOffset val="100"/>
        <c:noMultiLvlLbl val="0"/>
      </c:catAx>
      <c:valAx>
        <c:axId val="1435558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94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Sector</a:t>
            </a:r>
            <a:r>
              <a:rPr lang="nl-NL" baseline="0"/>
              <a:t> West</a:t>
            </a: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Jaaroverzicht!$C$9</c:f>
              <c:strCache>
                <c:ptCount val="1"/>
                <c:pt idx="0">
                  <c:v>Sectorbureau West</c:v>
                </c:pt>
              </c:strCache>
            </c:strRef>
          </c:tx>
          <c:spPr>
            <a:solidFill>
              <a:schemeClr val="accent2"/>
            </a:solidFill>
            <a:ln>
              <a:noFill/>
            </a:ln>
            <a:effectLst/>
          </c:spPr>
          <c:invertIfNegative val="0"/>
          <c:cat>
            <c:strRef>
              <c:f>Jaaroverzicht!$G$4:$H$4</c:f>
              <c:strCache>
                <c:ptCount val="2"/>
                <c:pt idx="0">
                  <c:v>Januari</c:v>
                </c:pt>
                <c:pt idx="1">
                  <c:v>Februari</c:v>
                </c:pt>
              </c:strCache>
            </c:strRef>
          </c:cat>
          <c:val>
            <c:numRef>
              <c:f>Jaaroverzicht!$G$9:$H$9</c:f>
              <c:numCache>
                <c:formatCode>0.00%</c:formatCode>
                <c:ptCount val="2"/>
                <c:pt idx="0">
                  <c:v>0</c:v>
                </c:pt>
                <c:pt idx="1">
                  <c:v>0</c:v>
                </c:pt>
              </c:numCache>
            </c:numRef>
          </c:val>
          <c:extLst>
            <c:ext xmlns:c16="http://schemas.microsoft.com/office/drawing/2014/chart" uri="{C3380CC4-5D6E-409C-BE32-E72D297353CC}">
              <c16:uniqueId val="{00000000-DE08-754B-AD7F-1F0B927BD6F2}"/>
            </c:ext>
          </c:extLst>
        </c:ser>
        <c:ser>
          <c:idx val="2"/>
          <c:order val="1"/>
          <c:tx>
            <c:strRef>
              <c:f>Jaaroverzicht!$C$10</c:f>
              <c:strCache>
                <c:ptCount val="1"/>
                <c:pt idx="0">
                  <c:v>Ondersteuningsdienst West</c:v>
                </c:pt>
              </c:strCache>
            </c:strRef>
          </c:tx>
          <c:spPr>
            <a:solidFill>
              <a:schemeClr val="accent3"/>
            </a:solidFill>
            <a:ln>
              <a:noFill/>
            </a:ln>
            <a:effectLst/>
          </c:spPr>
          <c:invertIfNegative val="0"/>
          <c:cat>
            <c:strRef>
              <c:f>Jaaroverzicht!$G$4:$H$4</c:f>
              <c:strCache>
                <c:ptCount val="2"/>
                <c:pt idx="0">
                  <c:v>Januari</c:v>
                </c:pt>
                <c:pt idx="1">
                  <c:v>Februari</c:v>
                </c:pt>
              </c:strCache>
            </c:strRef>
          </c:cat>
          <c:val>
            <c:numRef>
              <c:f>Jaaroverzicht!$G$10:$H$10</c:f>
              <c:numCache>
                <c:formatCode>0.00%</c:formatCode>
                <c:ptCount val="2"/>
                <c:pt idx="0">
                  <c:v>0</c:v>
                </c:pt>
                <c:pt idx="1">
                  <c:v>0</c:v>
                </c:pt>
              </c:numCache>
            </c:numRef>
          </c:val>
          <c:extLst>
            <c:ext xmlns:c16="http://schemas.microsoft.com/office/drawing/2014/chart" uri="{C3380CC4-5D6E-409C-BE32-E72D297353CC}">
              <c16:uniqueId val="{00000001-DE08-754B-AD7F-1F0B927BD6F2}"/>
            </c:ext>
          </c:extLst>
        </c:ser>
        <c:ser>
          <c:idx val="3"/>
          <c:order val="2"/>
          <c:tx>
            <c:strRef>
              <c:f>Jaaroverzicht!$C$11</c:f>
              <c:strCache>
                <c:ptCount val="1"/>
                <c:pt idx="0">
                  <c:v>Leidse Buitenschool</c:v>
                </c:pt>
              </c:strCache>
            </c:strRef>
          </c:tx>
          <c:spPr>
            <a:solidFill>
              <a:schemeClr val="accent4"/>
            </a:solidFill>
            <a:ln>
              <a:noFill/>
            </a:ln>
            <a:effectLst/>
          </c:spPr>
          <c:invertIfNegative val="0"/>
          <c:cat>
            <c:strRef>
              <c:f>Jaaroverzicht!$G$4:$H$4</c:f>
              <c:strCache>
                <c:ptCount val="2"/>
                <c:pt idx="0">
                  <c:v>Januari</c:v>
                </c:pt>
                <c:pt idx="1">
                  <c:v>Februari</c:v>
                </c:pt>
              </c:strCache>
            </c:strRef>
          </c:cat>
          <c:val>
            <c:numRef>
              <c:f>Jaaroverzicht!$G$11:$H$11</c:f>
              <c:numCache>
                <c:formatCode>0.00%</c:formatCode>
                <c:ptCount val="2"/>
                <c:pt idx="0">
                  <c:v>0.1278</c:v>
                </c:pt>
                <c:pt idx="1">
                  <c:v>9.4200000000000006E-2</c:v>
                </c:pt>
              </c:numCache>
            </c:numRef>
          </c:val>
          <c:extLst>
            <c:ext xmlns:c16="http://schemas.microsoft.com/office/drawing/2014/chart" uri="{C3380CC4-5D6E-409C-BE32-E72D297353CC}">
              <c16:uniqueId val="{00000002-DE08-754B-AD7F-1F0B927BD6F2}"/>
            </c:ext>
          </c:extLst>
        </c:ser>
        <c:ser>
          <c:idx val="4"/>
          <c:order val="3"/>
          <c:tx>
            <c:strRef>
              <c:f>Jaaroverzicht!$C$12</c:f>
              <c:strCache>
                <c:ptCount val="1"/>
                <c:pt idx="0">
                  <c:v>De Windvang</c:v>
                </c:pt>
              </c:strCache>
            </c:strRef>
          </c:tx>
          <c:spPr>
            <a:solidFill>
              <a:schemeClr val="accent5"/>
            </a:solidFill>
            <a:ln>
              <a:noFill/>
            </a:ln>
            <a:effectLst/>
          </c:spPr>
          <c:invertIfNegative val="0"/>
          <c:cat>
            <c:strRef>
              <c:f>Jaaroverzicht!$G$4:$H$4</c:f>
              <c:strCache>
                <c:ptCount val="2"/>
                <c:pt idx="0">
                  <c:v>Januari</c:v>
                </c:pt>
                <c:pt idx="1">
                  <c:v>Februari</c:v>
                </c:pt>
              </c:strCache>
            </c:strRef>
          </c:cat>
          <c:val>
            <c:numRef>
              <c:f>Jaaroverzicht!$G$12:$H$12</c:f>
              <c:numCache>
                <c:formatCode>0.00%</c:formatCode>
                <c:ptCount val="2"/>
                <c:pt idx="0">
                  <c:v>0.219</c:v>
                </c:pt>
                <c:pt idx="1">
                  <c:v>0.221</c:v>
                </c:pt>
              </c:numCache>
            </c:numRef>
          </c:val>
          <c:extLst>
            <c:ext xmlns:c16="http://schemas.microsoft.com/office/drawing/2014/chart" uri="{C3380CC4-5D6E-409C-BE32-E72D297353CC}">
              <c16:uniqueId val="{00000003-DE08-754B-AD7F-1F0B927BD6F2}"/>
            </c:ext>
          </c:extLst>
        </c:ser>
        <c:ser>
          <c:idx val="0"/>
          <c:order val="4"/>
          <c:tx>
            <c:strRef>
              <c:f>Jaaroverzicht!$C$13</c:f>
              <c:strCache>
                <c:ptCount val="1"/>
                <c:pt idx="0">
                  <c:v>Don Boscoschool</c:v>
                </c:pt>
              </c:strCache>
            </c:strRef>
          </c:tx>
          <c:spPr>
            <a:solidFill>
              <a:schemeClr val="accent1"/>
            </a:solidFill>
            <a:ln>
              <a:noFill/>
            </a:ln>
            <a:effectLst/>
          </c:spPr>
          <c:invertIfNegative val="0"/>
          <c:cat>
            <c:strRef>
              <c:f>Jaaroverzicht!$G$4:$H$4</c:f>
              <c:strCache>
                <c:ptCount val="2"/>
                <c:pt idx="0">
                  <c:v>Januari</c:v>
                </c:pt>
                <c:pt idx="1">
                  <c:v>Februari</c:v>
                </c:pt>
              </c:strCache>
            </c:strRef>
          </c:cat>
          <c:val>
            <c:numRef>
              <c:f>Jaaroverzicht!$G$13:$H$13</c:f>
              <c:numCache>
                <c:formatCode>0.00%</c:formatCode>
                <c:ptCount val="2"/>
                <c:pt idx="0">
                  <c:v>8.9399999999999993E-2</c:v>
                </c:pt>
                <c:pt idx="1">
                  <c:v>6.54E-2</c:v>
                </c:pt>
              </c:numCache>
            </c:numRef>
          </c:val>
          <c:extLst>
            <c:ext xmlns:c16="http://schemas.microsoft.com/office/drawing/2014/chart" uri="{C3380CC4-5D6E-409C-BE32-E72D297353CC}">
              <c16:uniqueId val="{00000004-DE08-754B-AD7F-1F0B927BD6F2}"/>
            </c:ext>
          </c:extLst>
        </c:ser>
        <c:ser>
          <c:idx val="5"/>
          <c:order val="5"/>
          <c:tx>
            <c:strRef>
              <c:f>Jaaroverzicht!$C$14</c:f>
              <c:strCache>
                <c:ptCount val="1"/>
                <c:pt idx="0">
                  <c:v>De Dolfijn</c:v>
                </c:pt>
              </c:strCache>
            </c:strRef>
          </c:tx>
          <c:spPr>
            <a:solidFill>
              <a:schemeClr val="accent6"/>
            </a:solidFill>
            <a:ln>
              <a:noFill/>
            </a:ln>
            <a:effectLst/>
          </c:spPr>
          <c:invertIfNegative val="0"/>
          <c:cat>
            <c:strRef>
              <c:f>Jaaroverzicht!$G$4:$H$4</c:f>
              <c:strCache>
                <c:ptCount val="2"/>
                <c:pt idx="0">
                  <c:v>Januari</c:v>
                </c:pt>
                <c:pt idx="1">
                  <c:v>Februari</c:v>
                </c:pt>
              </c:strCache>
            </c:strRef>
          </c:cat>
          <c:val>
            <c:numRef>
              <c:f>Jaaroverzicht!$G$14:$H$14</c:f>
              <c:numCache>
                <c:formatCode>0.00%</c:formatCode>
                <c:ptCount val="2"/>
                <c:pt idx="0">
                  <c:v>1.7999999999999999E-2</c:v>
                </c:pt>
                <c:pt idx="1">
                  <c:v>1.4099999999999998E-2</c:v>
                </c:pt>
              </c:numCache>
            </c:numRef>
          </c:val>
          <c:extLst>
            <c:ext xmlns:c16="http://schemas.microsoft.com/office/drawing/2014/chart" uri="{C3380CC4-5D6E-409C-BE32-E72D297353CC}">
              <c16:uniqueId val="{00000005-DE08-754B-AD7F-1F0B927BD6F2}"/>
            </c:ext>
          </c:extLst>
        </c:ser>
        <c:ser>
          <c:idx val="6"/>
          <c:order val="6"/>
          <c:tx>
            <c:strRef>
              <c:f>Jaaroverzicht!$C$15</c:f>
              <c:strCache>
                <c:ptCount val="1"/>
                <c:pt idx="0">
                  <c:v>De Klimboom</c:v>
                </c:pt>
              </c:strCache>
            </c:strRef>
          </c:tx>
          <c:spPr>
            <a:solidFill>
              <a:schemeClr val="accent1">
                <a:lumMod val="60000"/>
              </a:schemeClr>
            </a:solidFill>
            <a:ln>
              <a:noFill/>
            </a:ln>
            <a:effectLst/>
          </c:spPr>
          <c:invertIfNegative val="0"/>
          <c:cat>
            <c:strRef>
              <c:f>Jaaroverzicht!$G$4:$H$4</c:f>
              <c:strCache>
                <c:ptCount val="2"/>
                <c:pt idx="0">
                  <c:v>Januari</c:v>
                </c:pt>
                <c:pt idx="1">
                  <c:v>Februari</c:v>
                </c:pt>
              </c:strCache>
            </c:strRef>
          </c:cat>
          <c:val>
            <c:numRef>
              <c:f>Jaaroverzicht!$G$15:$H$15</c:f>
              <c:numCache>
                <c:formatCode>0.00%</c:formatCode>
                <c:ptCount val="2"/>
                <c:pt idx="0">
                  <c:v>0</c:v>
                </c:pt>
                <c:pt idx="1">
                  <c:v>8.0000000000000004E-4</c:v>
                </c:pt>
              </c:numCache>
            </c:numRef>
          </c:val>
          <c:extLst>
            <c:ext xmlns:c16="http://schemas.microsoft.com/office/drawing/2014/chart" uri="{C3380CC4-5D6E-409C-BE32-E72D297353CC}">
              <c16:uniqueId val="{00000006-DE08-754B-AD7F-1F0B927BD6F2}"/>
            </c:ext>
          </c:extLst>
        </c:ser>
        <c:ser>
          <c:idx val="7"/>
          <c:order val="7"/>
          <c:tx>
            <c:strRef>
              <c:f>Jaaroverzicht!$C$16</c:f>
              <c:strCache>
                <c:ptCount val="1"/>
                <c:pt idx="0">
                  <c:v>De Fakkel</c:v>
                </c:pt>
              </c:strCache>
            </c:strRef>
          </c:tx>
          <c:spPr>
            <a:solidFill>
              <a:schemeClr val="accent2">
                <a:lumMod val="60000"/>
              </a:schemeClr>
            </a:solidFill>
            <a:ln>
              <a:noFill/>
            </a:ln>
            <a:effectLst/>
          </c:spPr>
          <c:invertIfNegative val="0"/>
          <c:cat>
            <c:strRef>
              <c:f>Jaaroverzicht!$G$4:$H$4</c:f>
              <c:strCache>
                <c:ptCount val="2"/>
                <c:pt idx="0">
                  <c:v>Januari</c:v>
                </c:pt>
                <c:pt idx="1">
                  <c:v>Februari</c:v>
                </c:pt>
              </c:strCache>
            </c:strRef>
          </c:cat>
          <c:val>
            <c:numRef>
              <c:f>Jaaroverzicht!$G$16:$H$16</c:f>
              <c:numCache>
                <c:formatCode>0.00%</c:formatCode>
                <c:ptCount val="2"/>
                <c:pt idx="0">
                  <c:v>5.0499999999999996E-2</c:v>
                </c:pt>
                <c:pt idx="1">
                  <c:v>5.2299999999999992E-2</c:v>
                </c:pt>
              </c:numCache>
            </c:numRef>
          </c:val>
          <c:extLst>
            <c:ext xmlns:c16="http://schemas.microsoft.com/office/drawing/2014/chart" uri="{C3380CC4-5D6E-409C-BE32-E72D297353CC}">
              <c16:uniqueId val="{00000007-DE08-754B-AD7F-1F0B927BD6F2}"/>
            </c:ext>
          </c:extLst>
        </c:ser>
        <c:ser>
          <c:idx val="8"/>
          <c:order val="8"/>
          <c:tx>
            <c:strRef>
              <c:f>Jaaroverzicht!$C$17</c:f>
              <c:strCache>
                <c:ptCount val="1"/>
                <c:pt idx="0">
                  <c:v>Het Kompas</c:v>
                </c:pt>
              </c:strCache>
            </c:strRef>
          </c:tx>
          <c:spPr>
            <a:solidFill>
              <a:schemeClr val="accent3">
                <a:lumMod val="60000"/>
              </a:schemeClr>
            </a:solidFill>
            <a:ln>
              <a:noFill/>
            </a:ln>
            <a:effectLst/>
          </c:spPr>
          <c:invertIfNegative val="0"/>
          <c:cat>
            <c:strRef>
              <c:f>Jaaroverzicht!$G$4:$H$4</c:f>
              <c:strCache>
                <c:ptCount val="2"/>
                <c:pt idx="0">
                  <c:v>Januari</c:v>
                </c:pt>
                <c:pt idx="1">
                  <c:v>Februari</c:v>
                </c:pt>
              </c:strCache>
            </c:strRef>
          </c:cat>
          <c:val>
            <c:numRef>
              <c:f>Jaaroverzicht!$G$17:$H$17</c:f>
              <c:numCache>
                <c:formatCode>0.00%</c:formatCode>
                <c:ptCount val="2"/>
                <c:pt idx="0">
                  <c:v>7.4499999999999997E-2</c:v>
                </c:pt>
                <c:pt idx="1">
                  <c:v>6.2199999999999998E-2</c:v>
                </c:pt>
              </c:numCache>
            </c:numRef>
          </c:val>
          <c:extLst>
            <c:ext xmlns:c16="http://schemas.microsoft.com/office/drawing/2014/chart" uri="{C3380CC4-5D6E-409C-BE32-E72D297353CC}">
              <c16:uniqueId val="{00000008-DE08-754B-AD7F-1F0B927BD6F2}"/>
            </c:ext>
          </c:extLst>
        </c:ser>
        <c:ser>
          <c:idx val="9"/>
          <c:order val="9"/>
          <c:tx>
            <c:strRef>
              <c:f>Jaaroverzicht!$C$18</c:f>
              <c:strCache>
                <c:ptCount val="1"/>
                <c:pt idx="0">
                  <c:v>Savio</c:v>
                </c:pt>
              </c:strCache>
            </c:strRef>
          </c:tx>
          <c:spPr>
            <a:solidFill>
              <a:schemeClr val="accent4">
                <a:lumMod val="60000"/>
              </a:schemeClr>
            </a:solidFill>
            <a:ln>
              <a:noFill/>
            </a:ln>
            <a:effectLst/>
          </c:spPr>
          <c:invertIfNegative val="0"/>
          <c:cat>
            <c:strRef>
              <c:f>Jaaroverzicht!$G$4:$H$4</c:f>
              <c:strCache>
                <c:ptCount val="2"/>
                <c:pt idx="0">
                  <c:v>Januari</c:v>
                </c:pt>
                <c:pt idx="1">
                  <c:v>Februari</c:v>
                </c:pt>
              </c:strCache>
            </c:strRef>
          </c:cat>
          <c:val>
            <c:numRef>
              <c:f>Jaaroverzicht!$G$18:$H$18</c:f>
              <c:numCache>
                <c:formatCode>0.00%</c:formatCode>
                <c:ptCount val="2"/>
                <c:pt idx="0">
                  <c:v>1.6199999999999999E-2</c:v>
                </c:pt>
                <c:pt idx="1">
                  <c:v>0</c:v>
                </c:pt>
              </c:numCache>
            </c:numRef>
          </c:val>
          <c:extLst>
            <c:ext xmlns:c16="http://schemas.microsoft.com/office/drawing/2014/chart" uri="{C3380CC4-5D6E-409C-BE32-E72D297353CC}">
              <c16:uniqueId val="{00000009-DE08-754B-AD7F-1F0B927BD6F2}"/>
            </c:ext>
          </c:extLst>
        </c:ser>
        <c:dLbls>
          <c:showLegendKey val="0"/>
          <c:showVal val="0"/>
          <c:showCatName val="0"/>
          <c:showSerName val="0"/>
          <c:showPercent val="0"/>
          <c:showBubbleSize val="0"/>
        </c:dLbls>
        <c:gapWidth val="150"/>
        <c:axId val="1435559424"/>
        <c:axId val="1435558928"/>
      </c:barChart>
      <c:catAx>
        <c:axId val="143555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8928"/>
        <c:crosses val="autoZero"/>
        <c:auto val="1"/>
        <c:lblAlgn val="ctr"/>
        <c:lblOffset val="100"/>
        <c:noMultiLvlLbl val="0"/>
      </c:catAx>
      <c:valAx>
        <c:axId val="1435558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94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Sector</a:t>
            </a:r>
            <a:r>
              <a:rPr lang="nl-NL" baseline="0"/>
              <a:t> Noord en Gesloten</a:t>
            </a: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Jaaroverzicht!$C$21</c:f>
              <c:strCache>
                <c:ptCount val="1"/>
                <c:pt idx="0">
                  <c:v>Sectorbureau Noord en Gesloten</c:v>
                </c:pt>
              </c:strCache>
            </c:strRef>
          </c:tx>
          <c:spPr>
            <a:solidFill>
              <a:schemeClr val="accent2"/>
            </a:solidFill>
            <a:ln>
              <a:noFill/>
            </a:ln>
            <a:effectLst/>
          </c:spPr>
          <c:invertIfNegative val="0"/>
          <c:cat>
            <c:strRef>
              <c:f>Jaaroverzicht!$G$4:$H$4</c:f>
              <c:strCache>
                <c:ptCount val="2"/>
                <c:pt idx="0">
                  <c:v>Januari</c:v>
                </c:pt>
                <c:pt idx="1">
                  <c:v>Februari</c:v>
                </c:pt>
              </c:strCache>
            </c:strRef>
          </c:cat>
          <c:val>
            <c:numRef>
              <c:f>Jaaroverzicht!$G$21:$H$21</c:f>
              <c:numCache>
                <c:formatCode>0.00%</c:formatCode>
                <c:ptCount val="2"/>
                <c:pt idx="0">
                  <c:v>6.7471850809289247E-2</c:v>
                </c:pt>
                <c:pt idx="1">
                  <c:v>3.3101729106628244E-2</c:v>
                </c:pt>
              </c:numCache>
            </c:numRef>
          </c:val>
          <c:extLst>
            <c:ext xmlns:c16="http://schemas.microsoft.com/office/drawing/2014/chart" uri="{C3380CC4-5D6E-409C-BE32-E72D297353CC}">
              <c16:uniqueId val="{00000000-C341-5E4F-B2A4-D875032AC413}"/>
            </c:ext>
          </c:extLst>
        </c:ser>
        <c:ser>
          <c:idx val="2"/>
          <c:order val="1"/>
          <c:tx>
            <c:strRef>
              <c:f>Jaaroverzicht!$C$22</c:f>
              <c:strCache>
                <c:ptCount val="1"/>
                <c:pt idx="0">
                  <c:v>Antonius Haarlem/Focus</c:v>
                </c:pt>
              </c:strCache>
            </c:strRef>
          </c:tx>
          <c:spPr>
            <a:solidFill>
              <a:schemeClr val="accent3"/>
            </a:solidFill>
            <a:ln>
              <a:noFill/>
            </a:ln>
            <a:effectLst/>
          </c:spPr>
          <c:invertIfNegative val="0"/>
          <c:cat>
            <c:strRef>
              <c:f>Jaaroverzicht!$G$4:$H$4</c:f>
              <c:strCache>
                <c:ptCount val="2"/>
                <c:pt idx="0">
                  <c:v>Januari</c:v>
                </c:pt>
                <c:pt idx="1">
                  <c:v>Februari</c:v>
                </c:pt>
              </c:strCache>
            </c:strRef>
          </c:cat>
          <c:val>
            <c:numRef>
              <c:f>Jaaroverzicht!$G$22:$H$22</c:f>
              <c:numCache>
                <c:formatCode>0.00%</c:formatCode>
                <c:ptCount val="2"/>
                <c:pt idx="0">
                  <c:v>5.8300000000000005E-2</c:v>
                </c:pt>
                <c:pt idx="1">
                  <c:v>7.5999999999999998E-2</c:v>
                </c:pt>
              </c:numCache>
            </c:numRef>
          </c:val>
          <c:extLst>
            <c:ext xmlns:c16="http://schemas.microsoft.com/office/drawing/2014/chart" uri="{C3380CC4-5D6E-409C-BE32-E72D297353CC}">
              <c16:uniqueId val="{00000001-C341-5E4F-B2A4-D875032AC413}"/>
            </c:ext>
          </c:extLst>
        </c:ser>
        <c:ser>
          <c:idx val="3"/>
          <c:order val="2"/>
          <c:tx>
            <c:strRef>
              <c:f>Jaaroverzicht!$C$23</c:f>
              <c:strCache>
                <c:ptCount val="1"/>
                <c:pt idx="0">
                  <c:v>Antonius Beverwijk</c:v>
                </c:pt>
              </c:strCache>
            </c:strRef>
          </c:tx>
          <c:spPr>
            <a:solidFill>
              <a:schemeClr val="accent4"/>
            </a:solidFill>
            <a:ln>
              <a:noFill/>
            </a:ln>
            <a:effectLst/>
          </c:spPr>
          <c:invertIfNegative val="0"/>
          <c:cat>
            <c:strRef>
              <c:f>Jaaroverzicht!$G$4:$H$4</c:f>
              <c:strCache>
                <c:ptCount val="2"/>
                <c:pt idx="0">
                  <c:v>Januari</c:v>
                </c:pt>
                <c:pt idx="1">
                  <c:v>Februari</c:v>
                </c:pt>
              </c:strCache>
            </c:strRef>
          </c:cat>
          <c:val>
            <c:numRef>
              <c:f>Jaaroverzicht!$G$23:$H$23</c:f>
              <c:numCache>
                <c:formatCode>0.00%</c:formatCode>
                <c:ptCount val="2"/>
                <c:pt idx="0">
                  <c:v>0.15809999999999999</c:v>
                </c:pt>
                <c:pt idx="1">
                  <c:v>0.14369999999999999</c:v>
                </c:pt>
              </c:numCache>
            </c:numRef>
          </c:val>
          <c:extLst>
            <c:ext xmlns:c16="http://schemas.microsoft.com/office/drawing/2014/chart" uri="{C3380CC4-5D6E-409C-BE32-E72D297353CC}">
              <c16:uniqueId val="{00000002-C341-5E4F-B2A4-D875032AC413}"/>
            </c:ext>
          </c:extLst>
        </c:ser>
        <c:ser>
          <c:idx val="4"/>
          <c:order val="3"/>
          <c:tx>
            <c:strRef>
              <c:f>Jaaroverzicht!$C$25</c:f>
              <c:strCache>
                <c:ptCount val="1"/>
                <c:pt idx="0">
                  <c:v>Antonius Schagen/Den Helder</c:v>
                </c:pt>
              </c:strCache>
            </c:strRef>
          </c:tx>
          <c:spPr>
            <a:solidFill>
              <a:schemeClr val="accent5"/>
            </a:solidFill>
            <a:ln>
              <a:noFill/>
            </a:ln>
            <a:effectLst/>
          </c:spPr>
          <c:invertIfNegative val="0"/>
          <c:cat>
            <c:strRef>
              <c:f>Jaaroverzicht!$G$4:$H$4</c:f>
              <c:strCache>
                <c:ptCount val="2"/>
                <c:pt idx="0">
                  <c:v>Januari</c:v>
                </c:pt>
                <c:pt idx="1">
                  <c:v>Februari</c:v>
                </c:pt>
              </c:strCache>
            </c:strRef>
          </c:cat>
          <c:val>
            <c:numRef>
              <c:f>Jaaroverzicht!$G$25:$H$25</c:f>
              <c:numCache>
                <c:formatCode>0.00%</c:formatCode>
                <c:ptCount val="2"/>
                <c:pt idx="0">
                  <c:v>0.10112073873263298</c:v>
                </c:pt>
                <c:pt idx="1">
                  <c:v>0.14476538703587161</c:v>
                </c:pt>
              </c:numCache>
            </c:numRef>
          </c:val>
          <c:extLst>
            <c:ext xmlns:c16="http://schemas.microsoft.com/office/drawing/2014/chart" uri="{C3380CC4-5D6E-409C-BE32-E72D297353CC}">
              <c16:uniqueId val="{00000003-C341-5E4F-B2A4-D875032AC413}"/>
            </c:ext>
          </c:extLst>
        </c:ser>
        <c:ser>
          <c:idx val="0"/>
          <c:order val="4"/>
          <c:tx>
            <c:strRef>
              <c:f>Jaaroverzicht!$C$26</c:f>
              <c:strCache>
                <c:ptCount val="1"/>
                <c:pt idx="0">
                  <c:v>Prof. dr. Gunningschool SO</c:v>
                </c:pt>
              </c:strCache>
            </c:strRef>
          </c:tx>
          <c:spPr>
            <a:solidFill>
              <a:schemeClr val="accent1"/>
            </a:solidFill>
            <a:ln>
              <a:noFill/>
            </a:ln>
            <a:effectLst/>
          </c:spPr>
          <c:invertIfNegative val="0"/>
          <c:cat>
            <c:strRef>
              <c:f>Jaaroverzicht!$G$4:$H$4</c:f>
              <c:strCache>
                <c:ptCount val="2"/>
                <c:pt idx="0">
                  <c:v>Januari</c:v>
                </c:pt>
                <c:pt idx="1">
                  <c:v>Februari</c:v>
                </c:pt>
              </c:strCache>
            </c:strRef>
          </c:cat>
          <c:val>
            <c:numRef>
              <c:f>Jaaroverzicht!$G$26:$H$26</c:f>
              <c:numCache>
                <c:formatCode>0.00%</c:formatCode>
                <c:ptCount val="2"/>
                <c:pt idx="0">
                  <c:v>7.7600000000000002E-2</c:v>
                </c:pt>
                <c:pt idx="1">
                  <c:v>6.7299999999999999E-2</c:v>
                </c:pt>
              </c:numCache>
            </c:numRef>
          </c:val>
          <c:extLst>
            <c:ext xmlns:c16="http://schemas.microsoft.com/office/drawing/2014/chart" uri="{C3380CC4-5D6E-409C-BE32-E72D297353CC}">
              <c16:uniqueId val="{00000004-C341-5E4F-B2A4-D875032AC413}"/>
            </c:ext>
          </c:extLst>
        </c:ser>
        <c:ser>
          <c:idx val="5"/>
          <c:order val="5"/>
          <c:tx>
            <c:strRef>
              <c:f>Jaaroverzicht!$C$27</c:f>
              <c:strCache>
                <c:ptCount val="1"/>
                <c:pt idx="0">
                  <c:v>De Zeearend</c:v>
                </c:pt>
              </c:strCache>
            </c:strRef>
          </c:tx>
          <c:spPr>
            <a:solidFill>
              <a:schemeClr val="accent6"/>
            </a:solidFill>
            <a:ln>
              <a:noFill/>
            </a:ln>
            <a:effectLst/>
          </c:spPr>
          <c:invertIfNegative val="0"/>
          <c:cat>
            <c:strRef>
              <c:f>Jaaroverzicht!$G$4:$H$4</c:f>
              <c:strCache>
                <c:ptCount val="2"/>
                <c:pt idx="0">
                  <c:v>Januari</c:v>
                </c:pt>
                <c:pt idx="1">
                  <c:v>Februari</c:v>
                </c:pt>
              </c:strCache>
            </c:strRef>
          </c:cat>
          <c:val>
            <c:numRef>
              <c:f>Jaaroverzicht!$G$27:$H$27</c:f>
              <c:numCache>
                <c:formatCode>0.00%</c:formatCode>
                <c:ptCount val="2"/>
                <c:pt idx="0">
                  <c:v>0.21729999999999999</c:v>
                </c:pt>
                <c:pt idx="1">
                  <c:v>0.24640000000000001</c:v>
                </c:pt>
              </c:numCache>
            </c:numRef>
          </c:val>
          <c:extLst>
            <c:ext xmlns:c16="http://schemas.microsoft.com/office/drawing/2014/chart" uri="{C3380CC4-5D6E-409C-BE32-E72D297353CC}">
              <c16:uniqueId val="{00000005-C341-5E4F-B2A4-D875032AC413}"/>
            </c:ext>
          </c:extLst>
        </c:ser>
        <c:ser>
          <c:idx val="6"/>
          <c:order val="6"/>
          <c:tx>
            <c:strRef>
              <c:f>Jaaroverzicht!$C$28</c:f>
              <c:strCache>
                <c:ptCount val="1"/>
                <c:pt idx="0">
                  <c:v>Het Molenduin</c:v>
                </c:pt>
              </c:strCache>
            </c:strRef>
          </c:tx>
          <c:spPr>
            <a:solidFill>
              <a:schemeClr val="accent1">
                <a:lumMod val="60000"/>
              </a:schemeClr>
            </a:solidFill>
            <a:ln>
              <a:noFill/>
            </a:ln>
            <a:effectLst/>
          </c:spPr>
          <c:invertIfNegative val="0"/>
          <c:cat>
            <c:strRef>
              <c:f>Jaaroverzicht!$G$4:$H$4</c:f>
              <c:strCache>
                <c:ptCount val="2"/>
                <c:pt idx="0">
                  <c:v>Januari</c:v>
                </c:pt>
                <c:pt idx="1">
                  <c:v>Februari</c:v>
                </c:pt>
              </c:strCache>
            </c:strRef>
          </c:cat>
          <c:val>
            <c:numRef>
              <c:f>Jaaroverzicht!$G$28:$H$28</c:f>
              <c:numCache>
                <c:formatCode>0.00%</c:formatCode>
                <c:ptCount val="2"/>
                <c:pt idx="0">
                  <c:v>0.157</c:v>
                </c:pt>
                <c:pt idx="1">
                  <c:v>0.13300000000000001</c:v>
                </c:pt>
              </c:numCache>
            </c:numRef>
          </c:val>
          <c:extLst>
            <c:ext xmlns:c16="http://schemas.microsoft.com/office/drawing/2014/chart" uri="{C3380CC4-5D6E-409C-BE32-E72D297353CC}">
              <c16:uniqueId val="{00000006-C341-5E4F-B2A4-D875032AC413}"/>
            </c:ext>
          </c:extLst>
        </c:ser>
        <c:ser>
          <c:idx val="7"/>
          <c:order val="7"/>
          <c:tx>
            <c:strRef>
              <c:f>Jaaroverzicht!$C$29</c:f>
              <c:strCache>
                <c:ptCount val="1"/>
                <c:pt idx="0">
                  <c:v>Nexus</c:v>
                </c:pt>
              </c:strCache>
            </c:strRef>
          </c:tx>
          <c:spPr>
            <a:solidFill>
              <a:schemeClr val="accent2">
                <a:lumMod val="60000"/>
              </a:schemeClr>
            </a:solidFill>
            <a:ln>
              <a:noFill/>
            </a:ln>
            <a:effectLst/>
          </c:spPr>
          <c:invertIfNegative val="0"/>
          <c:cat>
            <c:strRef>
              <c:f>Jaaroverzicht!$G$4:$H$4</c:f>
              <c:strCache>
                <c:ptCount val="2"/>
                <c:pt idx="0">
                  <c:v>Januari</c:v>
                </c:pt>
                <c:pt idx="1">
                  <c:v>Februari</c:v>
                </c:pt>
              </c:strCache>
            </c:strRef>
          </c:cat>
          <c:val>
            <c:numRef>
              <c:f>Jaaroverzicht!$G$29:$H$29</c:f>
              <c:numCache>
                <c:formatCode>0.00%</c:formatCode>
                <c:ptCount val="2"/>
                <c:pt idx="0">
                  <c:v>6.8021001693684982E-2</c:v>
                </c:pt>
                <c:pt idx="1">
                  <c:v>6.3949284692417743E-2</c:v>
                </c:pt>
              </c:numCache>
            </c:numRef>
          </c:val>
          <c:extLst>
            <c:ext xmlns:c16="http://schemas.microsoft.com/office/drawing/2014/chart" uri="{C3380CC4-5D6E-409C-BE32-E72D297353CC}">
              <c16:uniqueId val="{00000007-C341-5E4F-B2A4-D875032AC413}"/>
            </c:ext>
          </c:extLst>
        </c:ser>
        <c:ser>
          <c:idx val="8"/>
          <c:order val="8"/>
          <c:tx>
            <c:strRef>
              <c:f>Jaaroverzicht!$C$30</c:f>
              <c:strCache>
                <c:ptCount val="1"/>
                <c:pt idx="0">
                  <c:v>De Burcht</c:v>
                </c:pt>
              </c:strCache>
            </c:strRef>
          </c:tx>
          <c:spPr>
            <a:solidFill>
              <a:schemeClr val="accent3">
                <a:lumMod val="60000"/>
              </a:schemeClr>
            </a:solidFill>
            <a:ln>
              <a:noFill/>
            </a:ln>
            <a:effectLst/>
          </c:spPr>
          <c:invertIfNegative val="0"/>
          <c:cat>
            <c:strRef>
              <c:f>Jaaroverzicht!$G$4:$H$4</c:f>
              <c:strCache>
                <c:ptCount val="2"/>
                <c:pt idx="0">
                  <c:v>Januari</c:v>
                </c:pt>
                <c:pt idx="1">
                  <c:v>Februari</c:v>
                </c:pt>
              </c:strCache>
            </c:strRef>
          </c:cat>
          <c:val>
            <c:numRef>
              <c:f>Jaaroverzicht!$G$30:$H$30</c:f>
              <c:numCache>
                <c:formatCode>0.00%</c:formatCode>
                <c:ptCount val="2"/>
                <c:pt idx="0">
                  <c:v>1.2E-2</c:v>
                </c:pt>
                <c:pt idx="1">
                  <c:v>3.3799999999999997E-2</c:v>
                </c:pt>
              </c:numCache>
            </c:numRef>
          </c:val>
          <c:extLst>
            <c:ext xmlns:c16="http://schemas.microsoft.com/office/drawing/2014/chart" uri="{C3380CC4-5D6E-409C-BE32-E72D297353CC}">
              <c16:uniqueId val="{00000008-C341-5E4F-B2A4-D875032AC413}"/>
            </c:ext>
          </c:extLst>
        </c:ser>
        <c:ser>
          <c:idx val="9"/>
          <c:order val="9"/>
          <c:tx>
            <c:strRef>
              <c:f>Jaaroverzicht!$C$31</c:f>
              <c:strCache>
                <c:ptCount val="1"/>
                <c:pt idx="0">
                  <c:v>Harreveld</c:v>
                </c:pt>
              </c:strCache>
            </c:strRef>
          </c:tx>
          <c:spPr>
            <a:solidFill>
              <a:schemeClr val="accent4">
                <a:lumMod val="60000"/>
              </a:schemeClr>
            </a:solidFill>
            <a:ln>
              <a:noFill/>
            </a:ln>
            <a:effectLst/>
          </c:spPr>
          <c:invertIfNegative val="0"/>
          <c:cat>
            <c:strRef>
              <c:f>Jaaroverzicht!$G$4:$H$4</c:f>
              <c:strCache>
                <c:ptCount val="2"/>
                <c:pt idx="0">
                  <c:v>Januari</c:v>
                </c:pt>
                <c:pt idx="1">
                  <c:v>Februari</c:v>
                </c:pt>
              </c:strCache>
            </c:strRef>
          </c:cat>
          <c:val>
            <c:numRef>
              <c:f>Jaaroverzicht!$G$31:$H$31</c:f>
              <c:numCache>
                <c:formatCode>0.00%</c:formatCode>
                <c:ptCount val="2"/>
                <c:pt idx="0">
                  <c:v>9.7500000000000003E-2</c:v>
                </c:pt>
                <c:pt idx="1">
                  <c:v>6.0499999999999991E-2</c:v>
                </c:pt>
              </c:numCache>
            </c:numRef>
          </c:val>
          <c:extLst>
            <c:ext xmlns:c16="http://schemas.microsoft.com/office/drawing/2014/chart" uri="{C3380CC4-5D6E-409C-BE32-E72D297353CC}">
              <c16:uniqueId val="{00000009-C341-5E4F-B2A4-D875032AC413}"/>
            </c:ext>
          </c:extLst>
        </c:ser>
        <c:ser>
          <c:idx val="10"/>
          <c:order val="10"/>
          <c:tx>
            <c:strRef>
              <c:f>Jaaroverzicht!$C$32</c:f>
              <c:strCache>
                <c:ptCount val="1"/>
                <c:pt idx="0">
                  <c:v>Het Kompas College</c:v>
                </c:pt>
              </c:strCache>
            </c:strRef>
          </c:tx>
          <c:spPr>
            <a:solidFill>
              <a:schemeClr val="accent5">
                <a:lumMod val="60000"/>
              </a:schemeClr>
            </a:solidFill>
            <a:ln>
              <a:noFill/>
            </a:ln>
            <a:effectLst/>
          </c:spPr>
          <c:invertIfNegative val="0"/>
          <c:cat>
            <c:strRef>
              <c:f>Jaaroverzicht!$G$4:$H$4</c:f>
              <c:strCache>
                <c:ptCount val="2"/>
                <c:pt idx="0">
                  <c:v>Januari</c:v>
                </c:pt>
                <c:pt idx="1">
                  <c:v>Februari</c:v>
                </c:pt>
              </c:strCache>
            </c:strRef>
          </c:cat>
          <c:val>
            <c:numRef>
              <c:f>Jaaroverzicht!$G$32:$H$32</c:f>
              <c:numCache>
                <c:formatCode>0.00%</c:formatCode>
                <c:ptCount val="2"/>
                <c:pt idx="0">
                  <c:v>6.6000000000000003E-2</c:v>
                </c:pt>
                <c:pt idx="1">
                  <c:v>6.2700000000000006E-2</c:v>
                </c:pt>
              </c:numCache>
            </c:numRef>
          </c:val>
          <c:extLst>
            <c:ext xmlns:c16="http://schemas.microsoft.com/office/drawing/2014/chart" uri="{C3380CC4-5D6E-409C-BE32-E72D297353CC}">
              <c16:uniqueId val="{0000000B-C341-5E4F-B2A4-D875032AC413}"/>
            </c:ext>
          </c:extLst>
        </c:ser>
        <c:dLbls>
          <c:showLegendKey val="0"/>
          <c:showVal val="0"/>
          <c:showCatName val="0"/>
          <c:showSerName val="0"/>
          <c:showPercent val="0"/>
          <c:showBubbleSize val="0"/>
        </c:dLbls>
        <c:gapWidth val="150"/>
        <c:axId val="1435559424"/>
        <c:axId val="1435558928"/>
      </c:barChart>
      <c:catAx>
        <c:axId val="143555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8928"/>
        <c:crosses val="autoZero"/>
        <c:auto val="1"/>
        <c:lblAlgn val="ctr"/>
        <c:lblOffset val="100"/>
        <c:noMultiLvlLbl val="0"/>
      </c:catAx>
      <c:valAx>
        <c:axId val="1435558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94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Sector</a:t>
            </a:r>
            <a:r>
              <a:rPr lang="nl-NL" baseline="0"/>
              <a:t> Zuid</a:t>
            </a: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1"/>
          <c:order val="0"/>
          <c:tx>
            <c:strRef>
              <c:f>Jaaroverzicht!$C$35</c:f>
              <c:strCache>
                <c:ptCount val="1"/>
                <c:pt idx="0">
                  <c:v>Sectorbureau Zuid</c:v>
                </c:pt>
              </c:strCache>
            </c:strRef>
          </c:tx>
          <c:spPr>
            <a:solidFill>
              <a:schemeClr val="accent2"/>
            </a:solidFill>
            <a:ln>
              <a:noFill/>
            </a:ln>
            <a:effectLst/>
          </c:spPr>
          <c:invertIfNegative val="0"/>
          <c:cat>
            <c:strRef>
              <c:f>Jaaroverzicht!$G$4:$H$4</c:f>
              <c:strCache>
                <c:ptCount val="2"/>
                <c:pt idx="0">
                  <c:v>Januari</c:v>
                </c:pt>
                <c:pt idx="1">
                  <c:v>Februari</c:v>
                </c:pt>
              </c:strCache>
            </c:strRef>
          </c:cat>
          <c:val>
            <c:numRef>
              <c:f>Jaaroverzicht!$G$35:$H$35</c:f>
              <c:numCache>
                <c:formatCode>0.00%</c:formatCode>
                <c:ptCount val="2"/>
                <c:pt idx="0">
                  <c:v>8.6E-3</c:v>
                </c:pt>
                <c:pt idx="1">
                  <c:v>0</c:v>
                </c:pt>
              </c:numCache>
            </c:numRef>
          </c:val>
          <c:extLst>
            <c:ext xmlns:c16="http://schemas.microsoft.com/office/drawing/2014/chart" uri="{C3380CC4-5D6E-409C-BE32-E72D297353CC}">
              <c16:uniqueId val="{00000000-3EC6-B047-81F5-26106488A3A6}"/>
            </c:ext>
          </c:extLst>
        </c:ser>
        <c:ser>
          <c:idx val="2"/>
          <c:order val="1"/>
          <c:tx>
            <c:strRef>
              <c:f>Jaaroverzicht!$C$36</c:f>
              <c:strCache>
                <c:ptCount val="1"/>
                <c:pt idx="0">
                  <c:v>De Korenaer Stevensbeek</c:v>
                </c:pt>
              </c:strCache>
            </c:strRef>
          </c:tx>
          <c:spPr>
            <a:solidFill>
              <a:schemeClr val="accent3"/>
            </a:solidFill>
            <a:ln>
              <a:noFill/>
            </a:ln>
            <a:effectLst/>
          </c:spPr>
          <c:invertIfNegative val="0"/>
          <c:cat>
            <c:strRef>
              <c:f>Jaaroverzicht!$G$4:$H$4</c:f>
              <c:strCache>
                <c:ptCount val="2"/>
                <c:pt idx="0">
                  <c:v>Januari</c:v>
                </c:pt>
                <c:pt idx="1">
                  <c:v>Februari</c:v>
                </c:pt>
              </c:strCache>
            </c:strRef>
          </c:cat>
          <c:val>
            <c:numRef>
              <c:f>Jaaroverzicht!$G$36:$H$36</c:f>
              <c:numCache>
                <c:formatCode>0.00%</c:formatCode>
                <c:ptCount val="2"/>
                <c:pt idx="0">
                  <c:v>2.0500000000000001E-2</c:v>
                </c:pt>
                <c:pt idx="1">
                  <c:v>9.2999999999999992E-3</c:v>
                </c:pt>
              </c:numCache>
            </c:numRef>
          </c:val>
          <c:extLst>
            <c:ext xmlns:c16="http://schemas.microsoft.com/office/drawing/2014/chart" uri="{C3380CC4-5D6E-409C-BE32-E72D297353CC}">
              <c16:uniqueId val="{00000001-3EC6-B047-81F5-26106488A3A6}"/>
            </c:ext>
          </c:extLst>
        </c:ser>
        <c:ser>
          <c:idx val="3"/>
          <c:order val="2"/>
          <c:tx>
            <c:strRef>
              <c:f>Jaaroverzicht!$C$37</c:f>
              <c:strCache>
                <c:ptCount val="1"/>
                <c:pt idx="0">
                  <c:v>De Korenaer Deurne</c:v>
                </c:pt>
              </c:strCache>
            </c:strRef>
          </c:tx>
          <c:spPr>
            <a:solidFill>
              <a:schemeClr val="accent4"/>
            </a:solidFill>
            <a:ln>
              <a:noFill/>
            </a:ln>
            <a:effectLst/>
          </c:spPr>
          <c:invertIfNegative val="0"/>
          <c:cat>
            <c:strRef>
              <c:f>Jaaroverzicht!$G$4:$H$4</c:f>
              <c:strCache>
                <c:ptCount val="2"/>
                <c:pt idx="0">
                  <c:v>Januari</c:v>
                </c:pt>
                <c:pt idx="1">
                  <c:v>Februari</c:v>
                </c:pt>
              </c:strCache>
            </c:strRef>
          </c:cat>
          <c:val>
            <c:numRef>
              <c:f>Jaaroverzicht!$G$37:$H$37</c:f>
              <c:numCache>
                <c:formatCode>0.00%</c:formatCode>
                <c:ptCount val="2"/>
                <c:pt idx="0">
                  <c:v>1.5300000000000001E-2</c:v>
                </c:pt>
                <c:pt idx="1">
                  <c:v>4.7899999999999998E-2</c:v>
                </c:pt>
              </c:numCache>
            </c:numRef>
          </c:val>
          <c:extLst>
            <c:ext xmlns:c16="http://schemas.microsoft.com/office/drawing/2014/chart" uri="{C3380CC4-5D6E-409C-BE32-E72D297353CC}">
              <c16:uniqueId val="{00000002-3EC6-B047-81F5-26106488A3A6}"/>
            </c:ext>
          </c:extLst>
        </c:ser>
        <c:ser>
          <c:idx val="4"/>
          <c:order val="3"/>
          <c:tx>
            <c:strRef>
              <c:f>Jaaroverzicht!$C$38</c:f>
              <c:strCache>
                <c:ptCount val="1"/>
                <c:pt idx="0">
                  <c:v>De Korenaer Helmond</c:v>
                </c:pt>
              </c:strCache>
            </c:strRef>
          </c:tx>
          <c:spPr>
            <a:solidFill>
              <a:schemeClr val="accent5"/>
            </a:solidFill>
            <a:ln>
              <a:noFill/>
            </a:ln>
            <a:effectLst/>
          </c:spPr>
          <c:invertIfNegative val="0"/>
          <c:cat>
            <c:strRef>
              <c:f>Jaaroverzicht!$G$4:$H$4</c:f>
              <c:strCache>
                <c:ptCount val="2"/>
                <c:pt idx="0">
                  <c:v>Januari</c:v>
                </c:pt>
                <c:pt idx="1">
                  <c:v>Februari</c:v>
                </c:pt>
              </c:strCache>
            </c:strRef>
          </c:cat>
          <c:val>
            <c:numRef>
              <c:f>Jaaroverzicht!$G$38:$H$38</c:f>
              <c:numCache>
                <c:formatCode>0.00%</c:formatCode>
                <c:ptCount val="2"/>
                <c:pt idx="0">
                  <c:v>7.5399999999999995E-2</c:v>
                </c:pt>
                <c:pt idx="1">
                  <c:v>7.5999999999999998E-2</c:v>
                </c:pt>
              </c:numCache>
            </c:numRef>
          </c:val>
          <c:extLst>
            <c:ext xmlns:c16="http://schemas.microsoft.com/office/drawing/2014/chart" uri="{C3380CC4-5D6E-409C-BE32-E72D297353CC}">
              <c16:uniqueId val="{00000003-3EC6-B047-81F5-26106488A3A6}"/>
            </c:ext>
          </c:extLst>
        </c:ser>
        <c:ser>
          <c:idx val="0"/>
          <c:order val="4"/>
          <c:tx>
            <c:strRef>
              <c:f>Jaaroverzicht!$C$39</c:f>
              <c:strCache>
                <c:ptCount val="1"/>
                <c:pt idx="0">
                  <c:v>De Korenaer Rector Baptist</c:v>
                </c:pt>
              </c:strCache>
            </c:strRef>
          </c:tx>
          <c:spPr>
            <a:solidFill>
              <a:schemeClr val="accent1"/>
            </a:solidFill>
            <a:ln>
              <a:noFill/>
            </a:ln>
            <a:effectLst/>
          </c:spPr>
          <c:invertIfNegative val="0"/>
          <c:cat>
            <c:strRef>
              <c:f>Jaaroverzicht!$G$4:$H$4</c:f>
              <c:strCache>
                <c:ptCount val="2"/>
                <c:pt idx="0">
                  <c:v>Januari</c:v>
                </c:pt>
                <c:pt idx="1">
                  <c:v>Februari</c:v>
                </c:pt>
              </c:strCache>
            </c:strRef>
          </c:cat>
          <c:val>
            <c:numRef>
              <c:f>Jaaroverzicht!$G$39:$H$39</c:f>
              <c:numCache>
                <c:formatCode>0.00%</c:formatCode>
                <c:ptCount val="2"/>
                <c:pt idx="0">
                  <c:v>5.5799999999999995E-2</c:v>
                </c:pt>
                <c:pt idx="1">
                  <c:v>5.11E-2</c:v>
                </c:pt>
              </c:numCache>
            </c:numRef>
          </c:val>
          <c:extLst>
            <c:ext xmlns:c16="http://schemas.microsoft.com/office/drawing/2014/chart" uri="{C3380CC4-5D6E-409C-BE32-E72D297353CC}">
              <c16:uniqueId val="{00000004-3EC6-B047-81F5-26106488A3A6}"/>
            </c:ext>
          </c:extLst>
        </c:ser>
        <c:ser>
          <c:idx val="5"/>
          <c:order val="5"/>
          <c:tx>
            <c:strRef>
              <c:f>Jaaroverzicht!$C$40</c:f>
              <c:strCache>
                <c:ptCount val="1"/>
                <c:pt idx="0">
                  <c:v>De Korenaer Strausslaan</c:v>
                </c:pt>
              </c:strCache>
            </c:strRef>
          </c:tx>
          <c:spPr>
            <a:solidFill>
              <a:schemeClr val="accent6"/>
            </a:solidFill>
            <a:ln>
              <a:noFill/>
            </a:ln>
            <a:effectLst/>
          </c:spPr>
          <c:invertIfNegative val="0"/>
          <c:cat>
            <c:strRef>
              <c:f>Jaaroverzicht!$G$4:$H$4</c:f>
              <c:strCache>
                <c:ptCount val="2"/>
                <c:pt idx="0">
                  <c:v>Januari</c:v>
                </c:pt>
                <c:pt idx="1">
                  <c:v>Februari</c:v>
                </c:pt>
              </c:strCache>
            </c:strRef>
          </c:cat>
          <c:val>
            <c:numRef>
              <c:f>Jaaroverzicht!$G$40:$H$40</c:f>
              <c:numCache>
                <c:formatCode>0.00%</c:formatCode>
                <c:ptCount val="2"/>
                <c:pt idx="0">
                  <c:v>0.1002</c:v>
                </c:pt>
                <c:pt idx="1">
                  <c:v>5.74E-2</c:v>
                </c:pt>
              </c:numCache>
            </c:numRef>
          </c:val>
          <c:extLst>
            <c:ext xmlns:c16="http://schemas.microsoft.com/office/drawing/2014/chart" uri="{C3380CC4-5D6E-409C-BE32-E72D297353CC}">
              <c16:uniqueId val="{00000005-3EC6-B047-81F5-26106488A3A6}"/>
            </c:ext>
          </c:extLst>
        </c:ser>
        <c:ser>
          <c:idx val="6"/>
          <c:order val="6"/>
          <c:tx>
            <c:strRef>
              <c:f>Jaaroverzicht!$C$41</c:f>
              <c:strCache>
                <c:ptCount val="1"/>
                <c:pt idx="0">
                  <c:v>De Rungraaf</c:v>
                </c:pt>
              </c:strCache>
            </c:strRef>
          </c:tx>
          <c:spPr>
            <a:solidFill>
              <a:schemeClr val="accent1">
                <a:lumMod val="60000"/>
              </a:schemeClr>
            </a:solidFill>
            <a:ln>
              <a:noFill/>
            </a:ln>
            <a:effectLst/>
          </c:spPr>
          <c:invertIfNegative val="0"/>
          <c:cat>
            <c:strRef>
              <c:f>Jaaroverzicht!$G$4:$H$4</c:f>
              <c:strCache>
                <c:ptCount val="2"/>
                <c:pt idx="0">
                  <c:v>Januari</c:v>
                </c:pt>
                <c:pt idx="1">
                  <c:v>Februari</c:v>
                </c:pt>
              </c:strCache>
            </c:strRef>
          </c:cat>
          <c:val>
            <c:numRef>
              <c:f>Jaaroverzicht!$G$41:$H$41</c:f>
              <c:numCache>
                <c:formatCode>0.00%</c:formatCode>
                <c:ptCount val="2"/>
                <c:pt idx="0">
                  <c:v>7.0099999999999996E-2</c:v>
                </c:pt>
                <c:pt idx="1">
                  <c:v>6.0800000000000007E-2</c:v>
                </c:pt>
              </c:numCache>
            </c:numRef>
          </c:val>
          <c:extLst>
            <c:ext xmlns:c16="http://schemas.microsoft.com/office/drawing/2014/chart" uri="{C3380CC4-5D6E-409C-BE32-E72D297353CC}">
              <c16:uniqueId val="{00000006-3EC6-B047-81F5-26106488A3A6}"/>
            </c:ext>
          </c:extLst>
        </c:ser>
        <c:ser>
          <c:idx val="7"/>
          <c:order val="7"/>
          <c:tx>
            <c:strRef>
              <c:f>Jaaroverzicht!$C$42</c:f>
              <c:strCache>
                <c:ptCount val="1"/>
                <c:pt idx="0">
                  <c:v>De Hilt</c:v>
                </c:pt>
              </c:strCache>
            </c:strRef>
          </c:tx>
          <c:spPr>
            <a:solidFill>
              <a:schemeClr val="accent2">
                <a:lumMod val="60000"/>
              </a:schemeClr>
            </a:solidFill>
            <a:ln>
              <a:noFill/>
            </a:ln>
            <a:effectLst/>
          </c:spPr>
          <c:invertIfNegative val="0"/>
          <c:cat>
            <c:strRef>
              <c:f>Jaaroverzicht!$G$4:$H$4</c:f>
              <c:strCache>
                <c:ptCount val="2"/>
                <c:pt idx="0">
                  <c:v>Januari</c:v>
                </c:pt>
                <c:pt idx="1">
                  <c:v>Februari</c:v>
                </c:pt>
              </c:strCache>
            </c:strRef>
          </c:cat>
          <c:val>
            <c:numRef>
              <c:f>Jaaroverzicht!$G$42:$H$42</c:f>
              <c:numCache>
                <c:formatCode>0.00%</c:formatCode>
                <c:ptCount val="2"/>
                <c:pt idx="0">
                  <c:v>0</c:v>
                </c:pt>
                <c:pt idx="1">
                  <c:v>5.4999999999999997E-3</c:v>
                </c:pt>
              </c:numCache>
            </c:numRef>
          </c:val>
          <c:extLst>
            <c:ext xmlns:c16="http://schemas.microsoft.com/office/drawing/2014/chart" uri="{C3380CC4-5D6E-409C-BE32-E72D297353CC}">
              <c16:uniqueId val="{00000007-3EC6-B047-81F5-26106488A3A6}"/>
            </c:ext>
          </c:extLst>
        </c:ser>
        <c:ser>
          <c:idx val="8"/>
          <c:order val="8"/>
          <c:tx>
            <c:strRef>
              <c:f>Jaaroverzicht!$C$46</c:f>
              <c:strCache>
                <c:ptCount val="1"/>
                <c:pt idx="0">
                  <c:v>Latasteschool</c:v>
                </c:pt>
              </c:strCache>
            </c:strRef>
          </c:tx>
          <c:spPr>
            <a:solidFill>
              <a:schemeClr val="accent3">
                <a:lumMod val="60000"/>
              </a:schemeClr>
            </a:solidFill>
            <a:ln>
              <a:noFill/>
            </a:ln>
            <a:effectLst/>
          </c:spPr>
          <c:invertIfNegative val="0"/>
          <c:cat>
            <c:strRef>
              <c:f>Jaaroverzicht!$G$4:$H$4</c:f>
              <c:strCache>
                <c:ptCount val="2"/>
                <c:pt idx="0">
                  <c:v>Januari</c:v>
                </c:pt>
                <c:pt idx="1">
                  <c:v>Februari</c:v>
                </c:pt>
              </c:strCache>
            </c:strRef>
          </c:cat>
          <c:val>
            <c:numRef>
              <c:f>Jaaroverzicht!$G$46:$H$46</c:f>
              <c:numCache>
                <c:formatCode>0.00%</c:formatCode>
                <c:ptCount val="2"/>
                <c:pt idx="0">
                  <c:v>0</c:v>
                </c:pt>
                <c:pt idx="1">
                  <c:v>0</c:v>
                </c:pt>
              </c:numCache>
            </c:numRef>
          </c:val>
          <c:extLst>
            <c:ext xmlns:c16="http://schemas.microsoft.com/office/drawing/2014/chart" uri="{C3380CC4-5D6E-409C-BE32-E72D297353CC}">
              <c16:uniqueId val="{00000008-3EC6-B047-81F5-26106488A3A6}"/>
            </c:ext>
          </c:extLst>
        </c:ser>
        <c:ser>
          <c:idx val="9"/>
          <c:order val="9"/>
          <c:tx>
            <c:strRef>
              <c:f>Jaaroverzicht!$C$47</c:f>
              <c:strCache>
                <c:ptCount val="1"/>
                <c:pt idx="0">
                  <c:v>De Spoorzoeker</c:v>
                </c:pt>
              </c:strCache>
            </c:strRef>
          </c:tx>
          <c:spPr>
            <a:solidFill>
              <a:schemeClr val="accent4">
                <a:lumMod val="60000"/>
              </a:schemeClr>
            </a:solidFill>
            <a:ln>
              <a:noFill/>
            </a:ln>
            <a:effectLst/>
          </c:spPr>
          <c:invertIfNegative val="0"/>
          <c:cat>
            <c:strRef>
              <c:f>Jaaroverzicht!$G$4:$H$4</c:f>
              <c:strCache>
                <c:ptCount val="2"/>
                <c:pt idx="0">
                  <c:v>Januari</c:v>
                </c:pt>
                <c:pt idx="1">
                  <c:v>Februari</c:v>
                </c:pt>
              </c:strCache>
            </c:strRef>
          </c:cat>
          <c:val>
            <c:numRef>
              <c:f>Jaaroverzicht!$G$47:$H$47</c:f>
              <c:numCache>
                <c:formatCode>0.00%</c:formatCode>
                <c:ptCount val="2"/>
                <c:pt idx="0">
                  <c:v>5.0900000000000001E-2</c:v>
                </c:pt>
                <c:pt idx="1">
                  <c:v>4.2599999999999999E-2</c:v>
                </c:pt>
              </c:numCache>
            </c:numRef>
          </c:val>
          <c:extLst>
            <c:ext xmlns:c16="http://schemas.microsoft.com/office/drawing/2014/chart" uri="{C3380CC4-5D6E-409C-BE32-E72D297353CC}">
              <c16:uniqueId val="{00000009-3EC6-B047-81F5-26106488A3A6}"/>
            </c:ext>
          </c:extLst>
        </c:ser>
        <c:ser>
          <c:idx val="10"/>
          <c:order val="10"/>
          <c:tx>
            <c:strRef>
              <c:f>Jaaroverzicht!$C$48</c:f>
              <c:strCache>
                <c:ptCount val="1"/>
                <c:pt idx="0">
                  <c:v>De Widdonck Heibloem</c:v>
                </c:pt>
              </c:strCache>
            </c:strRef>
          </c:tx>
          <c:spPr>
            <a:solidFill>
              <a:schemeClr val="accent5">
                <a:lumMod val="60000"/>
              </a:schemeClr>
            </a:solidFill>
            <a:ln>
              <a:noFill/>
            </a:ln>
            <a:effectLst/>
          </c:spPr>
          <c:invertIfNegative val="0"/>
          <c:cat>
            <c:strRef>
              <c:f>Jaaroverzicht!$G$4:$H$4</c:f>
              <c:strCache>
                <c:ptCount val="2"/>
                <c:pt idx="0">
                  <c:v>Januari</c:v>
                </c:pt>
                <c:pt idx="1">
                  <c:v>Februari</c:v>
                </c:pt>
              </c:strCache>
            </c:strRef>
          </c:cat>
          <c:val>
            <c:numRef>
              <c:f>Jaaroverzicht!$G$48:$H$48</c:f>
              <c:numCache>
                <c:formatCode>0.00%</c:formatCode>
                <c:ptCount val="2"/>
                <c:pt idx="0">
                  <c:v>1.41E-2</c:v>
                </c:pt>
                <c:pt idx="1">
                  <c:v>1.04E-2</c:v>
                </c:pt>
              </c:numCache>
            </c:numRef>
          </c:val>
          <c:extLst>
            <c:ext xmlns:c16="http://schemas.microsoft.com/office/drawing/2014/chart" uri="{C3380CC4-5D6E-409C-BE32-E72D297353CC}">
              <c16:uniqueId val="{0000000B-3EC6-B047-81F5-26106488A3A6}"/>
            </c:ext>
          </c:extLst>
        </c:ser>
        <c:ser>
          <c:idx val="11"/>
          <c:order val="11"/>
          <c:tx>
            <c:strRef>
              <c:f>Jaaroverzicht!$C$49</c:f>
              <c:strCache>
                <c:ptCount val="1"/>
                <c:pt idx="0">
                  <c:v>De Widdonck Weert</c:v>
                </c:pt>
              </c:strCache>
            </c:strRef>
          </c:tx>
          <c:spPr>
            <a:solidFill>
              <a:schemeClr val="accent6">
                <a:lumMod val="60000"/>
              </a:schemeClr>
            </a:solidFill>
            <a:ln>
              <a:noFill/>
            </a:ln>
            <a:effectLst/>
          </c:spPr>
          <c:invertIfNegative val="0"/>
          <c:cat>
            <c:strRef>
              <c:f>Jaaroverzicht!$G$4:$H$4</c:f>
              <c:strCache>
                <c:ptCount val="2"/>
                <c:pt idx="0">
                  <c:v>Januari</c:v>
                </c:pt>
                <c:pt idx="1">
                  <c:v>Februari</c:v>
                </c:pt>
              </c:strCache>
            </c:strRef>
          </c:cat>
          <c:val>
            <c:numRef>
              <c:f>Jaaroverzicht!$G$49:$H$49</c:f>
              <c:numCache>
                <c:formatCode>0.00%</c:formatCode>
                <c:ptCount val="2"/>
                <c:pt idx="0">
                  <c:v>6.4000000000000003E-3</c:v>
                </c:pt>
                <c:pt idx="1">
                  <c:v>1.38E-2</c:v>
                </c:pt>
              </c:numCache>
            </c:numRef>
          </c:val>
          <c:extLst>
            <c:ext xmlns:c16="http://schemas.microsoft.com/office/drawing/2014/chart" uri="{C3380CC4-5D6E-409C-BE32-E72D297353CC}">
              <c16:uniqueId val="{0000000C-3EC6-B047-81F5-26106488A3A6}"/>
            </c:ext>
          </c:extLst>
        </c:ser>
        <c:ser>
          <c:idx val="12"/>
          <c:order val="12"/>
          <c:tx>
            <c:strRef>
              <c:f>Jaaroverzicht!$C$50</c:f>
              <c:strCache>
                <c:ptCount val="1"/>
                <c:pt idx="0">
                  <c:v>De Ortolaan Heibloem</c:v>
                </c:pt>
              </c:strCache>
            </c:strRef>
          </c:tx>
          <c:spPr>
            <a:solidFill>
              <a:schemeClr val="accent1">
                <a:lumMod val="80000"/>
                <a:lumOff val="20000"/>
              </a:schemeClr>
            </a:solidFill>
            <a:ln>
              <a:noFill/>
            </a:ln>
            <a:effectLst/>
          </c:spPr>
          <c:invertIfNegative val="0"/>
          <c:cat>
            <c:strRef>
              <c:f>Jaaroverzicht!$G$4:$H$4</c:f>
              <c:strCache>
                <c:ptCount val="2"/>
                <c:pt idx="0">
                  <c:v>Januari</c:v>
                </c:pt>
                <c:pt idx="1">
                  <c:v>Februari</c:v>
                </c:pt>
              </c:strCache>
            </c:strRef>
          </c:cat>
          <c:val>
            <c:numRef>
              <c:f>Jaaroverzicht!$G$50:$H$50</c:f>
              <c:numCache>
                <c:formatCode>0.00%</c:formatCode>
                <c:ptCount val="2"/>
                <c:pt idx="0">
                  <c:v>2.8899999999999999E-2</c:v>
                </c:pt>
                <c:pt idx="1">
                  <c:v>6.1800000000000001E-2</c:v>
                </c:pt>
              </c:numCache>
            </c:numRef>
          </c:val>
          <c:extLst>
            <c:ext xmlns:c16="http://schemas.microsoft.com/office/drawing/2014/chart" uri="{C3380CC4-5D6E-409C-BE32-E72D297353CC}">
              <c16:uniqueId val="{0000000D-3EC6-B047-81F5-26106488A3A6}"/>
            </c:ext>
          </c:extLst>
        </c:ser>
        <c:ser>
          <c:idx val="13"/>
          <c:order val="13"/>
          <c:tx>
            <c:strRef>
              <c:f>Jaaroverzicht!$C$51</c:f>
              <c:strCache>
                <c:ptCount val="1"/>
                <c:pt idx="0">
                  <c:v>De Ortolaan Roermond</c:v>
                </c:pt>
              </c:strCache>
            </c:strRef>
          </c:tx>
          <c:spPr>
            <a:solidFill>
              <a:schemeClr val="accent2">
                <a:lumMod val="80000"/>
                <a:lumOff val="20000"/>
              </a:schemeClr>
            </a:solidFill>
            <a:ln>
              <a:noFill/>
            </a:ln>
            <a:effectLst/>
          </c:spPr>
          <c:invertIfNegative val="0"/>
          <c:cat>
            <c:strRef>
              <c:f>Jaaroverzicht!$G$4:$H$4</c:f>
              <c:strCache>
                <c:ptCount val="2"/>
                <c:pt idx="0">
                  <c:v>Januari</c:v>
                </c:pt>
                <c:pt idx="1">
                  <c:v>Februari</c:v>
                </c:pt>
              </c:strCache>
            </c:strRef>
          </c:cat>
          <c:val>
            <c:numRef>
              <c:f>Jaaroverzicht!$G$51:$H$51</c:f>
              <c:numCache>
                <c:formatCode>0.00%</c:formatCode>
                <c:ptCount val="2"/>
                <c:pt idx="0">
                  <c:v>5.3999999999999999E-2</c:v>
                </c:pt>
                <c:pt idx="1">
                  <c:v>5.0900000000000001E-2</c:v>
                </c:pt>
              </c:numCache>
            </c:numRef>
          </c:val>
          <c:extLst>
            <c:ext xmlns:c16="http://schemas.microsoft.com/office/drawing/2014/chart" uri="{C3380CC4-5D6E-409C-BE32-E72D297353CC}">
              <c16:uniqueId val="{0000000E-3EC6-B047-81F5-26106488A3A6}"/>
            </c:ext>
          </c:extLst>
        </c:ser>
        <c:dLbls>
          <c:showLegendKey val="0"/>
          <c:showVal val="0"/>
          <c:showCatName val="0"/>
          <c:showSerName val="0"/>
          <c:showPercent val="0"/>
          <c:showBubbleSize val="0"/>
        </c:dLbls>
        <c:gapWidth val="150"/>
        <c:axId val="1435559424"/>
        <c:axId val="1435558928"/>
      </c:barChart>
      <c:catAx>
        <c:axId val="14355594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8928"/>
        <c:crosses val="autoZero"/>
        <c:auto val="1"/>
        <c:lblAlgn val="ctr"/>
        <c:lblOffset val="100"/>
        <c:noMultiLvlLbl val="0"/>
      </c:catAx>
      <c:valAx>
        <c:axId val="143555892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35559424"/>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image" Target="../media/image1.png"/><Relationship Id="rId7" Type="http://schemas.openxmlformats.org/officeDocument/2006/relationships/chart" Target="../charts/chart6.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s>
</file>

<file path=xl/drawings/_rels/drawing10.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drawing1.xml><?xml version="1.0" encoding="utf-8"?>
<xdr:wsDr xmlns:xdr="http://schemas.openxmlformats.org/drawingml/2006/spreadsheetDrawing" xmlns:a="http://schemas.openxmlformats.org/drawingml/2006/main">
  <xdr:twoCellAnchor>
    <xdr:from>
      <xdr:col>3</xdr:col>
      <xdr:colOff>15963</xdr:colOff>
      <xdr:row>115</xdr:row>
      <xdr:rowOff>0</xdr:rowOff>
    </xdr:from>
    <xdr:to>
      <xdr:col>17</xdr:col>
      <xdr:colOff>89040</xdr:colOff>
      <xdr:row>139</xdr:row>
      <xdr:rowOff>20631</xdr:rowOff>
    </xdr:to>
    <xdr:graphicFrame macro="">
      <xdr:nvGraphicFramePr>
        <xdr:cNvPr id="2" name="Grafiek 1" descr="Verzuim duurklasse " title="Verzuim duurklasse ">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44448</xdr:colOff>
      <xdr:row>70</xdr:row>
      <xdr:rowOff>97345</xdr:rowOff>
    </xdr:from>
    <xdr:to>
      <xdr:col>17</xdr:col>
      <xdr:colOff>202771</xdr:colOff>
      <xdr:row>95</xdr:row>
      <xdr:rowOff>11197</xdr:rowOff>
    </xdr:to>
    <xdr:graphicFrame macro="">
      <xdr:nvGraphicFramePr>
        <xdr:cNvPr id="3" name="Grafiek 2" title="Verloop Ziekteverzuim">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18</xdr:col>
      <xdr:colOff>322385</xdr:colOff>
      <xdr:row>2</xdr:row>
      <xdr:rowOff>29307</xdr:rowOff>
    </xdr:from>
    <xdr:to>
      <xdr:col>18</xdr:col>
      <xdr:colOff>608234</xdr:colOff>
      <xdr:row>3</xdr:row>
      <xdr:rowOff>31594</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2133385" y="339751"/>
          <a:ext cx="352524" cy="192787"/>
        </a:xfrm>
        <a:prstGeom prst="rect">
          <a:avLst/>
        </a:prstGeom>
      </xdr:spPr>
    </xdr:pic>
    <xdr:clientData/>
  </xdr:twoCellAnchor>
  <xdr:twoCellAnchor>
    <xdr:from>
      <xdr:col>88</xdr:col>
      <xdr:colOff>578554</xdr:colOff>
      <xdr:row>2</xdr:row>
      <xdr:rowOff>95956</xdr:rowOff>
    </xdr:from>
    <xdr:to>
      <xdr:col>96</xdr:col>
      <xdr:colOff>493888</xdr:colOff>
      <xdr:row>21</xdr:row>
      <xdr:rowOff>2822</xdr:rowOff>
    </xdr:to>
    <xdr:graphicFrame macro="">
      <xdr:nvGraphicFramePr>
        <xdr:cNvPr id="14" name="Grafiek 13">
          <a:extLst>
            <a:ext uri="{FF2B5EF4-FFF2-40B4-BE49-F238E27FC236}">
              <a16:creationId xmlns:a16="http://schemas.microsoft.com/office/drawing/2014/main" id="{02DB850C-8AB3-2D41-B42F-0BEFF6E9418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88</xdr:col>
      <xdr:colOff>578554</xdr:colOff>
      <xdr:row>2</xdr:row>
      <xdr:rowOff>138289</xdr:rowOff>
    </xdr:from>
    <xdr:to>
      <xdr:col>96</xdr:col>
      <xdr:colOff>493888</xdr:colOff>
      <xdr:row>21</xdr:row>
      <xdr:rowOff>45155</xdr:rowOff>
    </xdr:to>
    <xdr:graphicFrame macro="">
      <xdr:nvGraphicFramePr>
        <xdr:cNvPr id="15" name="Grafiek 14">
          <a:extLst>
            <a:ext uri="{FF2B5EF4-FFF2-40B4-BE49-F238E27FC236}">
              <a16:creationId xmlns:a16="http://schemas.microsoft.com/office/drawing/2014/main" id="{9885C310-2301-4445-8514-B2E9790A5E0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88</xdr:col>
      <xdr:colOff>578556</xdr:colOff>
      <xdr:row>22</xdr:row>
      <xdr:rowOff>70556</xdr:rowOff>
    </xdr:from>
    <xdr:to>
      <xdr:col>96</xdr:col>
      <xdr:colOff>493890</xdr:colOff>
      <xdr:row>40</xdr:row>
      <xdr:rowOff>104423</xdr:rowOff>
    </xdr:to>
    <xdr:graphicFrame macro="">
      <xdr:nvGraphicFramePr>
        <xdr:cNvPr id="16" name="Grafiek 15">
          <a:extLst>
            <a:ext uri="{FF2B5EF4-FFF2-40B4-BE49-F238E27FC236}">
              <a16:creationId xmlns:a16="http://schemas.microsoft.com/office/drawing/2014/main" id="{0B11C842-8C8D-A74B-8124-51553A0E00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88</xdr:col>
      <xdr:colOff>606779</xdr:colOff>
      <xdr:row>45</xdr:row>
      <xdr:rowOff>0</xdr:rowOff>
    </xdr:from>
    <xdr:to>
      <xdr:col>96</xdr:col>
      <xdr:colOff>522113</xdr:colOff>
      <xdr:row>63</xdr:row>
      <xdr:rowOff>132645</xdr:rowOff>
    </xdr:to>
    <xdr:graphicFrame macro="">
      <xdr:nvGraphicFramePr>
        <xdr:cNvPr id="17" name="Grafiek 16">
          <a:extLst>
            <a:ext uri="{FF2B5EF4-FFF2-40B4-BE49-F238E27FC236}">
              <a16:creationId xmlns:a16="http://schemas.microsoft.com/office/drawing/2014/main" id="{2A347BA6-2C8C-BC42-8DD6-85E1C52F39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97</xdr:col>
      <xdr:colOff>112889</xdr:colOff>
      <xdr:row>2</xdr:row>
      <xdr:rowOff>169333</xdr:rowOff>
    </xdr:from>
    <xdr:to>
      <xdr:col>105</xdr:col>
      <xdr:colOff>28223</xdr:colOff>
      <xdr:row>21</xdr:row>
      <xdr:rowOff>76199</xdr:rowOff>
    </xdr:to>
    <xdr:graphicFrame macro="">
      <xdr:nvGraphicFramePr>
        <xdr:cNvPr id="10" name="Grafiek 9">
          <a:extLst>
            <a:ext uri="{FF2B5EF4-FFF2-40B4-BE49-F238E27FC236}">
              <a16:creationId xmlns:a16="http://schemas.microsoft.com/office/drawing/2014/main" id="{CEBF75B6-953F-0442-AAA3-0D5465194C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97</xdr:col>
      <xdr:colOff>126999</xdr:colOff>
      <xdr:row>22</xdr:row>
      <xdr:rowOff>42333</xdr:rowOff>
    </xdr:from>
    <xdr:to>
      <xdr:col>105</xdr:col>
      <xdr:colOff>28222</xdr:colOff>
      <xdr:row>46</xdr:row>
      <xdr:rowOff>112889</xdr:rowOff>
    </xdr:to>
    <xdr:graphicFrame macro="">
      <xdr:nvGraphicFramePr>
        <xdr:cNvPr id="13" name="Grafiek 12">
          <a:extLst>
            <a:ext uri="{FF2B5EF4-FFF2-40B4-BE49-F238E27FC236}">
              <a16:creationId xmlns:a16="http://schemas.microsoft.com/office/drawing/2014/main" id="{DA1C43D4-98A3-F045-955E-225129EBF7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97</xdr:col>
      <xdr:colOff>112886</xdr:colOff>
      <xdr:row>47</xdr:row>
      <xdr:rowOff>127000</xdr:rowOff>
    </xdr:from>
    <xdr:to>
      <xdr:col>105</xdr:col>
      <xdr:colOff>197555</xdr:colOff>
      <xdr:row>70</xdr:row>
      <xdr:rowOff>141111</xdr:rowOff>
    </xdr:to>
    <xdr:graphicFrame macro="">
      <xdr:nvGraphicFramePr>
        <xdr:cNvPr id="18" name="Grafiek 17">
          <a:extLst>
            <a:ext uri="{FF2B5EF4-FFF2-40B4-BE49-F238E27FC236}">
              <a16:creationId xmlns:a16="http://schemas.microsoft.com/office/drawing/2014/main" id="{BB78BA2C-1F4E-0545-8BB0-BA9CD3EDB4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7883</xdr:colOff>
      <xdr:row>112</xdr:row>
      <xdr:rowOff>12651</xdr:rowOff>
    </xdr:from>
    <xdr:to>
      <xdr:col>17</xdr:col>
      <xdr:colOff>156780</xdr:colOff>
      <xdr:row>136</xdr:row>
      <xdr:rowOff>33282</xdr:rowOff>
    </xdr:to>
    <xdr:graphicFrame macro="">
      <xdr:nvGraphicFramePr>
        <xdr:cNvPr id="2" name="Grafiek 1" descr="Verzuim duurklasse " title="Verzuim duurklasse ">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44448</xdr:colOff>
      <xdr:row>67</xdr:row>
      <xdr:rowOff>97345</xdr:rowOff>
    </xdr:from>
    <xdr:to>
      <xdr:col>17</xdr:col>
      <xdr:colOff>202771</xdr:colOff>
      <xdr:row>92</xdr:row>
      <xdr:rowOff>11197</xdr:rowOff>
    </xdr:to>
    <xdr:graphicFrame macro="">
      <xdr:nvGraphicFramePr>
        <xdr:cNvPr id="3" name="Grafiek 2" title="Verloop Ziekteverzuim">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c:userShapes xmlns:c="http://schemas.openxmlformats.org/drawingml/2006/chart">
  <cdr:relSizeAnchor xmlns:cdr="http://schemas.openxmlformats.org/drawingml/2006/chartDrawing">
    <cdr:from>
      <cdr:x>0.30537</cdr:x>
      <cdr:y>0.01976</cdr:y>
    </cdr:from>
    <cdr:to>
      <cdr:x>0.63172</cdr:x>
      <cdr:y>0.15415</cdr:y>
    </cdr:to>
    <cdr:sp macro="" textlink="">
      <cdr:nvSpPr>
        <cdr:cNvPr id="2" name="Rechthoek 1"/>
        <cdr:cNvSpPr/>
      </cdr:nvSpPr>
      <cdr:spPr>
        <a:xfrm xmlns:a="http://schemas.openxmlformats.org/drawingml/2006/main">
          <a:off x="2959100" y="63500"/>
          <a:ext cx="3162300" cy="43180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outerShdw dist="23000" dir="5400000" sx="0" sy="0" rotWithShape="0">
            <a:srgbClr val="000000"/>
          </a:outerShdw>
        </a:effectLst>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nl-NL" sz="1800" b="1">
              <a:solidFill>
                <a:schemeClr val="tx1"/>
              </a:solidFill>
              <a:latin typeface="Calibri"/>
              <a:cs typeface="Calibri"/>
            </a:rPr>
            <a:t>Verloop Ziekteverzuim</a:t>
          </a:r>
        </a:p>
      </cdr:txBody>
    </cdr:sp>
  </cdr:relSizeAnchor>
</c:userShapes>
</file>

<file path=xl/drawings/drawing12.xml><?xml version="1.0" encoding="utf-8"?>
<xdr:wsDr xmlns:xdr="http://schemas.openxmlformats.org/drawingml/2006/spreadsheetDrawing" xmlns:a="http://schemas.openxmlformats.org/drawingml/2006/main">
  <xdr:twoCellAnchor>
    <xdr:from>
      <xdr:col>5</xdr:col>
      <xdr:colOff>25400</xdr:colOff>
      <xdr:row>111</xdr:row>
      <xdr:rowOff>30169</xdr:rowOff>
    </xdr:from>
    <xdr:to>
      <xdr:col>17</xdr:col>
      <xdr:colOff>25400</xdr:colOff>
      <xdr:row>135</xdr:row>
      <xdr:rowOff>50800</xdr:rowOff>
    </xdr:to>
    <xdr:graphicFrame macro="">
      <xdr:nvGraphicFramePr>
        <xdr:cNvPr id="2" name="Grafiek 1" descr="Verzuim duurklasse " title="Verzuim duurklasse ">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44448</xdr:colOff>
      <xdr:row>66</xdr:row>
      <xdr:rowOff>97345</xdr:rowOff>
    </xdr:from>
    <xdr:to>
      <xdr:col>16</xdr:col>
      <xdr:colOff>202771</xdr:colOff>
      <xdr:row>91</xdr:row>
      <xdr:rowOff>11197</xdr:rowOff>
    </xdr:to>
    <xdr:graphicFrame macro="">
      <xdr:nvGraphicFramePr>
        <xdr:cNvPr id="3" name="Grafiek 2" title="Verloop Ziekteverzuim">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0.30537</cdr:x>
      <cdr:y>0.01976</cdr:y>
    </cdr:from>
    <cdr:to>
      <cdr:x>0.63172</cdr:x>
      <cdr:y>0.15415</cdr:y>
    </cdr:to>
    <cdr:sp macro="" textlink="">
      <cdr:nvSpPr>
        <cdr:cNvPr id="2" name="Rechthoek 1"/>
        <cdr:cNvSpPr/>
      </cdr:nvSpPr>
      <cdr:spPr>
        <a:xfrm xmlns:a="http://schemas.openxmlformats.org/drawingml/2006/main">
          <a:off x="2959100" y="63500"/>
          <a:ext cx="3162300" cy="43180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outerShdw dist="23000" dir="5400000" sx="0" sy="0" rotWithShape="0">
            <a:srgbClr val="000000"/>
          </a:outerShdw>
        </a:effectLst>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nl-NL" sz="1800" b="1">
              <a:solidFill>
                <a:schemeClr val="tx1"/>
              </a:solidFill>
              <a:latin typeface="Calibri"/>
              <a:cs typeface="Calibri"/>
            </a:rPr>
            <a:t>Verloop Ziekteverzuim</a:t>
          </a:r>
        </a:p>
      </cdr:txBody>
    </cdr:sp>
  </cdr:relSizeAnchor>
</c:userShapes>
</file>

<file path=xl/drawings/drawing2.xml><?xml version="1.0" encoding="utf-8"?>
<c:userShapes xmlns:c="http://schemas.openxmlformats.org/drawingml/2006/chart">
  <cdr:relSizeAnchor xmlns:cdr="http://schemas.openxmlformats.org/drawingml/2006/chartDrawing">
    <cdr:from>
      <cdr:x>0.30537</cdr:x>
      <cdr:y>0.01976</cdr:y>
    </cdr:from>
    <cdr:to>
      <cdr:x>0.63172</cdr:x>
      <cdr:y>0.15415</cdr:y>
    </cdr:to>
    <cdr:sp macro="" textlink="">
      <cdr:nvSpPr>
        <cdr:cNvPr id="2" name="Rechthoek 1"/>
        <cdr:cNvSpPr/>
      </cdr:nvSpPr>
      <cdr:spPr>
        <a:xfrm xmlns:a="http://schemas.openxmlformats.org/drawingml/2006/main">
          <a:off x="2959100" y="63500"/>
          <a:ext cx="3162300" cy="43180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outerShdw dist="23000" dir="5400000" sx="0" sy="0" rotWithShape="0">
            <a:srgbClr val="000000"/>
          </a:outerShdw>
        </a:effectLst>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nl-NL" sz="1800" b="1">
              <a:solidFill>
                <a:schemeClr val="tx1"/>
              </a:solidFill>
              <a:latin typeface="Calibri"/>
              <a:cs typeface="Calibri"/>
            </a:rPr>
            <a:t>Verloop Ziekteverzuim</a:t>
          </a: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417285</xdr:colOff>
      <xdr:row>1</xdr:row>
      <xdr:rowOff>36285</xdr:rowOff>
    </xdr:from>
    <xdr:to>
      <xdr:col>20</xdr:col>
      <xdr:colOff>308429</xdr:colOff>
      <xdr:row>43</xdr:row>
      <xdr:rowOff>199571</xdr:rowOff>
    </xdr:to>
    <xdr:graphicFrame macro="">
      <xdr:nvGraphicFramePr>
        <xdr:cNvPr id="14" name="Grafiek 13" title="Verloop Ziekteverzuim">
          <a:extLst>
            <a:ext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362858</xdr:colOff>
      <xdr:row>47</xdr:row>
      <xdr:rowOff>0</xdr:rowOff>
    </xdr:from>
    <xdr:to>
      <xdr:col>20</xdr:col>
      <xdr:colOff>254002</xdr:colOff>
      <xdr:row>89</xdr:row>
      <xdr:rowOff>163286</xdr:rowOff>
    </xdr:to>
    <xdr:graphicFrame macro="">
      <xdr:nvGraphicFramePr>
        <xdr:cNvPr id="10" name="Grafiek 9" title="Verloop Ziekteverzuim">
          <a:extLst>
            <a:ext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326571</xdr:colOff>
      <xdr:row>92</xdr:row>
      <xdr:rowOff>90714</xdr:rowOff>
    </xdr:from>
    <xdr:to>
      <xdr:col>20</xdr:col>
      <xdr:colOff>217715</xdr:colOff>
      <xdr:row>135</xdr:row>
      <xdr:rowOff>54429</xdr:rowOff>
    </xdr:to>
    <xdr:graphicFrame macro="">
      <xdr:nvGraphicFramePr>
        <xdr:cNvPr id="13" name="Grafiek 12" title="Verloop Ziekteverzuim">
          <a:extLst>
            <a:ext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20</xdr:col>
      <xdr:colOff>725714</xdr:colOff>
      <xdr:row>1</xdr:row>
      <xdr:rowOff>36285</xdr:rowOff>
    </xdr:from>
    <xdr:to>
      <xdr:col>39</xdr:col>
      <xdr:colOff>72572</xdr:colOff>
      <xdr:row>43</xdr:row>
      <xdr:rowOff>186871</xdr:rowOff>
    </xdr:to>
    <xdr:graphicFrame macro="">
      <xdr:nvGraphicFramePr>
        <xdr:cNvPr id="5" name="Grafiek 4" title="Verloop Ziekteverzuim">
          <a:extLst>
            <a:ext uri="{FF2B5EF4-FFF2-40B4-BE49-F238E27FC236}">
              <a16:creationId xmlns:a16="http://schemas.microsoft.com/office/drawing/2014/main" id="{9CB9C5DB-36E2-014F-8E39-FAF3720AF0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20</xdr:col>
      <xdr:colOff>725714</xdr:colOff>
      <xdr:row>47</xdr:row>
      <xdr:rowOff>0</xdr:rowOff>
    </xdr:from>
    <xdr:to>
      <xdr:col>39</xdr:col>
      <xdr:colOff>72572</xdr:colOff>
      <xdr:row>89</xdr:row>
      <xdr:rowOff>163286</xdr:rowOff>
    </xdr:to>
    <xdr:graphicFrame macro="">
      <xdr:nvGraphicFramePr>
        <xdr:cNvPr id="6" name="Grafiek 5" title="Verloop Ziekteverzuim">
          <a:extLst>
            <a:ext uri="{FF2B5EF4-FFF2-40B4-BE49-F238E27FC236}">
              <a16:creationId xmlns:a16="http://schemas.microsoft.com/office/drawing/2014/main" id="{23502DC2-5774-8645-992C-12DF033F88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780143</xdr:colOff>
      <xdr:row>92</xdr:row>
      <xdr:rowOff>126999</xdr:rowOff>
    </xdr:from>
    <xdr:to>
      <xdr:col>39</xdr:col>
      <xdr:colOff>127001</xdr:colOff>
      <xdr:row>135</xdr:row>
      <xdr:rowOff>90714</xdr:rowOff>
    </xdr:to>
    <xdr:graphicFrame macro="">
      <xdr:nvGraphicFramePr>
        <xdr:cNvPr id="7" name="Grafiek 6" title="Verloop Ziekteverzuim">
          <a:extLst>
            <a:ext uri="{FF2B5EF4-FFF2-40B4-BE49-F238E27FC236}">
              <a16:creationId xmlns:a16="http://schemas.microsoft.com/office/drawing/2014/main" id="{31115CE1-30C4-2141-B506-F69468C5C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0.30537</cdr:x>
      <cdr:y>0.01976</cdr:y>
    </cdr:from>
    <cdr:to>
      <cdr:x>0.63524</cdr:x>
      <cdr:y>0.07157</cdr:y>
    </cdr:to>
    <cdr:sp macro="" textlink="">
      <cdr:nvSpPr>
        <cdr:cNvPr id="2" name="Rechthoek 1"/>
        <cdr:cNvSpPr/>
      </cdr:nvSpPr>
      <cdr:spPr>
        <a:xfrm xmlns:a="http://schemas.openxmlformats.org/drawingml/2006/main">
          <a:off x="4465469" y="175309"/>
          <a:ext cx="4823674" cy="45969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outerShdw dist="23000" dir="5400000" sx="0" sy="0" rotWithShape="0">
            <a:srgbClr val="000000"/>
          </a:outerShdw>
        </a:effectLst>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nl-NL" sz="1800" b="1">
              <a:solidFill>
                <a:schemeClr val="tx1"/>
              </a:solidFill>
              <a:latin typeface="Calibri"/>
              <a:cs typeface="Calibri"/>
            </a:rPr>
            <a:t>Verloop Ziekteverzuim Sector</a:t>
          </a:r>
          <a:r>
            <a:rPr lang="nl-NL" sz="1800" b="1" baseline="0">
              <a:solidFill>
                <a:schemeClr val="tx1"/>
              </a:solidFill>
              <a:latin typeface="Calibri"/>
              <a:cs typeface="Calibri"/>
            </a:rPr>
            <a:t> West</a:t>
          </a:r>
          <a:endParaRPr lang="nl-NL" sz="1800" b="1">
            <a:solidFill>
              <a:schemeClr val="tx1"/>
            </a:solidFill>
            <a:latin typeface="Calibri"/>
            <a:cs typeface="Calibri"/>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0.30537</cdr:x>
      <cdr:y>0.01976</cdr:y>
    </cdr:from>
    <cdr:to>
      <cdr:x>0.63524</cdr:x>
      <cdr:y>0.07157</cdr:y>
    </cdr:to>
    <cdr:sp macro="" textlink="">
      <cdr:nvSpPr>
        <cdr:cNvPr id="2" name="Rechthoek 1"/>
        <cdr:cNvSpPr/>
      </cdr:nvSpPr>
      <cdr:spPr>
        <a:xfrm xmlns:a="http://schemas.openxmlformats.org/drawingml/2006/main">
          <a:off x="4465469" y="175309"/>
          <a:ext cx="4823674" cy="45969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outerShdw dist="23000" dir="5400000" sx="0" sy="0" rotWithShape="0">
            <a:srgbClr val="000000"/>
          </a:outerShdw>
        </a:effectLst>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nl-NL" sz="1800" b="1">
              <a:solidFill>
                <a:schemeClr val="tx1"/>
              </a:solidFill>
              <a:latin typeface="Calibri"/>
              <a:cs typeface="Calibri"/>
            </a:rPr>
            <a:t>Verloop Ziekteverzuim Noord en Gesloten </a:t>
          </a:r>
        </a:p>
      </cdr:txBody>
    </cdr:sp>
  </cdr:relSizeAnchor>
</c:userShapes>
</file>

<file path=xl/drawings/drawing6.xml><?xml version="1.0" encoding="utf-8"?>
<c:userShapes xmlns:c="http://schemas.openxmlformats.org/drawingml/2006/chart">
  <cdr:relSizeAnchor xmlns:cdr="http://schemas.openxmlformats.org/drawingml/2006/chartDrawing">
    <cdr:from>
      <cdr:x>0.30537</cdr:x>
      <cdr:y>0.01976</cdr:y>
    </cdr:from>
    <cdr:to>
      <cdr:x>0.63524</cdr:x>
      <cdr:y>0.07157</cdr:y>
    </cdr:to>
    <cdr:sp macro="" textlink="">
      <cdr:nvSpPr>
        <cdr:cNvPr id="2" name="Rechthoek 1"/>
        <cdr:cNvSpPr/>
      </cdr:nvSpPr>
      <cdr:spPr>
        <a:xfrm xmlns:a="http://schemas.openxmlformats.org/drawingml/2006/main">
          <a:off x="4465469" y="175309"/>
          <a:ext cx="4823674" cy="45969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outerShdw dist="23000" dir="5400000" sx="0" sy="0" rotWithShape="0">
            <a:srgbClr val="000000"/>
          </a:outerShdw>
        </a:effectLst>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nl-NL" sz="1800" b="1">
              <a:solidFill>
                <a:schemeClr val="tx1"/>
              </a:solidFill>
              <a:latin typeface="Calibri"/>
              <a:cs typeface="Calibri"/>
            </a:rPr>
            <a:t>Verloop Ziekteverzuim Zuid</a:t>
          </a:r>
        </a:p>
      </cdr:txBody>
    </cdr:sp>
  </cdr:relSizeAnchor>
</c:userShapes>
</file>

<file path=xl/drawings/drawing7.xml><?xml version="1.0" encoding="utf-8"?>
<c:userShapes xmlns:c="http://schemas.openxmlformats.org/drawingml/2006/chart">
  <cdr:relSizeAnchor xmlns:cdr="http://schemas.openxmlformats.org/drawingml/2006/chartDrawing">
    <cdr:from>
      <cdr:x>0.30537</cdr:x>
      <cdr:y>0.01976</cdr:y>
    </cdr:from>
    <cdr:to>
      <cdr:x>0.63524</cdr:x>
      <cdr:y>0.07157</cdr:y>
    </cdr:to>
    <cdr:sp macro="" textlink="">
      <cdr:nvSpPr>
        <cdr:cNvPr id="2" name="Rechthoek 1"/>
        <cdr:cNvSpPr/>
      </cdr:nvSpPr>
      <cdr:spPr>
        <a:xfrm xmlns:a="http://schemas.openxmlformats.org/drawingml/2006/main">
          <a:off x="4465469" y="175309"/>
          <a:ext cx="4823674" cy="45969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outerShdw dist="23000" dir="5400000" sx="0" sy="0" rotWithShape="0">
            <a:srgbClr val="000000"/>
          </a:outerShdw>
        </a:effectLst>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nl-NL" sz="1800" b="1">
              <a:solidFill>
                <a:schemeClr val="tx1"/>
              </a:solidFill>
              <a:latin typeface="Calibri"/>
              <a:cs typeface="Calibri"/>
            </a:rPr>
            <a:t>Verloop Ziekteverzuim Sector</a:t>
          </a:r>
          <a:r>
            <a:rPr lang="nl-NL" sz="1800" b="1" baseline="0">
              <a:solidFill>
                <a:schemeClr val="tx1"/>
              </a:solidFill>
              <a:latin typeface="Calibri"/>
              <a:cs typeface="Calibri"/>
            </a:rPr>
            <a:t> West</a:t>
          </a:r>
          <a:endParaRPr lang="nl-NL" sz="1800" b="1">
            <a:solidFill>
              <a:schemeClr val="tx1"/>
            </a:solidFill>
            <a:latin typeface="Calibri"/>
            <a:cs typeface="Calibri"/>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0.30537</cdr:x>
      <cdr:y>0.01976</cdr:y>
    </cdr:from>
    <cdr:to>
      <cdr:x>0.63524</cdr:x>
      <cdr:y>0.07157</cdr:y>
    </cdr:to>
    <cdr:sp macro="" textlink="">
      <cdr:nvSpPr>
        <cdr:cNvPr id="2" name="Rechthoek 1"/>
        <cdr:cNvSpPr/>
      </cdr:nvSpPr>
      <cdr:spPr>
        <a:xfrm xmlns:a="http://schemas.openxmlformats.org/drawingml/2006/main">
          <a:off x="4465469" y="175309"/>
          <a:ext cx="4823674" cy="45969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outerShdw dist="23000" dir="5400000" sx="0" sy="0" rotWithShape="0">
            <a:srgbClr val="000000"/>
          </a:outerShdw>
        </a:effectLst>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nl-NL" sz="1800" b="1">
              <a:solidFill>
                <a:schemeClr val="tx1"/>
              </a:solidFill>
              <a:latin typeface="Calibri"/>
              <a:cs typeface="Calibri"/>
            </a:rPr>
            <a:t>Verloop Ziekteverzuim Noord en Gesloten </a:t>
          </a:r>
        </a:p>
      </cdr:txBody>
    </cdr:sp>
  </cdr:relSizeAnchor>
</c:userShapes>
</file>

<file path=xl/drawings/drawing9.xml><?xml version="1.0" encoding="utf-8"?>
<c:userShapes xmlns:c="http://schemas.openxmlformats.org/drawingml/2006/chart">
  <cdr:relSizeAnchor xmlns:cdr="http://schemas.openxmlformats.org/drawingml/2006/chartDrawing">
    <cdr:from>
      <cdr:x>0.30537</cdr:x>
      <cdr:y>0.01976</cdr:y>
    </cdr:from>
    <cdr:to>
      <cdr:x>0.63524</cdr:x>
      <cdr:y>0.07157</cdr:y>
    </cdr:to>
    <cdr:sp macro="" textlink="">
      <cdr:nvSpPr>
        <cdr:cNvPr id="2" name="Rechthoek 1"/>
        <cdr:cNvSpPr/>
      </cdr:nvSpPr>
      <cdr:spPr>
        <a:xfrm xmlns:a="http://schemas.openxmlformats.org/drawingml/2006/main">
          <a:off x="4465469" y="175309"/>
          <a:ext cx="4823674" cy="45969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outerShdw dist="23000" dir="5400000" sx="0" sy="0" rotWithShape="0">
            <a:srgbClr val="000000"/>
          </a:outerShdw>
        </a:effectLst>
      </cdr:spPr>
      <cdr:style>
        <a:lnRef xmlns:a="http://schemas.openxmlformats.org/drawingml/2006/main" idx="1">
          <a:schemeClr val="accent1"/>
        </a:lnRef>
        <a:fillRef xmlns:a="http://schemas.openxmlformats.org/drawingml/2006/main" idx="3">
          <a:schemeClr val="accent1"/>
        </a:fillRef>
        <a:effectRef xmlns:a="http://schemas.openxmlformats.org/drawingml/2006/main" idx="2">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r>
            <a:rPr lang="nl-NL" sz="1800" b="1">
              <a:solidFill>
                <a:schemeClr val="tx1"/>
              </a:solidFill>
              <a:latin typeface="Calibri"/>
              <a:cs typeface="Calibri"/>
            </a:rPr>
            <a:t>Verloop Ziekteverzuim Zuid</a:t>
          </a:r>
        </a:p>
      </cdr:txBody>
    </cdr:sp>
  </cdr:relSizeAnchor>
</c:userShape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opendata.cbs.nl/statline/"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0.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dimension ref="A1:G41"/>
  <sheetViews>
    <sheetView showGridLines="0" topLeftCell="A21" zoomScale="115" zoomScaleNormal="115" zoomScalePageLayoutView="160" workbookViewId="0">
      <selection activeCell="B41" sqref="B41"/>
    </sheetView>
  </sheetViews>
  <sheetFormatPr defaultColWidth="8.85546875" defaultRowHeight="15.75"/>
  <cols>
    <col min="1" max="1" width="58.85546875" style="230" customWidth="1"/>
    <col min="2" max="2" width="8.85546875" style="30"/>
    <col min="3" max="3" width="13" style="30" customWidth="1"/>
    <col min="4" max="4" width="18.85546875" style="30" customWidth="1"/>
    <col min="5" max="5" width="8.85546875" style="30" customWidth="1"/>
    <col min="6" max="16384" width="8.85546875" style="30"/>
  </cols>
  <sheetData>
    <row r="1" spans="1:7">
      <c r="A1" s="229" t="s">
        <v>0</v>
      </c>
      <c r="B1" s="441"/>
      <c r="C1" s="441"/>
      <c r="D1" s="441"/>
      <c r="E1" s="441"/>
      <c r="F1" s="441"/>
      <c r="G1" s="441"/>
    </row>
    <row r="2" spans="1:7">
      <c r="A2" s="442" t="s">
        <v>1</v>
      </c>
      <c r="B2" s="441"/>
      <c r="C2" s="441"/>
      <c r="D2" s="441"/>
      <c r="E2" s="441"/>
      <c r="F2" s="441"/>
      <c r="G2" s="441"/>
    </row>
    <row r="3" spans="1:7">
      <c r="A3" s="442" t="s">
        <v>2</v>
      </c>
      <c r="B3" s="441"/>
      <c r="C3" s="441"/>
      <c r="D3" s="441"/>
      <c r="E3" s="441"/>
      <c r="F3" s="441"/>
      <c r="G3" s="441"/>
    </row>
    <row r="4" spans="1:7">
      <c r="A4" s="442" t="s">
        <v>3</v>
      </c>
      <c r="B4" s="441"/>
      <c r="C4" s="441"/>
      <c r="D4" s="441"/>
      <c r="E4" s="441"/>
      <c r="F4" s="441"/>
      <c r="G4" s="441"/>
    </row>
    <row r="5" spans="1:7" ht="15" customHeight="1">
      <c r="A5" s="442" t="s">
        <v>4</v>
      </c>
      <c r="B5" s="441"/>
      <c r="C5" s="441"/>
      <c r="D5" s="441"/>
      <c r="E5" s="441"/>
      <c r="F5" s="441"/>
      <c r="G5" s="441"/>
    </row>
    <row r="6" spans="1:7">
      <c r="A6" s="442" t="s">
        <v>5</v>
      </c>
      <c r="B6" s="441"/>
      <c r="C6" s="441"/>
      <c r="D6" s="441"/>
      <c r="E6" s="441"/>
      <c r="F6" s="441"/>
      <c r="G6" s="441"/>
    </row>
    <row r="8" spans="1:7" ht="31.5">
      <c r="A8" s="442" t="s">
        <v>6</v>
      </c>
      <c r="B8" s="441"/>
      <c r="C8" s="441"/>
      <c r="D8" s="441"/>
      <c r="E8" s="441"/>
      <c r="F8" s="441"/>
      <c r="G8" s="441"/>
    </row>
    <row r="9" spans="1:7">
      <c r="A9" s="442" t="s">
        <v>7</v>
      </c>
      <c r="B9" s="441" t="s">
        <v>8</v>
      </c>
      <c r="C9" s="441"/>
      <c r="D9" s="441" t="s">
        <v>9</v>
      </c>
      <c r="E9" s="441"/>
      <c r="F9" s="441"/>
      <c r="G9" s="441"/>
    </row>
    <row r="10" spans="1:7">
      <c r="A10" s="442"/>
      <c r="B10" s="441" t="s">
        <v>10</v>
      </c>
      <c r="C10" s="441"/>
      <c r="D10" s="441" t="s">
        <v>11</v>
      </c>
      <c r="E10" s="441"/>
      <c r="F10" s="441"/>
      <c r="G10" s="441"/>
    </row>
    <row r="11" spans="1:7">
      <c r="A11" s="442"/>
      <c r="B11" s="441" t="s">
        <v>12</v>
      </c>
      <c r="C11" s="441"/>
      <c r="D11" s="441" t="s">
        <v>13</v>
      </c>
      <c r="E11" s="441"/>
      <c r="F11" s="441"/>
      <c r="G11" s="441"/>
    </row>
    <row r="12" spans="1:7">
      <c r="A12" s="442"/>
      <c r="B12" s="441" t="s">
        <v>14</v>
      </c>
      <c r="C12" s="441"/>
      <c r="D12" s="396" t="s">
        <v>15</v>
      </c>
      <c r="E12" s="441"/>
      <c r="F12" s="441"/>
      <c r="G12" s="441"/>
    </row>
    <row r="13" spans="1:7">
      <c r="A13" s="442"/>
      <c r="B13" s="441" t="s">
        <v>16</v>
      </c>
      <c r="C13" s="441"/>
      <c r="D13" s="441" t="s">
        <v>17</v>
      </c>
      <c r="E13" s="441"/>
      <c r="F13" s="441"/>
      <c r="G13" s="441"/>
    </row>
    <row r="14" spans="1:7">
      <c r="A14" s="442" t="s">
        <v>18</v>
      </c>
      <c r="B14" s="441" t="s">
        <v>8</v>
      </c>
      <c r="C14" s="441"/>
      <c r="D14" s="441" t="s">
        <v>9</v>
      </c>
      <c r="E14" s="441"/>
      <c r="F14" s="441"/>
      <c r="G14" s="441"/>
    </row>
    <row r="15" spans="1:7">
      <c r="A15" s="442"/>
      <c r="B15" s="441" t="s">
        <v>10</v>
      </c>
      <c r="C15" s="441"/>
      <c r="D15" s="441" t="s">
        <v>11</v>
      </c>
      <c r="E15" s="441"/>
      <c r="F15" s="441"/>
      <c r="G15" s="441"/>
    </row>
    <row r="16" spans="1:7">
      <c r="A16" s="442"/>
      <c r="B16" s="441" t="s">
        <v>12</v>
      </c>
      <c r="C16" s="441"/>
      <c r="D16" s="441" t="s">
        <v>13</v>
      </c>
      <c r="E16" s="441"/>
      <c r="F16" s="441"/>
      <c r="G16" s="441"/>
    </row>
    <row r="17" spans="1:5">
      <c r="A17" s="229" t="s">
        <v>19</v>
      </c>
      <c r="B17" s="441"/>
      <c r="C17" s="441"/>
      <c r="D17" s="441"/>
      <c r="E17" s="441"/>
    </row>
    <row r="19" spans="1:5">
      <c r="A19" s="442" t="s">
        <v>20</v>
      </c>
      <c r="B19" s="441"/>
      <c r="C19" s="441"/>
      <c r="D19" s="441"/>
      <c r="E19" s="441"/>
    </row>
    <row r="22" spans="1:5">
      <c r="A22" s="229" t="s">
        <v>21</v>
      </c>
      <c r="B22" s="441"/>
      <c r="C22" s="441"/>
      <c r="D22" s="441"/>
      <c r="E22" s="441"/>
    </row>
    <row r="23" spans="1:5" ht="31.5">
      <c r="A23" s="442" t="s">
        <v>22</v>
      </c>
      <c r="B23" s="441"/>
      <c r="C23" s="441"/>
      <c r="D23" s="441"/>
      <c r="E23" s="441"/>
    </row>
    <row r="24" spans="1:5">
      <c r="A24" s="229" t="s">
        <v>23</v>
      </c>
      <c r="B24" s="441"/>
      <c r="C24" s="441"/>
      <c r="D24" s="441"/>
      <c r="E24" s="441"/>
    </row>
    <row r="25" spans="1:5">
      <c r="A25" s="442"/>
      <c r="B25" s="441"/>
      <c r="C25" s="441"/>
      <c r="D25" s="441"/>
      <c r="E25" s="441"/>
    </row>
    <row r="27" spans="1:5">
      <c r="A27" s="229" t="s">
        <v>24</v>
      </c>
      <c r="B27" s="98" t="s">
        <v>25</v>
      </c>
      <c r="C27" s="441"/>
      <c r="D27" s="441"/>
      <c r="E27" s="441"/>
    </row>
    <row r="28" spans="1:5">
      <c r="A28" s="99" t="s">
        <v>26</v>
      </c>
      <c r="B28" s="441"/>
      <c r="C28" s="441"/>
      <c r="D28" s="441"/>
      <c r="E28" s="441"/>
    </row>
    <row r="29" spans="1:5">
      <c r="A29" s="99" t="s">
        <v>27</v>
      </c>
      <c r="B29" s="97" t="s">
        <v>28</v>
      </c>
      <c r="C29" s="97" t="s">
        <v>29</v>
      </c>
      <c r="D29" s="97" t="s">
        <v>30</v>
      </c>
      <c r="E29" s="441"/>
    </row>
    <row r="30" spans="1:5">
      <c r="A30" s="99" t="s">
        <v>31</v>
      </c>
      <c r="B30" s="97" t="s">
        <v>32</v>
      </c>
      <c r="C30" s="97" t="s">
        <v>29</v>
      </c>
      <c r="D30" s="97" t="s">
        <v>33</v>
      </c>
      <c r="E30" s="441"/>
    </row>
    <row r="31" spans="1:5" ht="63">
      <c r="A31" s="99" t="s">
        <v>34</v>
      </c>
      <c r="B31" s="99" t="s">
        <v>28</v>
      </c>
      <c r="C31" s="99" t="s">
        <v>35</v>
      </c>
      <c r="D31" s="99" t="s">
        <v>36</v>
      </c>
      <c r="E31" s="99"/>
    </row>
    <row r="34" spans="1:2">
      <c r="A34" s="229" t="s">
        <v>37</v>
      </c>
      <c r="B34" s="441"/>
    </row>
    <row r="35" spans="1:2">
      <c r="A35" s="235" t="s">
        <v>38</v>
      </c>
      <c r="B35" s="441"/>
    </row>
    <row r="36" spans="1:2">
      <c r="A36" s="235" t="s">
        <v>39</v>
      </c>
      <c r="B36" s="441"/>
    </row>
    <row r="37" spans="1:2">
      <c r="A37" s="229" t="s">
        <v>40</v>
      </c>
      <c r="B37" s="441"/>
    </row>
    <row r="38" spans="1:2">
      <c r="A38" s="229" t="s">
        <v>41</v>
      </c>
      <c r="B38" s="441"/>
    </row>
    <row r="39" spans="1:2">
      <c r="A39" s="229" t="s">
        <v>42</v>
      </c>
      <c r="B39" s="441"/>
    </row>
    <row r="40" spans="1:2">
      <c r="A40" s="229" t="s">
        <v>43</v>
      </c>
      <c r="B40" s="441" t="s">
        <v>44</v>
      </c>
    </row>
    <row r="41" spans="1:2">
      <c r="A41" s="229" t="s">
        <v>45</v>
      </c>
      <c r="B41" s="441"/>
    </row>
  </sheetData>
  <autoFilter ref="A1" xr:uid="{00000000-0009-0000-0000-000000000000}">
    <sortState xmlns:xlrd2="http://schemas.microsoft.com/office/spreadsheetml/2017/richdata2" ref="A2:A6">
      <sortCondition ref="A1"/>
    </sortState>
  </autoFilter>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20"/>
  <dimension ref="A1:J439"/>
  <sheetViews>
    <sheetView topLeftCell="A88" workbookViewId="0">
      <selection activeCell="A104" sqref="A104:XFD107"/>
    </sheetView>
  </sheetViews>
  <sheetFormatPr defaultColWidth="10.85546875" defaultRowHeight="12.75"/>
  <cols>
    <col min="1" max="1" width="13.7109375" style="14" customWidth="1"/>
    <col min="2" max="2" width="54.7109375" style="14" customWidth="1"/>
    <col min="3" max="4" width="14" style="14" customWidth="1"/>
    <col min="5" max="5" width="13.7109375" style="14" customWidth="1"/>
    <col min="6" max="6" width="9.140625" style="14" customWidth="1"/>
    <col min="7" max="7" width="11.28515625" style="14" customWidth="1"/>
    <col min="8" max="8" width="12.85546875" style="14" customWidth="1"/>
    <col min="9" max="9" width="9.140625" style="14" customWidth="1"/>
    <col min="10" max="10" width="55.28515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39"/>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39"/>
    </row>
    <row r="5" spans="1:10" ht="14.25">
      <c r="A5" s="464" t="s">
        <v>452</v>
      </c>
      <c r="B5" s="464"/>
      <c r="C5" s="464"/>
      <c r="D5" s="464"/>
      <c r="E5" s="464"/>
      <c r="F5" s="464"/>
      <c r="G5" s="464"/>
      <c r="H5" s="464"/>
      <c r="I5" s="464"/>
      <c r="J5" s="15" t="s">
        <v>453</v>
      </c>
    </row>
    <row r="6" spans="1:10" ht="409.5">
      <c r="A6" s="464" t="s">
        <v>454</v>
      </c>
      <c r="B6" s="464"/>
      <c r="C6" s="464"/>
      <c r="D6" s="464"/>
      <c r="E6" s="464"/>
      <c r="F6" s="464"/>
      <c r="G6" s="464"/>
      <c r="H6" s="464"/>
      <c r="I6" s="464"/>
      <c r="J6" s="15" t="s">
        <v>835</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44257.620648148149</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8.7800000000000003E-2</v>
      </c>
      <c r="D50" s="20">
        <v>0</v>
      </c>
      <c r="E50" s="20">
        <v>8.7800000000000003E-2</v>
      </c>
      <c r="F50" s="21">
        <v>0</v>
      </c>
      <c r="G50" s="21">
        <v>3</v>
      </c>
      <c r="H50" s="21">
        <v>17.75</v>
      </c>
      <c r="I50" s="22">
        <v>31</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8.5800000000000001E-2</v>
      </c>
      <c r="D54" s="20">
        <v>0</v>
      </c>
      <c r="E54" s="20">
        <v>8.5800000000000001E-2</v>
      </c>
      <c r="F54" s="21">
        <v>0</v>
      </c>
      <c r="G54" s="21">
        <v>3</v>
      </c>
      <c r="H54" s="21">
        <v>18.149999999999999</v>
      </c>
      <c r="I54" s="22">
        <v>32</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0.112</v>
      </c>
      <c r="D56" s="20">
        <v>0</v>
      </c>
      <c r="E56" s="20">
        <v>0.112</v>
      </c>
      <c r="F56" s="21">
        <v>0.51</v>
      </c>
      <c r="G56" s="21">
        <v>0</v>
      </c>
      <c r="H56" s="21">
        <v>14.81</v>
      </c>
      <c r="I56" s="22">
        <v>23</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0.10829999999999999</v>
      </c>
      <c r="D60" s="20">
        <v>0</v>
      </c>
      <c r="E60" s="20">
        <v>0.10829999999999999</v>
      </c>
      <c r="F60" s="21">
        <v>0.49</v>
      </c>
      <c r="G60" s="21">
        <v>0</v>
      </c>
      <c r="H60" s="21">
        <v>15.31</v>
      </c>
      <c r="I60" s="22">
        <v>24</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0.1052</v>
      </c>
      <c r="D62" s="20">
        <v>0</v>
      </c>
      <c r="E62" s="20">
        <v>0.1052</v>
      </c>
      <c r="F62" s="21">
        <v>1.39</v>
      </c>
      <c r="G62" s="21">
        <v>0</v>
      </c>
      <c r="H62" s="21">
        <v>12.6</v>
      </c>
      <c r="I62" s="22">
        <v>17</v>
      </c>
    </row>
    <row r="63" spans="1:9" ht="13.5" thickBot="1">
      <c r="A63" s="18"/>
      <c r="B63" s="19" t="s">
        <v>513</v>
      </c>
      <c r="C63" s="465" t="s">
        <v>468</v>
      </c>
      <c r="D63" s="466"/>
      <c r="E63" s="466"/>
      <c r="F63" s="466"/>
      <c r="G63" s="466"/>
      <c r="H63" s="466"/>
      <c r="I63" s="467"/>
    </row>
    <row r="64" spans="1:9" ht="27.95" customHeight="1" thickBot="1">
      <c r="A64" s="18"/>
      <c r="B64" s="19" t="s">
        <v>421</v>
      </c>
      <c r="C64" s="20">
        <v>0.10199999999999999</v>
      </c>
      <c r="D64" s="20">
        <v>0</v>
      </c>
      <c r="E64" s="20">
        <v>0.10199999999999999</v>
      </c>
      <c r="F64" s="21">
        <v>1.31</v>
      </c>
      <c r="G64" s="21">
        <v>0</v>
      </c>
      <c r="H64" s="21">
        <v>13</v>
      </c>
      <c r="I64" s="22">
        <v>18</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0.1074</v>
      </c>
      <c r="D80" s="20">
        <v>1.61E-2</v>
      </c>
      <c r="E80" s="20">
        <v>0.1234</v>
      </c>
      <c r="F80" s="21">
        <v>2.0499999999999998</v>
      </c>
      <c r="G80" s="21">
        <v>7</v>
      </c>
      <c r="H80" s="21">
        <v>14.95</v>
      </c>
      <c r="I80" s="22">
        <v>23</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0.1066</v>
      </c>
      <c r="D83" s="20">
        <v>1.5900000000000001E-2</v>
      </c>
      <c r="E83" s="20">
        <v>0.1226</v>
      </c>
      <c r="F83" s="21">
        <v>1.96</v>
      </c>
      <c r="G83" s="21">
        <v>7</v>
      </c>
      <c r="H83" s="21">
        <v>15.05</v>
      </c>
      <c r="I83" s="22">
        <v>24</v>
      </c>
    </row>
    <row r="84" spans="1:9" ht="27.95" customHeight="1" thickBot="1">
      <c r="A84" s="18"/>
      <c r="B84" s="19" t="s">
        <v>531</v>
      </c>
      <c r="C84" s="20">
        <v>0.93230000000000002</v>
      </c>
      <c r="D84" s="20">
        <v>0</v>
      </c>
      <c r="E84" s="20">
        <v>0.93230000000000002</v>
      </c>
      <c r="F84" s="21">
        <v>0</v>
      </c>
      <c r="G84" s="21">
        <v>0</v>
      </c>
      <c r="H84" s="21">
        <v>0.5</v>
      </c>
      <c r="I84" s="22">
        <v>1</v>
      </c>
    </row>
    <row r="85" spans="1:9" ht="27.95" customHeight="1" thickBot="1">
      <c r="A85" s="18"/>
      <c r="B85" s="19" t="s">
        <v>532</v>
      </c>
      <c r="C85" s="20">
        <v>0.12</v>
      </c>
      <c r="D85" s="20">
        <v>2.0899999999999998E-2</v>
      </c>
      <c r="E85" s="20">
        <v>0.1409</v>
      </c>
      <c r="F85" s="21">
        <v>2.94</v>
      </c>
      <c r="G85" s="21">
        <v>3.4</v>
      </c>
      <c r="H85" s="21">
        <v>21.55</v>
      </c>
      <c r="I85" s="22">
        <v>32</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0.13780000000000001</v>
      </c>
      <c r="D89" s="20">
        <v>2.0299999999999999E-2</v>
      </c>
      <c r="E89" s="20">
        <v>0.15809999999999999</v>
      </c>
      <c r="F89" s="21">
        <v>2.77</v>
      </c>
      <c r="G89" s="21">
        <v>3.4</v>
      </c>
      <c r="H89" s="21">
        <v>22.15</v>
      </c>
      <c r="I89" s="22">
        <v>34</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26.2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26.2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8.2900000000000001E-2</v>
      </c>
      <c r="D101" s="20">
        <v>0</v>
      </c>
      <c r="E101" s="20">
        <v>8.2900000000000001E-2</v>
      </c>
      <c r="F101" s="21">
        <v>0.49</v>
      </c>
      <c r="G101" s="21">
        <v>11</v>
      </c>
      <c r="H101" s="21">
        <v>14.63</v>
      </c>
      <c r="I101" s="22">
        <v>24</v>
      </c>
    </row>
    <row r="102" spans="1:9" ht="27.95" customHeight="1" thickBot="1">
      <c r="A102" s="18"/>
      <c r="B102" s="19" t="s">
        <v>445</v>
      </c>
      <c r="C102" s="20">
        <v>7.7600000000000002E-2</v>
      </c>
      <c r="D102" s="20">
        <v>0</v>
      </c>
      <c r="E102" s="20">
        <v>7.7600000000000002E-2</v>
      </c>
      <c r="F102" s="21">
        <v>0.47</v>
      </c>
      <c r="G102" s="21">
        <v>11</v>
      </c>
      <c r="H102" s="21">
        <v>15.63</v>
      </c>
      <c r="I102" s="22">
        <v>25</v>
      </c>
    </row>
    <row r="103" spans="1:9" ht="27.95" customHeight="1" thickBot="1">
      <c r="A103" s="18"/>
      <c r="B103" s="19" t="s">
        <v>546</v>
      </c>
      <c r="C103" s="20">
        <v>0.1036</v>
      </c>
      <c r="D103" s="20">
        <v>6.8999999999999999E-3</v>
      </c>
      <c r="E103" s="20">
        <v>0.1105</v>
      </c>
      <c r="F103" s="21">
        <v>1.21</v>
      </c>
      <c r="G103" s="21">
        <v>5.4</v>
      </c>
      <c r="H103" s="21">
        <v>100.5</v>
      </c>
      <c r="I103" s="22">
        <v>156</v>
      </c>
    </row>
    <row r="104" spans="1:9" ht="27.95" customHeight="1" thickBot="1">
      <c r="A104" s="18"/>
      <c r="B104" s="19" t="s">
        <v>547</v>
      </c>
      <c r="C104" s="20">
        <v>0</v>
      </c>
      <c r="D104" s="20">
        <v>0</v>
      </c>
      <c r="E104" s="20">
        <v>0</v>
      </c>
      <c r="F104" s="21">
        <v>0</v>
      </c>
      <c r="G104" s="21">
        <v>0</v>
      </c>
      <c r="H104" s="21">
        <v>0.75</v>
      </c>
      <c r="I104" s="22">
        <v>1</v>
      </c>
    </row>
    <row r="105" spans="1:9" ht="13.5" thickBot="1">
      <c r="A105" s="18"/>
      <c r="B105" s="19" t="s">
        <v>548</v>
      </c>
      <c r="C105" s="465" t="s">
        <v>468</v>
      </c>
      <c r="D105" s="466"/>
      <c r="E105" s="466"/>
      <c r="F105" s="466"/>
      <c r="G105" s="466"/>
      <c r="H105" s="466"/>
      <c r="I105" s="467"/>
    </row>
    <row r="106" spans="1:9" ht="27.95" customHeight="1" thickBot="1">
      <c r="A106" s="18"/>
      <c r="B106" s="19" t="s">
        <v>549</v>
      </c>
      <c r="C106" s="20">
        <v>1.8599999999999998E-2</v>
      </c>
      <c r="D106" s="20">
        <v>0</v>
      </c>
      <c r="E106" s="20">
        <v>1.8599999999999998E-2</v>
      </c>
      <c r="F106" s="21">
        <v>0</v>
      </c>
      <c r="G106" s="21">
        <v>0</v>
      </c>
      <c r="H106" s="21">
        <v>24.26</v>
      </c>
      <c r="I106" s="22">
        <v>35</v>
      </c>
    </row>
    <row r="107" spans="1:9" ht="27.95" customHeight="1" thickBot="1">
      <c r="A107" s="18"/>
      <c r="B107" s="19" t="s">
        <v>550</v>
      </c>
      <c r="C107" s="20">
        <v>1.8599999999999998E-2</v>
      </c>
      <c r="D107" s="20">
        <v>0</v>
      </c>
      <c r="E107" s="20">
        <v>1.8599999999999998E-2</v>
      </c>
      <c r="F107" s="21">
        <v>0</v>
      </c>
      <c r="G107" s="21">
        <v>0</v>
      </c>
      <c r="H107" s="21">
        <v>24.26</v>
      </c>
      <c r="I107" s="22">
        <v>35</v>
      </c>
    </row>
    <row r="108" spans="1:9" ht="27.95" customHeight="1" thickBot="1">
      <c r="A108" s="18"/>
      <c r="B108" s="19" t="s">
        <v>386</v>
      </c>
      <c r="C108" s="20">
        <v>1.7999999999999999E-2</v>
      </c>
      <c r="D108" s="20">
        <v>0</v>
      </c>
      <c r="E108" s="20">
        <v>1.7999999999999999E-2</v>
      </c>
      <c r="F108" s="21">
        <v>0</v>
      </c>
      <c r="G108" s="21">
        <v>0</v>
      </c>
      <c r="H108" s="21">
        <v>25.02</v>
      </c>
      <c r="I108" s="22">
        <v>36</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5.1999999999999998E-2</v>
      </c>
      <c r="D111" s="20">
        <v>0</v>
      </c>
      <c r="E111" s="20">
        <v>5.1999999999999998E-2</v>
      </c>
      <c r="F111" s="21">
        <v>0</v>
      </c>
      <c r="G111" s="21">
        <v>0</v>
      </c>
      <c r="H111" s="21">
        <v>11.55</v>
      </c>
      <c r="I111" s="22">
        <v>19</v>
      </c>
    </row>
    <row r="112" spans="1:9" ht="27.95" customHeight="1" thickBot="1">
      <c r="A112" s="18"/>
      <c r="B112" s="19" t="s">
        <v>554</v>
      </c>
      <c r="C112" s="20">
        <v>5.1999999999999998E-2</v>
      </c>
      <c r="D112" s="20">
        <v>0</v>
      </c>
      <c r="E112" s="20">
        <v>5.1999999999999998E-2</v>
      </c>
      <c r="F112" s="21">
        <v>0</v>
      </c>
      <c r="G112" s="21">
        <v>0</v>
      </c>
      <c r="H112" s="21">
        <v>11.55</v>
      </c>
      <c r="I112" s="22">
        <v>19</v>
      </c>
    </row>
    <row r="113" spans="1:9" ht="27.95" customHeight="1" thickBot="1">
      <c r="A113" s="18"/>
      <c r="B113" s="19" t="s">
        <v>387</v>
      </c>
      <c r="C113" s="20">
        <v>5.0500000000000003E-2</v>
      </c>
      <c r="D113" s="20">
        <v>0</v>
      </c>
      <c r="E113" s="20">
        <v>5.0500000000000003E-2</v>
      </c>
      <c r="F113" s="21">
        <v>0</v>
      </c>
      <c r="G113" s="21">
        <v>0</v>
      </c>
      <c r="H113" s="21">
        <v>11.88</v>
      </c>
      <c r="I113" s="22">
        <v>20</v>
      </c>
    </row>
    <row r="114" spans="1:9" ht="27.95" customHeight="1" thickBot="1">
      <c r="A114" s="18"/>
      <c r="B114" s="19" t="s">
        <v>555</v>
      </c>
      <c r="C114" s="20">
        <v>0</v>
      </c>
      <c r="D114" s="20">
        <v>0</v>
      </c>
      <c r="E114" s="20">
        <v>0</v>
      </c>
      <c r="F114" s="21">
        <v>0</v>
      </c>
      <c r="G114" s="21">
        <v>0</v>
      </c>
      <c r="H114" s="21">
        <v>1</v>
      </c>
      <c r="I114" s="22">
        <v>1</v>
      </c>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6.25" thickBot="1">
      <c r="A117" s="18"/>
      <c r="B117" s="19" t="s">
        <v>558</v>
      </c>
      <c r="C117" s="465" t="s">
        <v>468</v>
      </c>
      <c r="D117" s="466"/>
      <c r="E117" s="466"/>
      <c r="F117" s="466"/>
      <c r="G117" s="466"/>
      <c r="H117" s="466"/>
      <c r="I117" s="467"/>
    </row>
    <row r="118" spans="1:9" ht="27.95" customHeight="1" thickBot="1">
      <c r="A118" s="18"/>
      <c r="B118" s="19" t="s">
        <v>559</v>
      </c>
      <c r="C118" s="20">
        <v>0</v>
      </c>
      <c r="D118" s="20">
        <v>0</v>
      </c>
      <c r="E118" s="20">
        <v>0</v>
      </c>
      <c r="F118" s="21">
        <v>0</v>
      </c>
      <c r="G118" s="21">
        <v>0</v>
      </c>
      <c r="H118" s="21">
        <v>46.32</v>
      </c>
      <c r="I118" s="22">
        <v>69</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0</v>
      </c>
      <c r="D120" s="20">
        <v>0</v>
      </c>
      <c r="E120" s="20">
        <v>0</v>
      </c>
      <c r="F120" s="21">
        <v>0</v>
      </c>
      <c r="G120" s="21">
        <v>0</v>
      </c>
      <c r="H120" s="21">
        <v>47.32</v>
      </c>
      <c r="I120" s="22">
        <v>70</v>
      </c>
    </row>
    <row r="121" spans="1:9" ht="27.95" customHeight="1" thickBot="1">
      <c r="A121" s="18"/>
      <c r="B121" s="19" t="s">
        <v>388</v>
      </c>
      <c r="C121" s="20">
        <v>0</v>
      </c>
      <c r="D121" s="20">
        <v>0</v>
      </c>
      <c r="E121" s="20">
        <v>0</v>
      </c>
      <c r="F121" s="21">
        <v>0</v>
      </c>
      <c r="G121" s="21">
        <v>0</v>
      </c>
      <c r="H121" s="21">
        <v>48.32</v>
      </c>
      <c r="I121" s="22">
        <v>70</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v>
      </c>
      <c r="D123" s="20">
        <v>0</v>
      </c>
      <c r="E123" s="20">
        <v>0</v>
      </c>
      <c r="F123" s="21">
        <v>0</v>
      </c>
      <c r="G123" s="21">
        <v>0</v>
      </c>
      <c r="H123" s="21">
        <v>0.8</v>
      </c>
      <c r="I123" s="22">
        <v>1</v>
      </c>
    </row>
    <row r="124" spans="1:9" ht="27.95" customHeight="1" thickBot="1">
      <c r="A124" s="18"/>
      <c r="B124" s="19" t="s">
        <v>564</v>
      </c>
      <c r="C124" s="20">
        <v>0</v>
      </c>
      <c r="D124" s="20">
        <v>0</v>
      </c>
      <c r="E124" s="20">
        <v>0</v>
      </c>
      <c r="F124" s="21">
        <v>0</v>
      </c>
      <c r="G124" s="21">
        <v>0</v>
      </c>
      <c r="H124" s="21">
        <v>7.8</v>
      </c>
      <c r="I124" s="22">
        <v>15</v>
      </c>
    </row>
    <row r="125" spans="1:9" ht="27.95" customHeight="1" thickBot="1">
      <c r="A125" s="18"/>
      <c r="B125" s="19" t="s">
        <v>565</v>
      </c>
      <c r="C125" s="20">
        <v>0</v>
      </c>
      <c r="D125" s="20">
        <v>0</v>
      </c>
      <c r="E125" s="20">
        <v>0</v>
      </c>
      <c r="F125" s="21">
        <v>0</v>
      </c>
      <c r="G125" s="21">
        <v>0</v>
      </c>
      <c r="H125" s="21">
        <v>8.6</v>
      </c>
      <c r="I125" s="22">
        <v>16</v>
      </c>
    </row>
    <row r="126" spans="1:9" ht="27.95" customHeight="1" thickBot="1">
      <c r="A126" s="18"/>
      <c r="B126" s="19" t="s">
        <v>389</v>
      </c>
      <c r="C126" s="20">
        <v>0</v>
      </c>
      <c r="D126" s="20">
        <v>0</v>
      </c>
      <c r="E126" s="20">
        <v>0</v>
      </c>
      <c r="F126" s="21">
        <v>0</v>
      </c>
      <c r="G126" s="21">
        <v>0</v>
      </c>
      <c r="H126" s="21">
        <v>8.93</v>
      </c>
      <c r="I126" s="22">
        <v>18</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1.7100000000000001E-2</v>
      </c>
      <c r="D140" s="20">
        <v>0</v>
      </c>
      <c r="E140" s="20">
        <v>1.7100000000000001E-2</v>
      </c>
      <c r="F140" s="21">
        <v>0.87</v>
      </c>
      <c r="G140" s="21">
        <v>2</v>
      </c>
      <c r="H140" s="21">
        <v>22.68</v>
      </c>
      <c r="I140" s="22">
        <v>27</v>
      </c>
    </row>
    <row r="141" spans="1:9" ht="27.95" customHeight="1" thickBot="1">
      <c r="A141" s="18"/>
      <c r="B141" s="19" t="s">
        <v>580</v>
      </c>
      <c r="C141" s="20">
        <v>0</v>
      </c>
      <c r="D141" s="20">
        <v>0</v>
      </c>
      <c r="E141" s="20">
        <v>0</v>
      </c>
      <c r="F141" s="21">
        <v>0</v>
      </c>
      <c r="G141" s="21">
        <v>0</v>
      </c>
      <c r="H141" s="21">
        <v>2.7</v>
      </c>
      <c r="I141" s="22">
        <v>11</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1.5299999999999999E-2</v>
      </c>
      <c r="D146" s="20">
        <v>0</v>
      </c>
      <c r="E146" s="20">
        <v>1.5299999999999999E-2</v>
      </c>
      <c r="F146" s="21">
        <v>0.62</v>
      </c>
      <c r="G146" s="21">
        <v>2</v>
      </c>
      <c r="H146" s="21">
        <v>25.38</v>
      </c>
      <c r="I146" s="22">
        <v>38</v>
      </c>
    </row>
    <row r="147" spans="1:9" ht="27.95" customHeight="1" thickBot="1">
      <c r="A147" s="18"/>
      <c r="B147" s="19" t="s">
        <v>585</v>
      </c>
      <c r="C147" s="20">
        <v>0</v>
      </c>
      <c r="D147" s="20">
        <v>0</v>
      </c>
      <c r="E147" s="20">
        <v>0</v>
      </c>
      <c r="F147" s="21">
        <v>0</v>
      </c>
      <c r="G147" s="21">
        <v>0</v>
      </c>
      <c r="H147" s="21">
        <v>1</v>
      </c>
      <c r="I147" s="22">
        <v>1</v>
      </c>
    </row>
    <row r="148" spans="1:9" ht="27.95" customHeight="1" thickBot="1">
      <c r="A148" s="18"/>
      <c r="B148" s="19" t="s">
        <v>586</v>
      </c>
      <c r="C148" s="20">
        <v>7.9399999999999998E-2</v>
      </c>
      <c r="D148" s="20">
        <v>0</v>
      </c>
      <c r="E148" s="20">
        <v>7.9399999999999998E-2</v>
      </c>
      <c r="F148" s="21">
        <v>1.81</v>
      </c>
      <c r="G148" s="21">
        <v>11</v>
      </c>
      <c r="H148" s="21">
        <v>18.600000000000001</v>
      </c>
      <c r="I148" s="22">
        <v>26</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7.5399999999999995E-2</v>
      </c>
      <c r="D153" s="20">
        <v>0</v>
      </c>
      <c r="E153" s="20">
        <v>7.5399999999999995E-2</v>
      </c>
      <c r="F153" s="21">
        <v>1.74</v>
      </c>
      <c r="G153" s="21">
        <v>11</v>
      </c>
      <c r="H153" s="21">
        <v>19.600000000000001</v>
      </c>
      <c r="I153" s="22">
        <v>27</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3.7600000000000001E-2</v>
      </c>
      <c r="D155" s="20">
        <v>1.9400000000000001E-2</v>
      </c>
      <c r="E155" s="20">
        <v>5.7099999999999998E-2</v>
      </c>
      <c r="F155" s="21">
        <v>0</v>
      </c>
      <c r="G155" s="21">
        <v>0</v>
      </c>
      <c r="H155" s="21">
        <v>17.82</v>
      </c>
      <c r="I155" s="22">
        <v>21</v>
      </c>
    </row>
    <row r="156" spans="1:9" ht="27.95" customHeight="1" thickBot="1">
      <c r="A156" s="18"/>
      <c r="B156" s="19" t="s">
        <v>593</v>
      </c>
      <c r="C156" s="20">
        <v>0</v>
      </c>
      <c r="D156" s="20">
        <v>0</v>
      </c>
      <c r="E156" s="20">
        <v>0</v>
      </c>
      <c r="F156" s="21">
        <v>0</v>
      </c>
      <c r="G156" s="21">
        <v>0</v>
      </c>
      <c r="H156" s="21">
        <v>0.4</v>
      </c>
      <c r="I156" s="22">
        <v>4</v>
      </c>
    </row>
    <row r="157" spans="1:9" ht="27.95" customHeight="1" thickBot="1">
      <c r="A157" s="18"/>
      <c r="B157" s="19" t="s">
        <v>429</v>
      </c>
      <c r="C157" s="20">
        <v>3.6799999999999999E-2</v>
      </c>
      <c r="D157" s="20">
        <v>1.9E-2</v>
      </c>
      <c r="E157" s="20">
        <v>5.5800000000000002E-2</v>
      </c>
      <c r="F157" s="21">
        <v>0</v>
      </c>
      <c r="G157" s="21">
        <v>0</v>
      </c>
      <c r="H157" s="21">
        <v>18.22</v>
      </c>
      <c r="I157" s="22">
        <v>26</v>
      </c>
    </row>
    <row r="158" spans="1:9" ht="27.95" customHeight="1" thickBot="1">
      <c r="A158" s="18"/>
      <c r="B158" s="19" t="s">
        <v>594</v>
      </c>
      <c r="C158" s="20">
        <v>0</v>
      </c>
      <c r="D158" s="20">
        <v>0</v>
      </c>
      <c r="E158" s="20">
        <v>0</v>
      </c>
      <c r="F158" s="21">
        <v>0</v>
      </c>
      <c r="G158" s="21">
        <v>0</v>
      </c>
      <c r="H158" s="21">
        <v>1</v>
      </c>
      <c r="I158" s="22">
        <v>1</v>
      </c>
    </row>
    <row r="159" spans="1:9" ht="27.95" customHeight="1" thickBot="1">
      <c r="A159" s="18"/>
      <c r="B159" s="19" t="s">
        <v>595</v>
      </c>
      <c r="C159" s="20">
        <v>2.1499999999999998E-2</v>
      </c>
      <c r="D159" s="20">
        <v>0</v>
      </c>
      <c r="E159" s="20">
        <v>2.1499999999999998E-2</v>
      </c>
      <c r="F159" s="21">
        <v>0.44</v>
      </c>
      <c r="G159" s="21">
        <v>3</v>
      </c>
      <c r="H159" s="21">
        <v>21.3</v>
      </c>
      <c r="I159" s="22">
        <v>27</v>
      </c>
    </row>
    <row r="160" spans="1:9" ht="13.5" thickBot="1">
      <c r="A160" s="18"/>
      <c r="B160" s="19" t="s">
        <v>596</v>
      </c>
      <c r="C160" s="465" t="s">
        <v>468</v>
      </c>
      <c r="D160" s="466"/>
      <c r="E160" s="466"/>
      <c r="F160" s="466"/>
      <c r="G160" s="466"/>
      <c r="H160" s="466"/>
      <c r="I160" s="467"/>
    </row>
    <row r="161" spans="1:9" ht="27.95" customHeight="1" thickBot="1">
      <c r="A161" s="18"/>
      <c r="B161" s="19" t="s">
        <v>430</v>
      </c>
      <c r="C161" s="20">
        <v>2.0500000000000001E-2</v>
      </c>
      <c r="D161" s="20">
        <v>0</v>
      </c>
      <c r="E161" s="20">
        <v>2.0500000000000001E-2</v>
      </c>
      <c r="F161" s="21">
        <v>0.42</v>
      </c>
      <c r="G161" s="21">
        <v>3</v>
      </c>
      <c r="H161" s="21">
        <v>22.3</v>
      </c>
      <c r="I161" s="22">
        <v>28</v>
      </c>
    </row>
    <row r="162" spans="1:9" ht="27.95" customHeight="1" thickBot="1">
      <c r="A162" s="18"/>
      <c r="B162" s="19" t="s">
        <v>597</v>
      </c>
      <c r="C162" s="20">
        <v>0</v>
      </c>
      <c r="D162" s="20">
        <v>0</v>
      </c>
      <c r="E162" s="20">
        <v>0</v>
      </c>
      <c r="F162" s="21">
        <v>0</v>
      </c>
      <c r="G162" s="21">
        <v>0</v>
      </c>
      <c r="H162" s="21">
        <v>1.5</v>
      </c>
      <c r="I162" s="22">
        <v>2</v>
      </c>
    </row>
    <row r="163" spans="1:9" ht="27.95" customHeight="1" thickBot="1">
      <c r="A163" s="18"/>
      <c r="B163" s="19" t="s">
        <v>598</v>
      </c>
      <c r="C163" s="20">
        <v>8.6400000000000005E-2</v>
      </c>
      <c r="D163" s="20">
        <v>0</v>
      </c>
      <c r="E163" s="20">
        <v>8.6400000000000005E-2</v>
      </c>
      <c r="F163" s="21">
        <v>0</v>
      </c>
      <c r="G163" s="21">
        <v>0</v>
      </c>
      <c r="H163" s="21">
        <v>25.47</v>
      </c>
      <c r="I163" s="22">
        <v>33</v>
      </c>
    </row>
    <row r="164" spans="1:9" ht="27.95" customHeight="1" thickBot="1">
      <c r="A164" s="18"/>
      <c r="B164" s="19" t="s">
        <v>599</v>
      </c>
      <c r="C164" s="20">
        <v>0.17430000000000001</v>
      </c>
      <c r="D164" s="20">
        <v>0</v>
      </c>
      <c r="E164" s="20">
        <v>0.17430000000000001</v>
      </c>
      <c r="F164" s="21">
        <v>1.96</v>
      </c>
      <c r="G164" s="21">
        <v>1</v>
      </c>
      <c r="H164" s="21">
        <v>10.37</v>
      </c>
      <c r="I164" s="22">
        <v>12</v>
      </c>
    </row>
    <row r="165" spans="1:9" ht="27.95" customHeight="1" thickBot="1">
      <c r="A165" s="18"/>
      <c r="B165" s="19" t="s">
        <v>600</v>
      </c>
      <c r="C165" s="20">
        <v>0</v>
      </c>
      <c r="D165" s="20">
        <v>0</v>
      </c>
      <c r="E165" s="20">
        <v>0</v>
      </c>
      <c r="F165" s="21">
        <v>0</v>
      </c>
      <c r="G165" s="21">
        <v>0</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0.1193</v>
      </c>
      <c r="E167" s="20">
        <v>0.1193</v>
      </c>
      <c r="F167" s="21">
        <v>0</v>
      </c>
      <c r="G167" s="21">
        <v>0</v>
      </c>
      <c r="H167" s="21">
        <v>3.85</v>
      </c>
      <c r="I167" s="22">
        <v>6</v>
      </c>
    </row>
    <row r="168" spans="1:9" ht="27.95" customHeight="1" thickBot="1">
      <c r="A168" s="18"/>
      <c r="B168" s="19" t="s">
        <v>603</v>
      </c>
      <c r="C168" s="20">
        <v>7.9399999999999998E-2</v>
      </c>
      <c r="D168" s="20">
        <v>0</v>
      </c>
      <c r="E168" s="20">
        <v>7.9399999999999998E-2</v>
      </c>
      <c r="F168" s="21">
        <v>0</v>
      </c>
      <c r="G168" s="21">
        <v>0</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9.1700000000000004E-2</v>
      </c>
      <c r="D170" s="20">
        <v>8.3999999999999995E-3</v>
      </c>
      <c r="E170" s="20">
        <v>0.1002</v>
      </c>
      <c r="F170" s="21">
        <v>0.35</v>
      </c>
      <c r="G170" s="21">
        <v>0.4</v>
      </c>
      <c r="H170" s="21">
        <v>54.59</v>
      </c>
      <c r="I170" s="22">
        <v>67</v>
      </c>
    </row>
    <row r="171" spans="1:9" ht="27.95" customHeight="1" thickBot="1">
      <c r="A171" s="18"/>
      <c r="B171" s="19" t="s">
        <v>605</v>
      </c>
      <c r="C171" s="20">
        <v>5.7099999999999998E-2</v>
      </c>
      <c r="D171" s="20">
        <v>5.7000000000000002E-3</v>
      </c>
      <c r="E171" s="20">
        <v>6.2899999999999998E-2</v>
      </c>
      <c r="F171" s="21">
        <v>0.57999999999999996</v>
      </c>
      <c r="G171" s="21">
        <v>2.2999999999999998</v>
      </c>
      <c r="H171" s="21">
        <v>140.1</v>
      </c>
      <c r="I171" s="22">
        <v>184</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4.3799999999999999E-2</v>
      </c>
      <c r="D179" s="20">
        <v>0</v>
      </c>
      <c r="E179" s="20">
        <v>4.3799999999999999E-2</v>
      </c>
      <c r="F179" s="21">
        <v>0.86</v>
      </c>
      <c r="G179" s="21">
        <v>1.5</v>
      </c>
      <c r="H179" s="21">
        <v>30.32</v>
      </c>
      <c r="I179" s="22">
        <v>41</v>
      </c>
    </row>
    <row r="180" spans="1:9" ht="27.95" customHeight="1" thickBot="1">
      <c r="A180" s="18"/>
      <c r="B180" s="19" t="s">
        <v>614</v>
      </c>
      <c r="C180" s="20">
        <v>4.3799999999999999E-2</v>
      </c>
      <c r="D180" s="20">
        <v>0</v>
      </c>
      <c r="E180" s="20">
        <v>4.3799999999999999E-2</v>
      </c>
      <c r="F180" s="21">
        <v>0.86</v>
      </c>
      <c r="G180" s="21">
        <v>1.5</v>
      </c>
      <c r="H180" s="21">
        <v>30.32</v>
      </c>
      <c r="I180" s="22">
        <v>41</v>
      </c>
    </row>
    <row r="181" spans="1:9" ht="13.5" thickBot="1">
      <c r="A181" s="18"/>
      <c r="B181" s="19" t="s">
        <v>615</v>
      </c>
      <c r="C181" s="465" t="s">
        <v>468</v>
      </c>
      <c r="D181" s="466"/>
      <c r="E181" s="466"/>
      <c r="F181" s="466"/>
      <c r="G181" s="466"/>
      <c r="H181" s="466"/>
      <c r="I181" s="467"/>
    </row>
    <row r="182" spans="1:9" ht="27.95" customHeight="1" thickBot="1">
      <c r="A182" s="18"/>
      <c r="B182" s="19" t="s">
        <v>616</v>
      </c>
      <c r="C182" s="20">
        <v>8.4000000000000005E-2</v>
      </c>
      <c r="D182" s="20">
        <v>3.73E-2</v>
      </c>
      <c r="E182" s="20">
        <v>0.12130000000000001</v>
      </c>
      <c r="F182" s="21">
        <v>2.35</v>
      </c>
      <c r="G182" s="21">
        <v>5.3</v>
      </c>
      <c r="H182" s="21">
        <v>29.77</v>
      </c>
      <c r="I182" s="22">
        <v>35</v>
      </c>
    </row>
    <row r="183" spans="1:9" ht="27.95" customHeight="1" thickBot="1">
      <c r="A183" s="18"/>
      <c r="B183" s="19" t="s">
        <v>617</v>
      </c>
      <c r="C183" s="20">
        <v>0</v>
      </c>
      <c r="D183" s="20">
        <v>0</v>
      </c>
      <c r="E183" s="20">
        <v>0</v>
      </c>
      <c r="F183" s="21">
        <v>0</v>
      </c>
      <c r="G183" s="21">
        <v>0</v>
      </c>
      <c r="H183" s="21">
        <v>8.8699999999999992</v>
      </c>
      <c r="I183" s="22">
        <v>21</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6.3100000000000003E-2</v>
      </c>
      <c r="D187" s="20">
        <v>2.8000000000000001E-2</v>
      </c>
      <c r="E187" s="20">
        <v>9.11E-2</v>
      </c>
      <c r="F187" s="21">
        <v>1.45</v>
      </c>
      <c r="G187" s="21">
        <v>5.3</v>
      </c>
      <c r="H187" s="21">
        <v>39.64</v>
      </c>
      <c r="I187" s="22">
        <v>57</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5.4300000000000001E-2</v>
      </c>
      <c r="D191" s="20">
        <v>1.5800000000000002E-2</v>
      </c>
      <c r="E191" s="20">
        <v>7.0099999999999996E-2</v>
      </c>
      <c r="F191" s="21">
        <v>1.21</v>
      </c>
      <c r="G191" s="21">
        <v>4.8</v>
      </c>
      <c r="H191" s="21">
        <v>70.459999999999994</v>
      </c>
      <c r="I191" s="22">
        <v>97</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6.4799999999999996E-2</v>
      </c>
      <c r="D194" s="20">
        <v>0</v>
      </c>
      <c r="E194" s="20">
        <v>6.4799999999999996E-2</v>
      </c>
      <c r="F194" s="21">
        <v>0.69</v>
      </c>
      <c r="G194" s="21">
        <v>4</v>
      </c>
      <c r="H194" s="21">
        <v>10.26</v>
      </c>
      <c r="I194" s="22">
        <v>17</v>
      </c>
    </row>
    <row r="195" spans="1:9" ht="27.95" customHeight="1" thickBot="1">
      <c r="A195" s="18"/>
      <c r="B195" s="19" t="s">
        <v>628</v>
      </c>
      <c r="C195" s="20">
        <v>0</v>
      </c>
      <c r="D195" s="20">
        <v>0</v>
      </c>
      <c r="E195" s="20">
        <v>0</v>
      </c>
      <c r="F195" s="21">
        <v>0</v>
      </c>
      <c r="G195" s="21">
        <v>0</v>
      </c>
      <c r="H195" s="21">
        <v>2.6</v>
      </c>
      <c r="I195" s="22">
        <v>6</v>
      </c>
    </row>
    <row r="196" spans="1:9" ht="13.5" thickBot="1">
      <c r="A196" s="18"/>
      <c r="B196" s="19" t="s">
        <v>629</v>
      </c>
      <c r="C196" s="465" t="s">
        <v>468</v>
      </c>
      <c r="D196" s="466"/>
      <c r="E196" s="466"/>
      <c r="F196" s="466"/>
      <c r="G196" s="466"/>
      <c r="H196" s="466"/>
      <c r="I196" s="467"/>
    </row>
    <row r="197" spans="1:9" ht="27.95" customHeight="1" thickBot="1">
      <c r="A197" s="18"/>
      <c r="B197" s="19" t="s">
        <v>630</v>
      </c>
      <c r="C197" s="20">
        <v>5.0900000000000001E-2</v>
      </c>
      <c r="D197" s="20">
        <v>0</v>
      </c>
      <c r="E197" s="20">
        <v>5.0900000000000001E-2</v>
      </c>
      <c r="F197" s="21">
        <v>0.49</v>
      </c>
      <c r="G197" s="21">
        <v>4</v>
      </c>
      <c r="H197" s="21">
        <v>13.06</v>
      </c>
      <c r="I197" s="22">
        <v>24</v>
      </c>
    </row>
    <row r="198" spans="1:9" ht="27.95" customHeight="1" thickBot="1">
      <c r="A198" s="18"/>
      <c r="B198" s="19" t="s">
        <v>391</v>
      </c>
      <c r="C198" s="20">
        <v>5.0900000000000001E-2</v>
      </c>
      <c r="D198" s="20">
        <v>0</v>
      </c>
      <c r="E198" s="20">
        <v>5.0900000000000001E-2</v>
      </c>
      <c r="F198" s="21">
        <v>0.49</v>
      </c>
      <c r="G198" s="21">
        <v>4</v>
      </c>
      <c r="H198" s="21">
        <v>13.06</v>
      </c>
      <c r="I198" s="22">
        <v>24</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1.6799999999999999E-2</v>
      </c>
      <c r="D203" s="20">
        <v>0</v>
      </c>
      <c r="E203" s="20">
        <v>1.6799999999999999E-2</v>
      </c>
      <c r="F203" s="21">
        <v>0.49</v>
      </c>
      <c r="G203" s="21">
        <v>0</v>
      </c>
      <c r="H203" s="21">
        <v>13.47</v>
      </c>
      <c r="I203" s="22">
        <v>24</v>
      </c>
    </row>
    <row r="204" spans="1:9" ht="27.95" customHeight="1" thickBot="1">
      <c r="A204" s="18"/>
      <c r="B204" s="19" t="s">
        <v>636</v>
      </c>
      <c r="C204" s="20">
        <v>0</v>
      </c>
      <c r="D204" s="20">
        <v>0</v>
      </c>
      <c r="E204" s="20">
        <v>0</v>
      </c>
      <c r="F204" s="21">
        <v>0</v>
      </c>
      <c r="G204" s="21">
        <v>0</v>
      </c>
      <c r="H204" s="21">
        <v>2.1</v>
      </c>
      <c r="I204" s="22">
        <v>6</v>
      </c>
    </row>
    <row r="205" spans="1:9" ht="27.95" customHeight="1" thickBot="1">
      <c r="A205" s="18"/>
      <c r="B205" s="19" t="s">
        <v>432</v>
      </c>
      <c r="C205" s="20">
        <v>1.41E-2</v>
      </c>
      <c r="D205" s="20">
        <v>0</v>
      </c>
      <c r="E205" s="20">
        <v>1.41E-2</v>
      </c>
      <c r="F205" s="21">
        <v>0.38</v>
      </c>
      <c r="G205" s="21">
        <v>0</v>
      </c>
      <c r="H205" s="21">
        <v>15.97</v>
      </c>
      <c r="I205" s="22">
        <v>31</v>
      </c>
    </row>
    <row r="206" spans="1:9" ht="27.95" customHeight="1" thickBot="1">
      <c r="A206" s="18"/>
      <c r="B206" s="19" t="s">
        <v>637</v>
      </c>
      <c r="C206" s="20">
        <v>0</v>
      </c>
      <c r="D206" s="20">
        <v>0</v>
      </c>
      <c r="E206" s="20">
        <v>0</v>
      </c>
      <c r="F206" s="21">
        <v>0</v>
      </c>
      <c r="G206" s="21">
        <v>0</v>
      </c>
      <c r="H206" s="21">
        <v>2</v>
      </c>
      <c r="I206" s="22">
        <v>2</v>
      </c>
    </row>
    <row r="207" spans="1:9" ht="27.95" customHeight="1" thickBot="1">
      <c r="A207" s="18"/>
      <c r="B207" s="19" t="s">
        <v>638</v>
      </c>
      <c r="C207" s="20">
        <v>8.0000000000000002E-3</v>
      </c>
      <c r="D207" s="20">
        <v>0</v>
      </c>
      <c r="E207" s="20">
        <v>8.0000000000000002E-3</v>
      </c>
      <c r="F207" s="21">
        <v>0.81</v>
      </c>
      <c r="G207" s="21">
        <v>3</v>
      </c>
      <c r="H207" s="21">
        <v>24.25</v>
      </c>
      <c r="I207" s="22">
        <v>29</v>
      </c>
    </row>
    <row r="208" spans="1:9" ht="13.5" thickBot="1">
      <c r="A208" s="18"/>
      <c r="B208" s="19" t="s">
        <v>639</v>
      </c>
      <c r="C208" s="465" t="s">
        <v>468</v>
      </c>
      <c r="D208" s="466"/>
      <c r="E208" s="466"/>
      <c r="F208" s="466"/>
      <c r="G208" s="466"/>
      <c r="H208" s="466"/>
      <c r="I208" s="467"/>
    </row>
    <row r="209" spans="1:9" ht="27.95" customHeight="1" thickBot="1">
      <c r="A209" s="18"/>
      <c r="B209" s="19" t="s">
        <v>640</v>
      </c>
      <c r="C209" s="20">
        <v>0</v>
      </c>
      <c r="D209" s="20">
        <v>0</v>
      </c>
      <c r="E209" s="20">
        <v>0</v>
      </c>
      <c r="F209" s="21">
        <v>0</v>
      </c>
      <c r="G209" s="21">
        <v>0</v>
      </c>
      <c r="H209" s="21">
        <v>4.0999999999999996</v>
      </c>
      <c r="I209" s="22">
        <v>12</v>
      </c>
    </row>
    <row r="210" spans="1:9" ht="27.95" customHeight="1" thickBot="1">
      <c r="A210" s="18"/>
      <c r="B210" s="19" t="s">
        <v>433</v>
      </c>
      <c r="C210" s="20">
        <v>6.4000000000000003E-3</v>
      </c>
      <c r="D210" s="20">
        <v>0</v>
      </c>
      <c r="E210" s="20">
        <v>6.4000000000000003E-3</v>
      </c>
      <c r="F210" s="21">
        <v>0.55000000000000004</v>
      </c>
      <c r="G210" s="21">
        <v>3</v>
      </c>
      <c r="H210" s="21">
        <v>30.35</v>
      </c>
      <c r="I210" s="22">
        <v>43</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9.1000000000000004E-3</v>
      </c>
      <c r="D214" s="20">
        <v>0</v>
      </c>
      <c r="E214" s="20">
        <v>9.1000000000000004E-3</v>
      </c>
      <c r="F214" s="21">
        <v>0.48</v>
      </c>
      <c r="G214" s="21">
        <v>3</v>
      </c>
      <c r="H214" s="21">
        <v>46.32</v>
      </c>
      <c r="I214" s="22">
        <v>74</v>
      </c>
    </row>
    <row r="215" spans="1:9" ht="27.95" customHeight="1" thickBot="1">
      <c r="A215" s="18"/>
      <c r="B215" s="19" t="s">
        <v>644</v>
      </c>
      <c r="C215" s="20">
        <v>0</v>
      </c>
      <c r="D215" s="20">
        <v>0</v>
      </c>
      <c r="E215" s="20">
        <v>0</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0.14369999999999999</v>
      </c>
      <c r="D217" s="20">
        <v>8.9200000000000002E-2</v>
      </c>
      <c r="E217" s="20">
        <v>0.2329</v>
      </c>
      <c r="F217" s="21">
        <v>0.47</v>
      </c>
      <c r="G217" s="21">
        <v>0</v>
      </c>
      <c r="H217" s="21">
        <v>15.69</v>
      </c>
      <c r="I217" s="22">
        <v>25</v>
      </c>
    </row>
    <row r="218" spans="1:9" ht="27.95" customHeight="1" thickBot="1">
      <c r="A218" s="18"/>
      <c r="B218" s="19" t="s">
        <v>647</v>
      </c>
      <c r="C218" s="20">
        <v>0.14369999999999999</v>
      </c>
      <c r="D218" s="20">
        <v>8.9200000000000002E-2</v>
      </c>
      <c r="E218" s="20">
        <v>0.2329</v>
      </c>
      <c r="F218" s="21">
        <v>0.47</v>
      </c>
      <c r="G218" s="21">
        <v>0</v>
      </c>
      <c r="H218" s="21">
        <v>15.69</v>
      </c>
      <c r="I218" s="22">
        <v>25</v>
      </c>
    </row>
    <row r="219" spans="1:9" ht="27.95" customHeight="1" thickBot="1">
      <c r="A219" s="18"/>
      <c r="B219" s="19" t="s">
        <v>392</v>
      </c>
      <c r="C219" s="20">
        <v>0.1351</v>
      </c>
      <c r="D219" s="20">
        <v>8.3900000000000002E-2</v>
      </c>
      <c r="E219" s="20">
        <v>0.219</v>
      </c>
      <c r="F219" s="21">
        <v>0.45</v>
      </c>
      <c r="G219" s="21">
        <v>0</v>
      </c>
      <c r="H219" s="21">
        <v>16.690000000000001</v>
      </c>
      <c r="I219" s="22">
        <v>26</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7.5999999999999998E-2</v>
      </c>
      <c r="D223" s="20">
        <v>0</v>
      </c>
      <c r="E223" s="20">
        <v>7.5999999999999998E-2</v>
      </c>
      <c r="F223" s="21">
        <v>0.42</v>
      </c>
      <c r="G223" s="21">
        <v>7</v>
      </c>
      <c r="H223" s="21">
        <v>16.16</v>
      </c>
      <c r="I223" s="22">
        <v>28</v>
      </c>
    </row>
    <row r="224" spans="1:9" ht="13.5" thickBot="1">
      <c r="A224" s="18"/>
      <c r="B224" s="19" t="s">
        <v>652</v>
      </c>
      <c r="C224" s="465" t="s">
        <v>468</v>
      </c>
      <c r="D224" s="466"/>
      <c r="E224" s="466"/>
      <c r="F224" s="466"/>
      <c r="G224" s="466"/>
      <c r="H224" s="466"/>
      <c r="I224" s="467"/>
    </row>
    <row r="225" spans="1:9" ht="27.95" customHeight="1" thickBot="1">
      <c r="A225" s="18"/>
      <c r="B225" s="19" t="s">
        <v>653</v>
      </c>
      <c r="C225" s="20">
        <v>7.5999999999999998E-2</v>
      </c>
      <c r="D225" s="20">
        <v>0</v>
      </c>
      <c r="E225" s="20">
        <v>7.5999999999999998E-2</v>
      </c>
      <c r="F225" s="21">
        <v>0.42</v>
      </c>
      <c r="G225" s="21">
        <v>7</v>
      </c>
      <c r="H225" s="21">
        <v>16.16</v>
      </c>
      <c r="I225" s="22">
        <v>28</v>
      </c>
    </row>
    <row r="226" spans="1:9" ht="27.95" customHeight="1" thickBot="1">
      <c r="A226" s="18"/>
      <c r="B226" s="19" t="s">
        <v>393</v>
      </c>
      <c r="C226" s="20">
        <v>7.4499999999999997E-2</v>
      </c>
      <c r="D226" s="20">
        <v>0</v>
      </c>
      <c r="E226" s="20">
        <v>7.4499999999999997E-2</v>
      </c>
      <c r="F226" s="21">
        <v>0.41</v>
      </c>
      <c r="G226" s="21">
        <v>7</v>
      </c>
      <c r="H226" s="21">
        <v>16.489999999999998</v>
      </c>
      <c r="I226" s="22">
        <v>29</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0.6764</v>
      </c>
      <c r="D234" s="20">
        <v>0</v>
      </c>
      <c r="E234" s="20">
        <v>0.6764</v>
      </c>
      <c r="F234" s="21">
        <v>5.89</v>
      </c>
      <c r="G234" s="21">
        <v>0</v>
      </c>
      <c r="H234" s="21">
        <v>1.34</v>
      </c>
      <c r="I234" s="22">
        <v>2</v>
      </c>
    </row>
    <row r="235" spans="1:9" ht="27.95" customHeight="1" thickBot="1">
      <c r="A235" s="18"/>
      <c r="B235" s="19" t="s">
        <v>662</v>
      </c>
      <c r="C235" s="20">
        <v>7.0400000000000004E-2</v>
      </c>
      <c r="D235" s="20">
        <v>0</v>
      </c>
      <c r="E235" s="20">
        <v>7.0400000000000004E-2</v>
      </c>
      <c r="F235" s="21">
        <v>4.34</v>
      </c>
      <c r="G235" s="21">
        <v>4</v>
      </c>
      <c r="H235" s="21">
        <v>14.3</v>
      </c>
      <c r="I235" s="22">
        <v>19</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0.1047</v>
      </c>
      <c r="D239" s="20">
        <v>0</v>
      </c>
      <c r="E239" s="20">
        <v>0.1047</v>
      </c>
      <c r="F239" s="21">
        <v>4.0999999999999996</v>
      </c>
      <c r="G239" s="21">
        <v>4</v>
      </c>
      <c r="H239" s="21">
        <v>18.239999999999998</v>
      </c>
      <c r="I239" s="22">
        <v>23</v>
      </c>
    </row>
    <row r="240" spans="1:9" ht="27.95" customHeight="1" thickBot="1">
      <c r="A240" s="18"/>
      <c r="B240" s="19" t="s">
        <v>667</v>
      </c>
      <c r="C240" s="20">
        <v>0</v>
      </c>
      <c r="D240" s="20">
        <v>0</v>
      </c>
      <c r="E240" s="20">
        <v>0</v>
      </c>
      <c r="F240" s="21">
        <v>0</v>
      </c>
      <c r="G240" s="21">
        <v>0</v>
      </c>
      <c r="H240" s="21">
        <v>0.8</v>
      </c>
      <c r="I240" s="22">
        <v>1</v>
      </c>
    </row>
    <row r="241" spans="1:9" ht="27.95" customHeight="1" thickBot="1">
      <c r="A241" s="18"/>
      <c r="B241" s="19" t="s">
        <v>668</v>
      </c>
      <c r="C241" s="20">
        <v>0.1341</v>
      </c>
      <c r="D241" s="20">
        <v>0</v>
      </c>
      <c r="E241" s="20">
        <v>0.1341</v>
      </c>
      <c r="F241" s="21">
        <v>1.86</v>
      </c>
      <c r="G241" s="21">
        <v>2</v>
      </c>
      <c r="H241" s="21">
        <v>11.4</v>
      </c>
      <c r="I241" s="22">
        <v>19</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0.12330000000000001</v>
      </c>
      <c r="D243" s="20">
        <v>0</v>
      </c>
      <c r="E243" s="20">
        <v>0.12330000000000001</v>
      </c>
      <c r="F243" s="21">
        <v>1.68</v>
      </c>
      <c r="G243" s="21">
        <v>2</v>
      </c>
      <c r="H243" s="21">
        <v>12.4</v>
      </c>
      <c r="I243" s="22">
        <v>21</v>
      </c>
    </row>
    <row r="244" spans="1:9" ht="13.5" thickBot="1">
      <c r="A244" s="18"/>
      <c r="B244" s="19" t="s">
        <v>671</v>
      </c>
      <c r="C244" s="465" t="s">
        <v>468</v>
      </c>
      <c r="D244" s="466"/>
      <c r="E244" s="466"/>
      <c r="F244" s="466"/>
      <c r="G244" s="466"/>
      <c r="H244" s="466"/>
      <c r="I244" s="467"/>
    </row>
    <row r="245" spans="1:9" ht="27.95" customHeight="1" thickBot="1">
      <c r="A245" s="18"/>
      <c r="B245" s="19" t="s">
        <v>672</v>
      </c>
      <c r="C245" s="20">
        <v>0.28399999999999997</v>
      </c>
      <c r="D245" s="20">
        <v>0</v>
      </c>
      <c r="E245" s="20">
        <v>0.28399999999999997</v>
      </c>
      <c r="F245" s="21">
        <v>0.54</v>
      </c>
      <c r="G245" s="21">
        <v>1</v>
      </c>
      <c r="H245" s="21">
        <v>12.79</v>
      </c>
      <c r="I245" s="22">
        <v>22</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0.26340000000000002</v>
      </c>
      <c r="D248" s="20">
        <v>0</v>
      </c>
      <c r="E248" s="20">
        <v>0.26340000000000002</v>
      </c>
      <c r="F248" s="21">
        <v>0.51</v>
      </c>
      <c r="G248" s="21">
        <v>1</v>
      </c>
      <c r="H248" s="21">
        <v>13.79</v>
      </c>
      <c r="I248" s="22">
        <v>23</v>
      </c>
    </row>
    <row r="249" spans="1:9" ht="27.95" customHeight="1" thickBot="1">
      <c r="A249" s="18"/>
      <c r="B249" s="19" t="s">
        <v>394</v>
      </c>
      <c r="C249" s="20">
        <v>0.157</v>
      </c>
      <c r="D249" s="20">
        <v>0</v>
      </c>
      <c r="E249" s="20">
        <v>0.157</v>
      </c>
      <c r="F249" s="21">
        <v>2.11</v>
      </c>
      <c r="G249" s="21">
        <v>2.9</v>
      </c>
      <c r="H249" s="21">
        <v>45.03</v>
      </c>
      <c r="I249" s="22">
        <v>67</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0</v>
      </c>
      <c r="D252" s="20">
        <v>0</v>
      </c>
      <c r="E252" s="20">
        <v>0</v>
      </c>
      <c r="F252" s="21">
        <v>0</v>
      </c>
      <c r="G252" s="21">
        <v>0</v>
      </c>
      <c r="H252" s="21">
        <v>25.96</v>
      </c>
      <c r="I252" s="22">
        <v>38</v>
      </c>
    </row>
    <row r="253" spans="1:9" ht="27.95" customHeight="1" thickBot="1">
      <c r="A253" s="18"/>
      <c r="B253" s="19" t="s">
        <v>679</v>
      </c>
      <c r="C253" s="20">
        <v>0</v>
      </c>
      <c r="D253" s="20">
        <v>0</v>
      </c>
      <c r="E253" s="20">
        <v>0</v>
      </c>
      <c r="F253" s="21">
        <v>0</v>
      </c>
      <c r="G253" s="21">
        <v>0</v>
      </c>
      <c r="H253" s="21">
        <v>8.57</v>
      </c>
      <c r="I253" s="22">
        <v>18</v>
      </c>
    </row>
    <row r="254" spans="1:9" ht="27.95" customHeight="1" thickBot="1">
      <c r="A254" s="18"/>
      <c r="B254" s="19" t="s">
        <v>680</v>
      </c>
      <c r="C254" s="20">
        <v>0</v>
      </c>
      <c r="D254" s="20">
        <v>0</v>
      </c>
      <c r="E254" s="20">
        <v>0</v>
      </c>
      <c r="F254" s="21">
        <v>0</v>
      </c>
      <c r="G254" s="21">
        <v>0</v>
      </c>
      <c r="H254" s="21">
        <v>34.54</v>
      </c>
      <c r="I254" s="22">
        <v>56</v>
      </c>
    </row>
    <row r="255" spans="1:9" ht="27.95" customHeight="1" thickBot="1">
      <c r="A255" s="18"/>
      <c r="B255" s="19" t="s">
        <v>395</v>
      </c>
      <c r="C255" s="20">
        <v>0</v>
      </c>
      <c r="D255" s="20">
        <v>0</v>
      </c>
      <c r="E255" s="20">
        <v>0</v>
      </c>
      <c r="F255" s="21">
        <v>0</v>
      </c>
      <c r="G255" s="21">
        <v>0</v>
      </c>
      <c r="H255" s="21">
        <v>35.14</v>
      </c>
      <c r="I255" s="22">
        <v>57</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v>
      </c>
      <c r="I262" s="22">
        <v>1</v>
      </c>
    </row>
    <row r="263" spans="1:9" ht="27.95" customHeight="1" thickBot="1">
      <c r="A263" s="18"/>
      <c r="B263" s="19" t="s">
        <v>688</v>
      </c>
      <c r="C263" s="20">
        <v>0.1363</v>
      </c>
      <c r="D263" s="20">
        <v>0</v>
      </c>
      <c r="E263" s="20">
        <v>0.1363</v>
      </c>
      <c r="F263" s="21">
        <v>1.87</v>
      </c>
      <c r="G263" s="21">
        <v>5</v>
      </c>
      <c r="H263" s="21">
        <v>26.22</v>
      </c>
      <c r="I263" s="22">
        <v>44</v>
      </c>
    </row>
    <row r="264" spans="1:9" ht="27.95" customHeight="1" thickBot="1">
      <c r="A264" s="18"/>
      <c r="B264" s="19" t="s">
        <v>689</v>
      </c>
      <c r="C264" s="20">
        <v>0.13220000000000001</v>
      </c>
      <c r="D264" s="20">
        <v>0</v>
      </c>
      <c r="E264" s="20">
        <v>0.13220000000000001</v>
      </c>
      <c r="F264" s="21">
        <v>1.83</v>
      </c>
      <c r="G264" s="21">
        <v>5</v>
      </c>
      <c r="H264" s="21">
        <v>27.02</v>
      </c>
      <c r="I264" s="22">
        <v>45</v>
      </c>
    </row>
    <row r="265" spans="1:9" ht="26.2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5.0200000000000002E-2</v>
      </c>
      <c r="D269" s="20">
        <v>0</v>
      </c>
      <c r="E269" s="20">
        <v>5.0200000000000002E-2</v>
      </c>
      <c r="F269" s="21">
        <v>5.89</v>
      </c>
      <c r="G269" s="21">
        <v>3</v>
      </c>
      <c r="H269" s="21">
        <v>1.54</v>
      </c>
      <c r="I269" s="22">
        <v>2</v>
      </c>
    </row>
    <row r="270" spans="1:9" ht="27.95" customHeight="1" thickBot="1">
      <c r="A270" s="18"/>
      <c r="B270" s="19" t="s">
        <v>695</v>
      </c>
      <c r="C270" s="20">
        <v>5.0200000000000002E-2</v>
      </c>
      <c r="D270" s="20">
        <v>0</v>
      </c>
      <c r="E270" s="20">
        <v>5.0200000000000002E-2</v>
      </c>
      <c r="F270" s="21">
        <v>5.89</v>
      </c>
      <c r="G270" s="21">
        <v>3</v>
      </c>
      <c r="H270" s="21">
        <v>1.54</v>
      </c>
      <c r="I270" s="22">
        <v>2</v>
      </c>
    </row>
    <row r="271" spans="1:9" ht="27.95" customHeight="1" thickBot="1">
      <c r="A271" s="18"/>
      <c r="B271" s="19" t="s">
        <v>396</v>
      </c>
      <c r="C271" s="20">
        <v>0.1278</v>
      </c>
      <c r="D271" s="20">
        <v>0</v>
      </c>
      <c r="E271" s="20">
        <v>0.1278</v>
      </c>
      <c r="F271" s="21">
        <v>1.96</v>
      </c>
      <c r="G271" s="21">
        <v>4.7</v>
      </c>
      <c r="H271" s="21">
        <v>28.56</v>
      </c>
      <c r="I271" s="22">
        <v>48</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1.6500000000000001E-2</v>
      </c>
      <c r="D275" s="20">
        <v>0</v>
      </c>
      <c r="E275" s="20">
        <v>1.6500000000000001E-2</v>
      </c>
      <c r="F275" s="21">
        <v>0.59</v>
      </c>
      <c r="G275" s="21">
        <v>5</v>
      </c>
      <c r="H275" s="21">
        <v>9.7799999999999994</v>
      </c>
      <c r="I275" s="22">
        <v>20</v>
      </c>
    </row>
    <row r="276" spans="1:9" ht="27.95" customHeight="1" thickBot="1">
      <c r="A276" s="18"/>
      <c r="B276" s="19" t="s">
        <v>700</v>
      </c>
      <c r="C276" s="20">
        <v>1.6500000000000001E-2</v>
      </c>
      <c r="D276" s="20">
        <v>0</v>
      </c>
      <c r="E276" s="20">
        <v>1.6500000000000001E-2</v>
      </c>
      <c r="F276" s="21">
        <v>0.59</v>
      </c>
      <c r="G276" s="21">
        <v>5</v>
      </c>
      <c r="H276" s="21">
        <v>9.7799999999999994</v>
      </c>
      <c r="I276" s="22">
        <v>20</v>
      </c>
    </row>
    <row r="277" spans="1:9" ht="27.95" customHeight="1" thickBot="1">
      <c r="A277" s="18"/>
      <c r="B277" s="19" t="s">
        <v>397</v>
      </c>
      <c r="C277" s="20">
        <v>1.6199999999999999E-2</v>
      </c>
      <c r="D277" s="20">
        <v>0</v>
      </c>
      <c r="E277" s="20">
        <v>1.6199999999999999E-2</v>
      </c>
      <c r="F277" s="21">
        <v>0.56000000000000005</v>
      </c>
      <c r="G277" s="21">
        <v>5</v>
      </c>
      <c r="H277" s="21">
        <v>9.98</v>
      </c>
      <c r="I277" s="22">
        <v>21</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4.4999999999999998E-2</v>
      </c>
      <c r="D283" s="20">
        <v>4.8000000000000001E-2</v>
      </c>
      <c r="E283" s="20">
        <v>9.2999999999999999E-2</v>
      </c>
      <c r="F283" s="21">
        <v>0</v>
      </c>
      <c r="G283" s="21">
        <v>0</v>
      </c>
      <c r="H283" s="21">
        <v>17.8</v>
      </c>
      <c r="I283" s="22">
        <v>33</v>
      </c>
    </row>
    <row r="284" spans="1:9" ht="27.95" customHeight="1" thickBot="1">
      <c r="A284" s="18"/>
      <c r="B284" s="19" t="s">
        <v>707</v>
      </c>
      <c r="C284" s="20">
        <v>4.4999999999999998E-2</v>
      </c>
      <c r="D284" s="20">
        <v>4.8000000000000001E-2</v>
      </c>
      <c r="E284" s="20">
        <v>9.2999999999999999E-2</v>
      </c>
      <c r="F284" s="21">
        <v>0</v>
      </c>
      <c r="G284" s="21">
        <v>0</v>
      </c>
      <c r="H284" s="21">
        <v>17.8</v>
      </c>
      <c r="I284" s="22">
        <v>33</v>
      </c>
    </row>
    <row r="285" spans="1:9" ht="27.95" customHeight="1" thickBot="1">
      <c r="A285" s="18"/>
      <c r="B285" s="19" t="s">
        <v>398</v>
      </c>
      <c r="C285" s="20">
        <v>4.3200000000000002E-2</v>
      </c>
      <c r="D285" s="20">
        <v>4.6199999999999998E-2</v>
      </c>
      <c r="E285" s="20">
        <v>8.9399999999999993E-2</v>
      </c>
      <c r="F285" s="21">
        <v>0</v>
      </c>
      <c r="G285" s="21">
        <v>0</v>
      </c>
      <c r="H285" s="21">
        <v>18.5</v>
      </c>
      <c r="I285" s="22">
        <v>34</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6.0499999999999998E-2</v>
      </c>
      <c r="D298" s="20">
        <v>3.2099999999999997E-2</v>
      </c>
      <c r="E298" s="20">
        <v>9.2600000000000002E-2</v>
      </c>
      <c r="F298" s="21">
        <v>1.18</v>
      </c>
      <c r="G298" s="21">
        <v>3.5</v>
      </c>
      <c r="H298" s="21">
        <v>24.95</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5.5599999999999997E-2</v>
      </c>
      <c r="D300" s="20">
        <v>2.9499999999999998E-2</v>
      </c>
      <c r="E300" s="20">
        <v>8.5099999999999995E-2</v>
      </c>
      <c r="F300" s="21">
        <v>1.1000000000000001</v>
      </c>
      <c r="G300" s="21">
        <v>3.5</v>
      </c>
      <c r="H300" s="21">
        <v>27.15</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0.128</v>
      </c>
      <c r="D302" s="20">
        <v>0</v>
      </c>
      <c r="E302" s="20">
        <v>0.128</v>
      </c>
      <c r="F302" s="21">
        <v>3.07</v>
      </c>
      <c r="G302" s="21">
        <v>4.4000000000000004</v>
      </c>
      <c r="H302" s="21">
        <v>16.02</v>
      </c>
      <c r="I302" s="22">
        <v>23</v>
      </c>
    </row>
    <row r="303" spans="1:9" ht="13.5" thickBot="1">
      <c r="A303" s="18"/>
      <c r="B303" s="19" t="s">
        <v>725</v>
      </c>
      <c r="C303" s="465" t="s">
        <v>468</v>
      </c>
      <c r="D303" s="466"/>
      <c r="E303" s="466"/>
      <c r="F303" s="466"/>
      <c r="G303" s="466"/>
      <c r="H303" s="466"/>
      <c r="I303" s="467"/>
    </row>
    <row r="304" spans="1:9" ht="27.95" customHeight="1" thickBot="1">
      <c r="A304" s="18"/>
      <c r="B304" s="19" t="s">
        <v>726</v>
      </c>
      <c r="C304" s="20">
        <v>0.128</v>
      </c>
      <c r="D304" s="20">
        <v>0</v>
      </c>
      <c r="E304" s="20">
        <v>0.128</v>
      </c>
      <c r="F304" s="21">
        <v>3.07</v>
      </c>
      <c r="G304" s="21">
        <v>4.4000000000000004</v>
      </c>
      <c r="H304" s="21">
        <v>16.02</v>
      </c>
      <c r="I304" s="22">
        <v>23</v>
      </c>
    </row>
    <row r="305" spans="1:9" ht="27.95" customHeight="1" thickBot="1">
      <c r="A305" s="18"/>
      <c r="B305" s="19" t="s">
        <v>399</v>
      </c>
      <c r="C305" s="20">
        <v>7.9600000000000004E-2</v>
      </c>
      <c r="D305" s="20">
        <v>1.7899999999999999E-2</v>
      </c>
      <c r="E305" s="20">
        <v>9.7500000000000003E-2</v>
      </c>
      <c r="F305" s="21">
        <v>1.89</v>
      </c>
      <c r="G305" s="21">
        <v>4.3</v>
      </c>
      <c r="H305" s="21">
        <v>44.72</v>
      </c>
      <c r="I305" s="22">
        <v>56</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6.1000000000000004E-3</v>
      </c>
      <c r="D313" s="20">
        <v>2.9499999999999998E-2</v>
      </c>
      <c r="E313" s="20">
        <v>3.5499999999999997E-2</v>
      </c>
      <c r="F313" s="21">
        <v>0</v>
      </c>
      <c r="G313" s="21">
        <v>0</v>
      </c>
      <c r="H313" s="21">
        <v>18.649999999999999</v>
      </c>
      <c r="I313" s="22">
        <v>26</v>
      </c>
    </row>
    <row r="314" spans="1:9" ht="27.95" customHeight="1" thickBot="1">
      <c r="A314" s="18"/>
      <c r="B314" s="19" t="s">
        <v>735</v>
      </c>
      <c r="C314" s="20">
        <v>0</v>
      </c>
      <c r="D314" s="20">
        <v>0</v>
      </c>
      <c r="E314" s="20">
        <v>0</v>
      </c>
      <c r="F314" s="21">
        <v>0</v>
      </c>
      <c r="G314" s="21">
        <v>0</v>
      </c>
      <c r="H314" s="21">
        <v>1.5</v>
      </c>
      <c r="I314" s="22">
        <v>3</v>
      </c>
    </row>
    <row r="315" spans="1:9" ht="27.95" customHeight="1" thickBot="1">
      <c r="A315" s="18"/>
      <c r="B315" s="19" t="s">
        <v>736</v>
      </c>
      <c r="C315" s="20">
        <v>0</v>
      </c>
      <c r="D315" s="20">
        <v>0</v>
      </c>
      <c r="E315" s="20">
        <v>0</v>
      </c>
      <c r="F315" s="21">
        <v>0</v>
      </c>
      <c r="G315" s="21">
        <v>0</v>
      </c>
      <c r="H315" s="21">
        <v>2.2000000000000002</v>
      </c>
      <c r="I315" s="22">
        <v>18</v>
      </c>
    </row>
    <row r="316" spans="1:9" ht="27.95" customHeight="1" thickBot="1">
      <c r="A316" s="18"/>
      <c r="B316" s="19" t="s">
        <v>435</v>
      </c>
      <c r="C316" s="20">
        <v>4.8999999999999998E-3</v>
      </c>
      <c r="D316" s="20">
        <v>2.4E-2</v>
      </c>
      <c r="E316" s="20">
        <v>2.8899999999999999E-2</v>
      </c>
      <c r="F316" s="21">
        <v>0</v>
      </c>
      <c r="G316" s="21">
        <v>0</v>
      </c>
      <c r="H316" s="21">
        <v>22.95</v>
      </c>
      <c r="I316" s="22">
        <v>48</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3.3799999999999997E-2</v>
      </c>
      <c r="D318" s="20">
        <v>2.86E-2</v>
      </c>
      <c r="E318" s="20">
        <v>6.2300000000000001E-2</v>
      </c>
      <c r="F318" s="21">
        <v>0.39</v>
      </c>
      <c r="G318" s="21">
        <v>4</v>
      </c>
      <c r="H318" s="21">
        <v>23.5</v>
      </c>
      <c r="I318" s="22">
        <v>30</v>
      </c>
    </row>
    <row r="319" spans="1:9" ht="27.95" customHeight="1" thickBot="1">
      <c r="A319" s="18"/>
      <c r="B319" s="19" t="s">
        <v>739</v>
      </c>
      <c r="C319" s="20">
        <v>0</v>
      </c>
      <c r="D319" s="20">
        <v>0</v>
      </c>
      <c r="E319" s="20">
        <v>0</v>
      </c>
      <c r="F319" s="21">
        <v>0</v>
      </c>
      <c r="G319" s="21">
        <v>0</v>
      </c>
      <c r="H319" s="21">
        <v>2.8</v>
      </c>
      <c r="I319" s="22">
        <v>5</v>
      </c>
    </row>
    <row r="320" spans="1:9" ht="13.5" thickBot="1">
      <c r="A320" s="18"/>
      <c r="B320" s="19" t="s">
        <v>740</v>
      </c>
      <c r="C320" s="465" t="s">
        <v>468</v>
      </c>
      <c r="D320" s="466"/>
      <c r="E320" s="466"/>
      <c r="F320" s="466"/>
      <c r="G320" s="466"/>
      <c r="H320" s="466"/>
      <c r="I320" s="467"/>
    </row>
    <row r="321" spans="1:9" ht="27.95" customHeight="1" thickBot="1">
      <c r="A321" s="18"/>
      <c r="B321" s="19" t="s">
        <v>436</v>
      </c>
      <c r="C321" s="20">
        <v>2.93E-2</v>
      </c>
      <c r="D321" s="20">
        <v>2.4799999999999999E-2</v>
      </c>
      <c r="E321" s="20">
        <v>5.3999999999999999E-2</v>
      </c>
      <c r="F321" s="21">
        <v>0.33</v>
      </c>
      <c r="G321" s="21">
        <v>4</v>
      </c>
      <c r="H321" s="21">
        <v>27.1</v>
      </c>
      <c r="I321" s="22">
        <v>36</v>
      </c>
    </row>
    <row r="322" spans="1:9" ht="27.95" customHeight="1" thickBot="1">
      <c r="A322" s="18"/>
      <c r="B322" s="19" t="s">
        <v>741</v>
      </c>
      <c r="C322" s="20">
        <v>1.8100000000000002E-2</v>
      </c>
      <c r="D322" s="20">
        <v>2.4400000000000002E-2</v>
      </c>
      <c r="E322" s="20">
        <v>4.2500000000000003E-2</v>
      </c>
      <c r="F322" s="21">
        <v>0.14000000000000001</v>
      </c>
      <c r="G322" s="21">
        <v>4</v>
      </c>
      <c r="H322" s="21">
        <v>50.05</v>
      </c>
      <c r="I322" s="22">
        <v>84</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4.2000000000000003E-2</v>
      </c>
      <c r="D325" s="20">
        <v>1.35E-2</v>
      </c>
      <c r="E325" s="20">
        <v>5.5500000000000001E-2</v>
      </c>
      <c r="F325" s="21">
        <v>0</v>
      </c>
      <c r="G325" s="21">
        <v>3</v>
      </c>
      <c r="H325" s="21">
        <v>22.58</v>
      </c>
      <c r="I325" s="22">
        <v>36</v>
      </c>
    </row>
    <row r="326" spans="1:9" ht="13.5" thickBot="1">
      <c r="A326" s="18"/>
      <c r="B326" s="19" t="s">
        <v>745</v>
      </c>
      <c r="C326" s="465" t="s">
        <v>468</v>
      </c>
      <c r="D326" s="466"/>
      <c r="E326" s="466"/>
      <c r="F326" s="466"/>
      <c r="G326" s="466"/>
      <c r="H326" s="466"/>
      <c r="I326" s="467"/>
    </row>
    <row r="327" spans="1:9" ht="27.95" customHeight="1" thickBot="1">
      <c r="A327" s="18"/>
      <c r="B327" s="19" t="s">
        <v>746</v>
      </c>
      <c r="C327" s="20">
        <v>4.0899999999999999E-2</v>
      </c>
      <c r="D327" s="20">
        <v>1.32E-2</v>
      </c>
      <c r="E327" s="20">
        <v>5.4100000000000002E-2</v>
      </c>
      <c r="F327" s="21">
        <v>0</v>
      </c>
      <c r="G327" s="21">
        <v>3</v>
      </c>
      <c r="H327" s="21">
        <v>23.18</v>
      </c>
      <c r="I327" s="22">
        <v>37</v>
      </c>
    </row>
    <row r="328" spans="1:9" ht="27.95" customHeight="1" thickBot="1">
      <c r="A328" s="18"/>
      <c r="B328" s="19" t="s">
        <v>400</v>
      </c>
      <c r="C328" s="20">
        <v>4.0899999999999999E-2</v>
      </c>
      <c r="D328" s="20">
        <v>1.32E-2</v>
      </c>
      <c r="E328" s="20">
        <v>5.4100000000000002E-2</v>
      </c>
      <c r="F328" s="21">
        <v>0</v>
      </c>
      <c r="G328" s="21">
        <v>3</v>
      </c>
      <c r="H328" s="21">
        <v>23.18</v>
      </c>
      <c r="I328" s="22">
        <v>37</v>
      </c>
    </row>
    <row r="329" spans="1:9" ht="27.95" customHeight="1" thickBot="1">
      <c r="A329" s="18"/>
      <c r="B329" s="19" t="s">
        <v>727</v>
      </c>
      <c r="C329" s="20">
        <v>0</v>
      </c>
      <c r="D329" s="20">
        <v>0</v>
      </c>
      <c r="E329" s="20">
        <v>0</v>
      </c>
      <c r="F329" s="21">
        <v>0</v>
      </c>
      <c r="G329" s="21">
        <v>0</v>
      </c>
      <c r="H329" s="21">
        <v>2.0099999999999998</v>
      </c>
      <c r="I329" s="22">
        <v>8</v>
      </c>
    </row>
    <row r="330" spans="1:9" ht="27.95" customHeight="1" thickBot="1">
      <c r="A330" s="18"/>
      <c r="B330" s="19" t="s">
        <v>747</v>
      </c>
      <c r="C330" s="20">
        <v>0</v>
      </c>
      <c r="D330" s="20">
        <v>0</v>
      </c>
      <c r="E330" s="20">
        <v>0</v>
      </c>
      <c r="F330" s="21">
        <v>0</v>
      </c>
      <c r="G330" s="21">
        <v>0</v>
      </c>
      <c r="H330" s="21">
        <v>2.8</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0</v>
      </c>
      <c r="D332" s="20">
        <v>0</v>
      </c>
      <c r="E332" s="20">
        <v>0</v>
      </c>
      <c r="F332" s="21">
        <v>0</v>
      </c>
      <c r="G332" s="21">
        <v>0</v>
      </c>
      <c r="H332" s="21">
        <v>9</v>
      </c>
      <c r="I332" s="22">
        <v>14</v>
      </c>
    </row>
    <row r="333" spans="1:9" ht="27.95" customHeight="1" thickBot="1">
      <c r="A333" s="18"/>
      <c r="B333" s="19" t="s">
        <v>750</v>
      </c>
      <c r="C333" s="20">
        <v>0.26090000000000002</v>
      </c>
      <c r="D333" s="20">
        <v>0</v>
      </c>
      <c r="E333" s="20">
        <v>0.26090000000000002</v>
      </c>
      <c r="F333" s="21">
        <v>3.92</v>
      </c>
      <c r="G333" s="21">
        <v>0</v>
      </c>
      <c r="H333" s="21">
        <v>2.25</v>
      </c>
      <c r="I333" s="22">
        <v>3</v>
      </c>
    </row>
    <row r="334" spans="1:9" ht="27.95" customHeight="1" thickBot="1">
      <c r="A334" s="18"/>
      <c r="B334" s="19" t="s">
        <v>751</v>
      </c>
      <c r="C334" s="20">
        <v>0</v>
      </c>
      <c r="D334" s="20">
        <v>0</v>
      </c>
      <c r="E334" s="20">
        <v>0</v>
      </c>
      <c r="F334" s="21">
        <v>0</v>
      </c>
      <c r="G334" s="21">
        <v>0</v>
      </c>
      <c r="H334" s="21">
        <v>2.25</v>
      </c>
      <c r="I334" s="22">
        <v>4</v>
      </c>
    </row>
    <row r="335" spans="1:9" ht="27.95" customHeight="1" thickBot="1">
      <c r="A335" s="18"/>
      <c r="B335" s="19" t="s">
        <v>752</v>
      </c>
      <c r="C335" s="20">
        <v>3.32E-2</v>
      </c>
      <c r="D335" s="20">
        <v>0</v>
      </c>
      <c r="E335" s="20">
        <v>3.32E-2</v>
      </c>
      <c r="F335" s="21">
        <v>0.41</v>
      </c>
      <c r="G335" s="21">
        <v>0</v>
      </c>
      <c r="H335" s="21">
        <v>17.68</v>
      </c>
      <c r="I335" s="22">
        <v>29</v>
      </c>
    </row>
    <row r="336" spans="1:9" ht="27.95" customHeight="1" thickBot="1">
      <c r="A336" s="18"/>
      <c r="B336" s="19" t="s">
        <v>401</v>
      </c>
      <c r="C336" s="20">
        <v>2.98E-2</v>
      </c>
      <c r="D336" s="20">
        <v>0</v>
      </c>
      <c r="E336" s="20">
        <v>2.98E-2</v>
      </c>
      <c r="F336" s="21">
        <v>0.32</v>
      </c>
      <c r="G336" s="21">
        <v>0</v>
      </c>
      <c r="H336" s="21">
        <v>19.690000000000001</v>
      </c>
      <c r="I336" s="22">
        <v>37</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1.26E-2</v>
      </c>
      <c r="D339" s="20">
        <v>0</v>
      </c>
      <c r="E339" s="20">
        <v>1.26E-2</v>
      </c>
      <c r="F339" s="21">
        <v>1.34</v>
      </c>
      <c r="G339" s="21">
        <v>3.3</v>
      </c>
      <c r="H339" s="21">
        <v>33.99</v>
      </c>
      <c r="I339" s="22">
        <v>44</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1.2E-2</v>
      </c>
      <c r="D343" s="20">
        <v>0</v>
      </c>
      <c r="E343" s="20">
        <v>1.2E-2</v>
      </c>
      <c r="F343" s="21">
        <v>1.28</v>
      </c>
      <c r="G343" s="21">
        <v>3.3</v>
      </c>
      <c r="H343" s="21">
        <v>35.590000000000003</v>
      </c>
      <c r="I343" s="22">
        <v>46</v>
      </c>
    </row>
    <row r="344" spans="1:9" ht="27.95" customHeight="1" thickBot="1">
      <c r="A344" s="18"/>
      <c r="B344" s="19" t="s">
        <v>404</v>
      </c>
      <c r="C344" s="20">
        <v>1.2E-2</v>
      </c>
      <c r="D344" s="20">
        <v>0</v>
      </c>
      <c r="E344" s="20">
        <v>1.2E-2</v>
      </c>
      <c r="F344" s="21">
        <v>1.28</v>
      </c>
      <c r="G344" s="21">
        <v>3.3</v>
      </c>
      <c r="H344" s="21">
        <v>35.590000000000003</v>
      </c>
      <c r="I344" s="22">
        <v>46</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7.0800000000000002E-2</v>
      </c>
      <c r="D347" s="20">
        <v>0</v>
      </c>
      <c r="E347" s="20">
        <v>7.0800000000000002E-2</v>
      </c>
      <c r="F347" s="21">
        <v>0.62</v>
      </c>
      <c r="G347" s="21">
        <v>5</v>
      </c>
      <c r="H347" s="21">
        <v>27.88</v>
      </c>
      <c r="I347" s="22">
        <v>38</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6.6000000000000003E-2</v>
      </c>
      <c r="D349" s="20">
        <v>0</v>
      </c>
      <c r="E349" s="20">
        <v>6.6000000000000003E-2</v>
      </c>
      <c r="F349" s="21">
        <v>0.59</v>
      </c>
      <c r="G349" s="21">
        <v>5</v>
      </c>
      <c r="H349" s="21">
        <v>29.88</v>
      </c>
      <c r="I349" s="22">
        <v>40</v>
      </c>
    </row>
    <row r="350" spans="1:9" ht="27.95" customHeight="1" thickBot="1">
      <c r="A350" s="18"/>
      <c r="B350" s="19" t="s">
        <v>405</v>
      </c>
      <c r="C350" s="20">
        <v>6.6000000000000003E-2</v>
      </c>
      <c r="D350" s="20">
        <v>0</v>
      </c>
      <c r="E350" s="20">
        <v>6.6000000000000003E-2</v>
      </c>
      <c r="F350" s="21">
        <v>0.59</v>
      </c>
      <c r="G350" s="21">
        <v>5</v>
      </c>
      <c r="H350" s="21">
        <v>29.88</v>
      </c>
      <c r="I350" s="22">
        <v>40</v>
      </c>
    </row>
    <row r="351" spans="1:9" ht="13.5" thickBot="1">
      <c r="A351" s="18"/>
      <c r="B351" s="19" t="s">
        <v>765</v>
      </c>
      <c r="C351" s="465" t="s">
        <v>468</v>
      </c>
      <c r="D351" s="466"/>
      <c r="E351" s="466"/>
      <c r="F351" s="466"/>
      <c r="G351" s="466"/>
      <c r="H351" s="466"/>
      <c r="I351" s="467"/>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8.3099999999999993E-2</v>
      </c>
      <c r="D353" s="20">
        <v>0</v>
      </c>
      <c r="E353" s="20">
        <v>8.3099999999999993E-2</v>
      </c>
      <c r="F353" s="21">
        <v>0.78</v>
      </c>
      <c r="G353" s="21">
        <v>4</v>
      </c>
      <c r="H353" s="21">
        <v>8.2100000000000009</v>
      </c>
      <c r="I353" s="22">
        <v>15</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7.8700000000000006E-2</v>
      </c>
      <c r="D357" s="20">
        <v>0</v>
      </c>
      <c r="E357" s="20">
        <v>7.8700000000000006E-2</v>
      </c>
      <c r="F357" s="21">
        <v>0.74</v>
      </c>
      <c r="G357" s="21">
        <v>4</v>
      </c>
      <c r="H357" s="21">
        <v>8.67</v>
      </c>
      <c r="I357" s="22">
        <v>16</v>
      </c>
    </row>
    <row r="358" spans="1:9" ht="27.95" customHeight="1" thickBot="1">
      <c r="A358" s="18"/>
      <c r="B358" s="19" t="s">
        <v>406</v>
      </c>
      <c r="C358" s="20">
        <v>7.8700000000000006E-2</v>
      </c>
      <c r="D358" s="20">
        <v>0</v>
      </c>
      <c r="E358" s="20">
        <v>7.8700000000000006E-2</v>
      </c>
      <c r="F358" s="21">
        <v>0.74</v>
      </c>
      <c r="G358" s="21">
        <v>4</v>
      </c>
      <c r="H358" s="21">
        <v>8.67</v>
      </c>
      <c r="I358" s="22">
        <v>16</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0</v>
      </c>
      <c r="D361" s="20">
        <v>0</v>
      </c>
      <c r="E361" s="20">
        <v>0</v>
      </c>
      <c r="F361" s="21">
        <v>0</v>
      </c>
      <c r="G361" s="21">
        <v>0</v>
      </c>
      <c r="H361" s="21">
        <v>4.38</v>
      </c>
      <c r="I361" s="22">
        <v>9</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0</v>
      </c>
      <c r="D363" s="20">
        <v>0</v>
      </c>
      <c r="E363" s="20">
        <v>0</v>
      </c>
      <c r="F363" s="21">
        <v>0</v>
      </c>
      <c r="G363" s="21">
        <v>0</v>
      </c>
      <c r="H363" s="21">
        <v>5.92</v>
      </c>
      <c r="I363" s="22">
        <v>11</v>
      </c>
    </row>
    <row r="364" spans="1:9" ht="27.95" customHeight="1" thickBot="1">
      <c r="A364" s="18"/>
      <c r="B364" s="19" t="s">
        <v>407</v>
      </c>
      <c r="C364" s="20">
        <v>0</v>
      </c>
      <c r="D364" s="20">
        <v>0</v>
      </c>
      <c r="E364" s="20">
        <v>0</v>
      </c>
      <c r="F364" s="21">
        <v>0</v>
      </c>
      <c r="G364" s="21">
        <v>0</v>
      </c>
      <c r="H364" s="21">
        <v>5.92</v>
      </c>
      <c r="I364" s="22">
        <v>11</v>
      </c>
    </row>
    <row r="365" spans="1:9" ht="27.95" customHeight="1" thickBot="1">
      <c r="A365" s="18"/>
      <c r="B365" s="19" t="s">
        <v>777</v>
      </c>
      <c r="C365" s="20">
        <v>1.61E-2</v>
      </c>
      <c r="D365" s="20">
        <v>0</v>
      </c>
      <c r="E365" s="20">
        <v>1.61E-2</v>
      </c>
      <c r="F365" s="21">
        <v>0</v>
      </c>
      <c r="G365" s="21">
        <v>1</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0</v>
      </c>
      <c r="D367" s="20">
        <v>0</v>
      </c>
      <c r="E367" s="20">
        <v>0</v>
      </c>
      <c r="F367" s="21">
        <v>0</v>
      </c>
      <c r="G367" s="21">
        <v>0</v>
      </c>
      <c r="H367" s="21">
        <v>5.17</v>
      </c>
      <c r="I367" s="22">
        <v>6</v>
      </c>
    </row>
    <row r="368" spans="1:9" ht="27.95" customHeight="1" thickBot="1">
      <c r="A368" s="18"/>
      <c r="B368" s="19" t="s">
        <v>780</v>
      </c>
      <c r="C368" s="20">
        <v>2.5499999999999998E-2</v>
      </c>
      <c r="D368" s="20">
        <v>0</v>
      </c>
      <c r="E368" s="20">
        <v>2.5499999999999998E-2</v>
      </c>
      <c r="F368" s="21">
        <v>3.92</v>
      </c>
      <c r="G368" s="21">
        <v>1.5</v>
      </c>
      <c r="H368" s="21">
        <v>2.4</v>
      </c>
      <c r="I368" s="22">
        <v>3</v>
      </c>
    </row>
    <row r="369" spans="1:9" ht="27.95" customHeight="1" thickBot="1">
      <c r="A369" s="18"/>
      <c r="B369" s="19" t="s">
        <v>781</v>
      </c>
      <c r="C369" s="20">
        <v>7.7000000000000002E-3</v>
      </c>
      <c r="D369" s="20">
        <v>0</v>
      </c>
      <c r="E369" s="20">
        <v>7.7000000000000002E-3</v>
      </c>
      <c r="F369" s="21">
        <v>1.18</v>
      </c>
      <c r="G369" s="21">
        <v>1.5</v>
      </c>
      <c r="H369" s="21">
        <v>7.97</v>
      </c>
      <c r="I369" s="22">
        <v>10</v>
      </c>
    </row>
    <row r="370" spans="1:9" ht="27.95" customHeight="1" thickBot="1">
      <c r="A370" s="18"/>
      <c r="B370" s="19" t="s">
        <v>408</v>
      </c>
      <c r="C370" s="20">
        <v>8.6E-3</v>
      </c>
      <c r="D370" s="20">
        <v>0</v>
      </c>
      <c r="E370" s="20">
        <v>8.6E-3</v>
      </c>
      <c r="F370" s="21">
        <v>1.18</v>
      </c>
      <c r="G370" s="21">
        <v>1.3</v>
      </c>
      <c r="H370" s="21">
        <v>8.9700000000000006</v>
      </c>
      <c r="I370" s="22">
        <v>10</v>
      </c>
    </row>
    <row r="371" spans="1:9" ht="13.5" thickBot="1">
      <c r="A371" s="18"/>
      <c r="B371" s="19" t="s">
        <v>782</v>
      </c>
      <c r="C371" s="465" t="s">
        <v>468</v>
      </c>
      <c r="D371" s="466"/>
      <c r="E371" s="466"/>
      <c r="F371" s="466"/>
      <c r="G371" s="466"/>
      <c r="H371" s="466"/>
      <c r="I371" s="467"/>
    </row>
    <row r="372" spans="1:9" ht="26.2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26.2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v>
      </c>
      <c r="D390" s="20">
        <v>0</v>
      </c>
      <c r="E390" s="20">
        <v>0</v>
      </c>
      <c r="F390" s="21">
        <v>0</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0</v>
      </c>
      <c r="D392" s="20">
        <v>0</v>
      </c>
      <c r="E392" s="20">
        <v>0</v>
      </c>
      <c r="F392" s="21">
        <v>0</v>
      </c>
      <c r="G392" s="21">
        <v>0</v>
      </c>
      <c r="H392" s="21">
        <v>6.59</v>
      </c>
      <c r="I392" s="22">
        <v>10</v>
      </c>
    </row>
    <row r="393" spans="1:9" ht="27.95" customHeight="1" thickBot="1">
      <c r="A393" s="18"/>
      <c r="B393" s="19" t="s">
        <v>801</v>
      </c>
      <c r="C393" s="20">
        <v>0</v>
      </c>
      <c r="D393" s="20">
        <v>0</v>
      </c>
      <c r="E393" s="20">
        <v>0</v>
      </c>
      <c r="F393" s="21">
        <v>0</v>
      </c>
      <c r="G393" s="21">
        <v>0</v>
      </c>
      <c r="H393" s="21">
        <v>6.59</v>
      </c>
      <c r="I393" s="22">
        <v>10</v>
      </c>
    </row>
    <row r="394" spans="1:9" ht="27.95" customHeight="1" thickBot="1">
      <c r="A394" s="18"/>
      <c r="B394" s="19" t="s">
        <v>412</v>
      </c>
      <c r="C394" s="20">
        <v>0</v>
      </c>
      <c r="D394" s="20">
        <v>0</v>
      </c>
      <c r="E394" s="20">
        <v>0</v>
      </c>
      <c r="F394" s="21">
        <v>0</v>
      </c>
      <c r="G394" s="21">
        <v>0</v>
      </c>
      <c r="H394" s="21">
        <v>6.69</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4.99E-2</v>
      </c>
      <c r="D397" s="20">
        <v>0</v>
      </c>
      <c r="E397" s="20">
        <v>4.99E-2</v>
      </c>
      <c r="F397" s="21">
        <v>3.36</v>
      </c>
      <c r="G397" s="21">
        <v>5</v>
      </c>
      <c r="H397" s="21">
        <v>5.54</v>
      </c>
      <c r="I397" s="22">
        <v>14</v>
      </c>
    </row>
    <row r="398" spans="1:9" ht="27.95" customHeight="1" thickBot="1">
      <c r="A398" s="18"/>
      <c r="B398" s="19" t="s">
        <v>805</v>
      </c>
      <c r="C398" s="20">
        <v>4.99E-2</v>
      </c>
      <c r="D398" s="20">
        <v>0</v>
      </c>
      <c r="E398" s="20">
        <v>4.99E-2</v>
      </c>
      <c r="F398" s="21">
        <v>3.36</v>
      </c>
      <c r="G398" s="21">
        <v>5</v>
      </c>
      <c r="H398" s="21">
        <v>5.54</v>
      </c>
      <c r="I398" s="22">
        <v>14</v>
      </c>
    </row>
    <row r="399" spans="1:9" ht="27.95" customHeight="1" thickBot="1">
      <c r="A399" s="18"/>
      <c r="B399" s="19" t="s">
        <v>413</v>
      </c>
      <c r="C399" s="20">
        <v>4.99E-2</v>
      </c>
      <c r="D399" s="20">
        <v>0</v>
      </c>
      <c r="E399" s="20">
        <v>4.99E-2</v>
      </c>
      <c r="F399" s="21">
        <v>3.36</v>
      </c>
      <c r="G399" s="21">
        <v>5</v>
      </c>
      <c r="H399" s="21">
        <v>5.54</v>
      </c>
      <c r="I399" s="22">
        <v>14</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0.93230000000000002</v>
      </c>
      <c r="D406" s="20">
        <v>0</v>
      </c>
      <c r="E406" s="20">
        <v>0.93230000000000002</v>
      </c>
      <c r="F406" s="21">
        <v>0</v>
      </c>
      <c r="G406" s="21">
        <v>0</v>
      </c>
      <c r="H406" s="21">
        <v>0.5</v>
      </c>
      <c r="I406" s="22">
        <v>1</v>
      </c>
    </row>
    <row r="407" spans="1:9" ht="27.95" customHeight="1" thickBot="1">
      <c r="A407" s="18"/>
      <c r="B407" s="19" t="s">
        <v>812</v>
      </c>
      <c r="C407" s="20">
        <v>0.15440000000000001</v>
      </c>
      <c r="D407" s="20">
        <v>3.8199999999999998E-2</v>
      </c>
      <c r="E407" s="20">
        <v>0.1925</v>
      </c>
      <c r="F407" s="21">
        <v>0</v>
      </c>
      <c r="G407" s="21">
        <v>0</v>
      </c>
      <c r="H407" s="21">
        <v>14.41</v>
      </c>
      <c r="I407" s="22">
        <v>21</v>
      </c>
    </row>
    <row r="408" spans="1:9" ht="27.95" customHeight="1" thickBot="1">
      <c r="A408" s="18"/>
      <c r="B408" s="19" t="s">
        <v>446</v>
      </c>
      <c r="C408" s="20">
        <v>0.18049999999999999</v>
      </c>
      <c r="D408" s="20">
        <v>3.6900000000000002E-2</v>
      </c>
      <c r="E408" s="20">
        <v>0.21729999999999999</v>
      </c>
      <c r="F408" s="21">
        <v>0</v>
      </c>
      <c r="G408" s="21">
        <v>0</v>
      </c>
      <c r="H408" s="21">
        <v>14.91</v>
      </c>
      <c r="I408" s="22">
        <v>22</v>
      </c>
    </row>
    <row r="409" spans="1:9" ht="27.95" customHeight="1" thickBot="1">
      <c r="A409" s="18"/>
      <c r="B409" s="19" t="s">
        <v>813</v>
      </c>
      <c r="C409" s="20">
        <v>0.18049999999999999</v>
      </c>
      <c r="D409" s="20">
        <v>3.6900000000000002E-2</v>
      </c>
      <c r="E409" s="20">
        <v>0.21729999999999999</v>
      </c>
      <c r="F409" s="21">
        <v>0</v>
      </c>
      <c r="G409" s="21">
        <v>0</v>
      </c>
      <c r="H409" s="21">
        <v>14.91</v>
      </c>
      <c r="I409" s="22">
        <v>22</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v>
      </c>
      <c r="D411" s="20">
        <v>0</v>
      </c>
      <c r="E411" s="20">
        <v>0</v>
      </c>
      <c r="F411" s="21">
        <v>0</v>
      </c>
      <c r="G411" s="21">
        <v>0</v>
      </c>
      <c r="H411" s="21">
        <v>1</v>
      </c>
      <c r="I411" s="22">
        <v>1</v>
      </c>
    </row>
    <row r="412" spans="1:9" ht="27.95" customHeight="1" thickBot="1">
      <c r="A412" s="18"/>
      <c r="B412" s="19" t="s">
        <v>816</v>
      </c>
      <c r="C412" s="20">
        <v>6.13E-2</v>
      </c>
      <c r="D412" s="20">
        <v>0</v>
      </c>
      <c r="E412" s="20">
        <v>6.13E-2</v>
      </c>
      <c r="F412" s="21">
        <v>0.46</v>
      </c>
      <c r="G412" s="21">
        <v>3</v>
      </c>
      <c r="H412" s="21">
        <v>35.22</v>
      </c>
      <c r="I412" s="22">
        <v>51</v>
      </c>
    </row>
    <row r="413" spans="1:9" ht="27.95" customHeight="1" thickBot="1">
      <c r="A413" s="18"/>
      <c r="B413" s="19" t="s">
        <v>817</v>
      </c>
      <c r="C413" s="20">
        <v>5.96E-2</v>
      </c>
      <c r="D413" s="20">
        <v>0</v>
      </c>
      <c r="E413" s="20">
        <v>5.96E-2</v>
      </c>
      <c r="F413" s="21">
        <v>0.45</v>
      </c>
      <c r="G413" s="21">
        <v>3</v>
      </c>
      <c r="H413" s="21">
        <v>36.22</v>
      </c>
      <c r="I413" s="22">
        <v>52</v>
      </c>
    </row>
    <row r="414" spans="1:9" ht="27.95" customHeight="1" thickBot="1">
      <c r="A414" s="18"/>
      <c r="B414" s="19" t="s">
        <v>447</v>
      </c>
      <c r="C414" s="20">
        <v>5.8299999999999998E-2</v>
      </c>
      <c r="D414" s="20">
        <v>0</v>
      </c>
      <c r="E414" s="20">
        <v>5.8299999999999998E-2</v>
      </c>
      <c r="F414" s="21">
        <v>0.44</v>
      </c>
      <c r="G414" s="21">
        <v>3</v>
      </c>
      <c r="H414" s="21">
        <v>37.020000000000003</v>
      </c>
      <c r="I414" s="22">
        <v>53</v>
      </c>
    </row>
    <row r="415" spans="1:9" ht="27.95" customHeight="1" thickBot="1">
      <c r="A415" s="18"/>
      <c r="B415" s="19" t="s">
        <v>818</v>
      </c>
      <c r="C415" s="20">
        <v>5.8200000000000002E-2</v>
      </c>
      <c r="D415" s="20">
        <v>8.3999999999999995E-3</v>
      </c>
      <c r="E415" s="20">
        <v>6.6500000000000004E-2</v>
      </c>
      <c r="F415" s="21">
        <v>0.73</v>
      </c>
      <c r="G415" s="21">
        <v>4</v>
      </c>
      <c r="H415" s="21">
        <v>925.81</v>
      </c>
      <c r="I415" s="22">
        <v>1344</v>
      </c>
    </row>
    <row r="416" spans="1:9" ht="13.5" thickBot="1">
      <c r="A416" s="18"/>
      <c r="B416" s="19" t="s">
        <v>469</v>
      </c>
      <c r="C416" s="465" t="s">
        <v>468</v>
      </c>
      <c r="D416" s="466"/>
      <c r="E416" s="466"/>
      <c r="F416" s="466"/>
      <c r="G416" s="466"/>
      <c r="H416" s="466"/>
      <c r="I416" s="467"/>
    </row>
    <row r="417" spans="1:9" ht="13.5" thickBot="1">
      <c r="A417" s="18"/>
      <c r="B417" s="19" t="s">
        <v>819</v>
      </c>
      <c r="C417" s="465" t="s">
        <v>468</v>
      </c>
      <c r="D417" s="466"/>
      <c r="E417" s="466"/>
      <c r="F417" s="466"/>
      <c r="G417" s="466"/>
      <c r="H417" s="466"/>
      <c r="I417" s="467"/>
    </row>
    <row r="418" spans="1:9" ht="13.5" thickBot="1">
      <c r="A418" s="18"/>
      <c r="B418" s="19" t="s">
        <v>820</v>
      </c>
      <c r="C418" s="465" t="s">
        <v>468</v>
      </c>
      <c r="D418" s="466"/>
      <c r="E418" s="466"/>
      <c r="F418" s="466"/>
      <c r="G418" s="466"/>
      <c r="H418" s="466"/>
      <c r="I418" s="467"/>
    </row>
    <row r="419" spans="1:9" ht="13.5" thickBot="1">
      <c r="A419" s="18"/>
      <c r="B419" s="19" t="s">
        <v>821</v>
      </c>
      <c r="C419" s="465" t="s">
        <v>468</v>
      </c>
      <c r="D419" s="466"/>
      <c r="E419" s="466"/>
      <c r="F419" s="466"/>
      <c r="G419" s="466"/>
      <c r="H419" s="466"/>
      <c r="I419" s="467"/>
    </row>
    <row r="420" spans="1:9" ht="13.5" thickBot="1">
      <c r="A420" s="18"/>
      <c r="B420" s="19" t="s">
        <v>822</v>
      </c>
      <c r="C420" s="465" t="s">
        <v>468</v>
      </c>
      <c r="D420" s="466"/>
      <c r="E420" s="466"/>
      <c r="F420" s="466"/>
      <c r="G420" s="466"/>
      <c r="H420" s="466"/>
      <c r="I420" s="467"/>
    </row>
    <row r="421" spans="1:9" ht="13.5" thickBot="1">
      <c r="A421" s="18"/>
      <c r="B421" s="19" t="s">
        <v>823</v>
      </c>
      <c r="C421" s="465" t="s">
        <v>468</v>
      </c>
      <c r="D421" s="466"/>
      <c r="E421" s="466"/>
      <c r="F421" s="466"/>
      <c r="G421" s="466"/>
      <c r="H421" s="466"/>
      <c r="I421" s="467"/>
    </row>
    <row r="422" spans="1:9" ht="27.95" customHeight="1" thickBot="1">
      <c r="A422" s="18"/>
      <c r="B422" s="19" t="s">
        <v>414</v>
      </c>
      <c r="C422" s="20">
        <v>0</v>
      </c>
      <c r="D422" s="20">
        <v>0</v>
      </c>
      <c r="E422" s="20">
        <v>0</v>
      </c>
      <c r="F422" s="21">
        <v>0</v>
      </c>
      <c r="G422" s="21">
        <v>0</v>
      </c>
      <c r="H422" s="21">
        <v>0</v>
      </c>
      <c r="I422" s="22">
        <v>0</v>
      </c>
    </row>
    <row r="423" spans="1:9" ht="13.5" thickBot="1">
      <c r="A423" s="18"/>
      <c r="B423" s="19" t="s">
        <v>824</v>
      </c>
      <c r="C423" s="465" t="s">
        <v>468</v>
      </c>
      <c r="D423" s="466"/>
      <c r="E423" s="466"/>
      <c r="F423" s="466"/>
      <c r="G423" s="466"/>
      <c r="H423" s="466"/>
      <c r="I423" s="467"/>
    </row>
    <row r="424" spans="1:9" ht="13.5" thickBot="1">
      <c r="A424" s="18"/>
      <c r="B424" s="19" t="s">
        <v>727</v>
      </c>
      <c r="C424" s="465" t="s">
        <v>468</v>
      </c>
      <c r="D424" s="466"/>
      <c r="E424" s="466"/>
      <c r="F424" s="466"/>
      <c r="G424" s="466"/>
      <c r="H424" s="466"/>
      <c r="I424" s="467"/>
    </row>
    <row r="425" spans="1:9" ht="27.95" customHeight="1" thickBot="1">
      <c r="A425" s="18"/>
      <c r="B425" s="19" t="s">
        <v>818</v>
      </c>
      <c r="C425" s="20">
        <v>0</v>
      </c>
      <c r="D425" s="20">
        <v>0</v>
      </c>
      <c r="E425" s="20">
        <v>0</v>
      </c>
      <c r="F425" s="21">
        <v>0</v>
      </c>
      <c r="G425" s="21">
        <v>0</v>
      </c>
      <c r="H425" s="21">
        <v>0</v>
      </c>
      <c r="I425" s="22">
        <v>0</v>
      </c>
    </row>
    <row r="426" spans="1:9" ht="13.5" thickBot="1">
      <c r="A426" s="18"/>
      <c r="B426" s="19" t="s">
        <v>825</v>
      </c>
      <c r="C426" s="465" t="s">
        <v>468</v>
      </c>
      <c r="D426" s="466"/>
      <c r="E426" s="466"/>
      <c r="F426" s="466"/>
      <c r="G426" s="466"/>
      <c r="H426" s="466"/>
      <c r="I426" s="467"/>
    </row>
    <row r="427" spans="1:9" ht="13.5" thickBot="1">
      <c r="A427" s="18"/>
      <c r="B427" s="19" t="s">
        <v>826</v>
      </c>
      <c r="C427" s="465" t="s">
        <v>468</v>
      </c>
      <c r="D427" s="466"/>
      <c r="E427" s="466"/>
      <c r="F427" s="466"/>
      <c r="G427" s="466"/>
      <c r="H427" s="466"/>
      <c r="I427" s="467"/>
    </row>
    <row r="428" spans="1:9" ht="13.5" thickBot="1">
      <c r="A428" s="18"/>
      <c r="B428" s="19" t="s">
        <v>827</v>
      </c>
      <c r="C428" s="465" t="s">
        <v>468</v>
      </c>
      <c r="D428" s="466"/>
      <c r="E428" s="466"/>
      <c r="F428" s="466"/>
      <c r="G428" s="466"/>
      <c r="H428" s="466"/>
      <c r="I428" s="467"/>
    </row>
    <row r="429" spans="1:9" ht="27.95" customHeight="1" thickBot="1">
      <c r="A429" s="18"/>
      <c r="B429" s="19" t="s">
        <v>415</v>
      </c>
      <c r="C429" s="20">
        <v>0</v>
      </c>
      <c r="D429" s="20">
        <v>0</v>
      </c>
      <c r="E429" s="20">
        <v>0</v>
      </c>
      <c r="F429" s="21">
        <v>0</v>
      </c>
      <c r="G429" s="21">
        <v>0</v>
      </c>
      <c r="H429" s="21">
        <v>0</v>
      </c>
      <c r="I429" s="22">
        <v>0</v>
      </c>
    </row>
    <row r="430" spans="1:9" ht="27.95" customHeight="1" thickBot="1">
      <c r="A430" s="23"/>
      <c r="B430" s="24" t="s">
        <v>828</v>
      </c>
      <c r="C430" s="25">
        <v>5.8200000000000002E-2</v>
      </c>
      <c r="D430" s="25">
        <v>8.3999999999999995E-3</v>
      </c>
      <c r="E430" s="25">
        <v>6.6500000000000004E-2</v>
      </c>
      <c r="F430" s="26">
        <v>0.73</v>
      </c>
      <c r="G430" s="26">
        <v>4</v>
      </c>
      <c r="H430" s="26">
        <v>925.81</v>
      </c>
      <c r="I430" s="27">
        <v>1344</v>
      </c>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t="s">
        <v>829</v>
      </c>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t="s">
        <v>830</v>
      </c>
      <c r="B435" s="477"/>
      <c r="C435" s="477"/>
      <c r="D435" s="477"/>
      <c r="E435" s="477"/>
      <c r="F435" s="477"/>
      <c r="G435" s="477"/>
      <c r="H435" s="477"/>
      <c r="I435" s="477"/>
    </row>
    <row r="436" spans="1:9" ht="12.95" customHeight="1">
      <c r="A436" s="477" t="s">
        <v>831</v>
      </c>
      <c r="B436" s="477"/>
      <c r="C436" s="477"/>
      <c r="D436" s="477"/>
      <c r="E436" s="477"/>
      <c r="F436" s="477"/>
      <c r="G436" s="477"/>
      <c r="H436" s="477"/>
      <c r="I436" s="477"/>
    </row>
    <row r="437" spans="1:9" ht="12.95" customHeight="1">
      <c r="A437" s="477" t="s">
        <v>832</v>
      </c>
      <c r="B437" s="477"/>
      <c r="C437" s="477"/>
      <c r="D437" s="477"/>
      <c r="E437" s="477"/>
      <c r="F437" s="477"/>
      <c r="G437" s="477"/>
      <c r="H437" s="477"/>
      <c r="I437" s="477"/>
    </row>
    <row r="438" spans="1:9" ht="12.95" customHeight="1">
      <c r="A438" s="477" t="s">
        <v>833</v>
      </c>
      <c r="B438" s="477"/>
      <c r="C438" s="477"/>
      <c r="D438" s="477"/>
      <c r="E438" s="477"/>
      <c r="F438" s="477"/>
      <c r="G438" s="477"/>
      <c r="H438" s="477"/>
      <c r="I438" s="477"/>
    </row>
    <row r="439" spans="1:9" ht="12.95" customHeight="1">
      <c r="A439" s="477" t="s">
        <v>834</v>
      </c>
      <c r="B439" s="477"/>
      <c r="C439" s="477"/>
      <c r="D439" s="477"/>
      <c r="E439" s="477"/>
      <c r="F439" s="477"/>
      <c r="G439" s="477"/>
      <c r="H439" s="477"/>
      <c r="I439" s="477"/>
    </row>
  </sheetData>
  <mergeCells count="221">
    <mergeCell ref="C341:I341"/>
    <mergeCell ref="C351:I351"/>
    <mergeCell ref="C355:I355"/>
    <mergeCell ref="C337:I337"/>
    <mergeCell ref="C303:I303"/>
    <mergeCell ref="C282:I282"/>
    <mergeCell ref="C286:I286"/>
    <mergeCell ref="C289:I289"/>
    <mergeCell ref="C307:I307"/>
    <mergeCell ref="C288:I288"/>
    <mergeCell ref="C290:I290"/>
    <mergeCell ref="C292:I292"/>
    <mergeCell ref="C301:I301"/>
    <mergeCell ref="C308:I308"/>
    <mergeCell ref="C309:I309"/>
    <mergeCell ref="C310:I310"/>
    <mergeCell ref="C311:I311"/>
    <mergeCell ref="C320:I320"/>
    <mergeCell ref="C323:I323"/>
    <mergeCell ref="C326:I326"/>
    <mergeCell ref="C340:I340"/>
    <mergeCell ref="C345:I345"/>
    <mergeCell ref="C354:I354"/>
    <mergeCell ref="C386:I386"/>
    <mergeCell ref="C387:I387"/>
    <mergeCell ref="C356:I356"/>
    <mergeCell ref="C374:I374"/>
    <mergeCell ref="C373:I373"/>
    <mergeCell ref="C379:I379"/>
    <mergeCell ref="C391:I391"/>
    <mergeCell ref="C401:I401"/>
    <mergeCell ref="C396:I396"/>
    <mergeCell ref="C359:I359"/>
    <mergeCell ref="C371:I371"/>
    <mergeCell ref="C372:I372"/>
    <mergeCell ref="C377:I377"/>
    <mergeCell ref="C378:I378"/>
    <mergeCell ref="C384:I384"/>
    <mergeCell ref="C385:I385"/>
    <mergeCell ref="C380:I380"/>
    <mergeCell ref="C383:I383"/>
    <mergeCell ref="C395:I395"/>
    <mergeCell ref="C400:I400"/>
    <mergeCell ref="C280:I280"/>
    <mergeCell ref="C281:I281"/>
    <mergeCell ref="C287:I287"/>
    <mergeCell ref="C293:I293"/>
    <mergeCell ref="C294:I294"/>
    <mergeCell ref="C296:I296"/>
    <mergeCell ref="C224:I224"/>
    <mergeCell ref="C192:I192"/>
    <mergeCell ref="C196:I196"/>
    <mergeCell ref="C208:I208"/>
    <mergeCell ref="C216:I216"/>
    <mergeCell ref="C220:I220"/>
    <mergeCell ref="C247:I247"/>
    <mergeCell ref="C261:I261"/>
    <mergeCell ref="C256:I256"/>
    <mergeCell ref="C257:I257"/>
    <mergeCell ref="C228:I228"/>
    <mergeCell ref="C229:I229"/>
    <mergeCell ref="C233:I233"/>
    <mergeCell ref="C230:I230"/>
    <mergeCell ref="C231:I231"/>
    <mergeCell ref="C232:I232"/>
    <mergeCell ref="C237:I237"/>
    <mergeCell ref="C238:I238"/>
    <mergeCell ref="C94:I94"/>
    <mergeCell ref="C95:I95"/>
    <mergeCell ref="C97:I97"/>
    <mergeCell ref="C98:I98"/>
    <mergeCell ref="C188:I188"/>
    <mergeCell ref="C135:I135"/>
    <mergeCell ref="C138:I138"/>
    <mergeCell ref="C127:I127"/>
    <mergeCell ref="C128:I128"/>
    <mergeCell ref="C129:I129"/>
    <mergeCell ref="C130:I130"/>
    <mergeCell ref="C131:I131"/>
    <mergeCell ref="C132:I132"/>
    <mergeCell ref="C177:I177"/>
    <mergeCell ref="C169:I169"/>
    <mergeCell ref="C174:I174"/>
    <mergeCell ref="C173:I173"/>
    <mergeCell ref="C184:I184"/>
    <mergeCell ref="C144:I144"/>
    <mergeCell ref="C133:I133"/>
    <mergeCell ref="C134:I134"/>
    <mergeCell ref="C139:I139"/>
    <mergeCell ref="C145:I145"/>
    <mergeCell ref="C105:I105"/>
    <mergeCell ref="C91:I91"/>
    <mergeCell ref="C76:I76"/>
    <mergeCell ref="C77:I77"/>
    <mergeCell ref="C81:I81"/>
    <mergeCell ref="C90:I90"/>
    <mergeCell ref="C86:I86"/>
    <mergeCell ref="C79:I79"/>
    <mergeCell ref="C87:I87"/>
    <mergeCell ref="C93:I93"/>
    <mergeCell ref="C66:I66"/>
    <mergeCell ref="C67:I67"/>
    <mergeCell ref="C69:I69"/>
    <mergeCell ref="C71:I71"/>
    <mergeCell ref="C73:I73"/>
    <mergeCell ref="C74:I74"/>
    <mergeCell ref="C46:I46"/>
    <mergeCell ref="C47:I47"/>
    <mergeCell ref="C51:I51"/>
    <mergeCell ref="C58:I58"/>
    <mergeCell ref="C63:I63"/>
    <mergeCell ref="C65:I65"/>
    <mergeCell ref="C59:I59"/>
    <mergeCell ref="C52:I52"/>
    <mergeCell ref="C53:I53"/>
    <mergeCell ref="C57:I57"/>
    <mergeCell ref="C70:I70"/>
    <mergeCell ref="C37:I37"/>
    <mergeCell ref="C38:I38"/>
    <mergeCell ref="C39:I39"/>
    <mergeCell ref="C40:I40"/>
    <mergeCell ref="C42:I42"/>
    <mergeCell ref="C45:I45"/>
    <mergeCell ref="C31:I31"/>
    <mergeCell ref="C32:I32"/>
    <mergeCell ref="C33:I33"/>
    <mergeCell ref="C34:I34"/>
    <mergeCell ref="C35:I35"/>
    <mergeCell ref="C36:I36"/>
    <mergeCell ref="C25:I25"/>
    <mergeCell ref="C26:I26"/>
    <mergeCell ref="C27:I27"/>
    <mergeCell ref="C28:I28"/>
    <mergeCell ref="C29:I29"/>
    <mergeCell ref="C30:I30"/>
    <mergeCell ref="C19:I19"/>
    <mergeCell ref="C20:I20"/>
    <mergeCell ref="C21:I21"/>
    <mergeCell ref="C22:I22"/>
    <mergeCell ref="C23:I23"/>
    <mergeCell ref="C24:I24"/>
    <mergeCell ref="C16:I16"/>
    <mergeCell ref="C17:I17"/>
    <mergeCell ref="C18:I18"/>
    <mergeCell ref="A7:I7"/>
    <mergeCell ref="A8:I8"/>
    <mergeCell ref="A9:I9"/>
    <mergeCell ref="A10:J10"/>
    <mergeCell ref="A11:B12"/>
    <mergeCell ref="C11:E11"/>
    <mergeCell ref="F11:F12"/>
    <mergeCell ref="G11:G12"/>
    <mergeCell ref="H11:H12"/>
    <mergeCell ref="I11:I12"/>
    <mergeCell ref="A1:J1"/>
    <mergeCell ref="A2:I2"/>
    <mergeCell ref="A3:I3"/>
    <mergeCell ref="A4:I4"/>
    <mergeCell ref="A5:I5"/>
    <mergeCell ref="A6:I6"/>
    <mergeCell ref="C13:I13"/>
    <mergeCell ref="C14:I14"/>
    <mergeCell ref="C15:I15"/>
    <mergeCell ref="C110:I110"/>
    <mergeCell ref="C115:I115"/>
    <mergeCell ref="C116:I116"/>
    <mergeCell ref="C117:I117"/>
    <mergeCell ref="C136:I136"/>
    <mergeCell ref="C137:I137"/>
    <mergeCell ref="C142:I142"/>
    <mergeCell ref="C143:I143"/>
    <mergeCell ref="C149:I149"/>
    <mergeCell ref="C150:I150"/>
    <mergeCell ref="C151:I151"/>
    <mergeCell ref="C152:I152"/>
    <mergeCell ref="C160:I160"/>
    <mergeCell ref="C166:I166"/>
    <mergeCell ref="C175:I175"/>
    <mergeCell ref="C176:I176"/>
    <mergeCell ref="C178:I178"/>
    <mergeCell ref="C181:I181"/>
    <mergeCell ref="C186:I186"/>
    <mergeCell ref="C189:I189"/>
    <mergeCell ref="C199:I199"/>
    <mergeCell ref="C200:I200"/>
    <mergeCell ref="C201:I201"/>
    <mergeCell ref="C211:I211"/>
    <mergeCell ref="C212:I212"/>
    <mergeCell ref="C222:I222"/>
    <mergeCell ref="C244:I244"/>
    <mergeCell ref="C251:I251"/>
    <mergeCell ref="C258:I258"/>
    <mergeCell ref="C259:I259"/>
    <mergeCell ref="C260:I260"/>
    <mergeCell ref="C265:I265"/>
    <mergeCell ref="C272:I272"/>
    <mergeCell ref="C274:I274"/>
    <mergeCell ref="C279:I279"/>
    <mergeCell ref="C268:I268"/>
    <mergeCell ref="C402:I402"/>
    <mergeCell ref="C405:I405"/>
    <mergeCell ref="C416:I416"/>
    <mergeCell ref="C420:I420"/>
    <mergeCell ref="C421:I421"/>
    <mergeCell ref="C423:I423"/>
    <mergeCell ref="C424:I424"/>
    <mergeCell ref="C417:I417"/>
    <mergeCell ref="C418:I418"/>
    <mergeCell ref="C419:I419"/>
    <mergeCell ref="A437:I437"/>
    <mergeCell ref="A438:I438"/>
    <mergeCell ref="A439:I439"/>
    <mergeCell ref="C426:I426"/>
    <mergeCell ref="C427:I427"/>
    <mergeCell ref="C428:I428"/>
    <mergeCell ref="A431:I431"/>
    <mergeCell ref="A432:I432"/>
    <mergeCell ref="A433:I433"/>
    <mergeCell ref="A434:I434"/>
    <mergeCell ref="A435:I435"/>
    <mergeCell ref="A436:I436"/>
  </mergeCells>
  <conditionalFormatting sqref="B1:B1048576">
    <cfRule type="containsText" dxfId="8" priority="1" operator="containsText" text="subtotaal">
      <formula>NOT(ISERROR(SEARCH("subtotaal",B1)))</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6"/>
  <dimension ref="A1:J439"/>
  <sheetViews>
    <sheetView topLeftCell="A415" zoomScale="110" zoomScaleNormal="110" zoomScalePageLayoutView="150" workbookViewId="0">
      <selection activeCell="J419" sqref="J419"/>
    </sheetView>
  </sheetViews>
  <sheetFormatPr defaultColWidth="10.85546875" defaultRowHeight="12.75"/>
  <cols>
    <col min="1" max="1" width="14.28515625" style="14" customWidth="1"/>
    <col min="2" max="2" width="57.42578125" style="14" customWidth="1"/>
    <col min="3" max="3" width="15.7109375" style="14" customWidth="1"/>
    <col min="4" max="4" width="14.140625" style="14" customWidth="1"/>
    <col min="5" max="5" width="15.7109375" style="14" customWidth="1"/>
    <col min="6" max="6" width="9.140625" style="14" customWidth="1"/>
    <col min="7" max="7" width="11.42578125" style="14" customWidth="1"/>
    <col min="8" max="8" width="13" style="14" customWidth="1"/>
    <col min="9" max="9" width="9.140625" style="14" customWidth="1"/>
    <col min="10" max="10" width="58.28515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39"/>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39"/>
    </row>
    <row r="5" spans="1:10" ht="14.25">
      <c r="A5" s="464" t="s">
        <v>452</v>
      </c>
      <c r="B5" s="464"/>
      <c r="C5" s="464"/>
      <c r="D5" s="464"/>
      <c r="E5" s="464"/>
      <c r="F5" s="464"/>
      <c r="G5" s="464"/>
      <c r="H5" s="464"/>
      <c r="I5" s="464"/>
      <c r="J5" s="15" t="s">
        <v>836</v>
      </c>
    </row>
    <row r="6" spans="1:10" ht="409.5">
      <c r="A6" s="464" t="s">
        <v>454</v>
      </c>
      <c r="B6" s="464"/>
      <c r="C6" s="464"/>
      <c r="D6" s="464"/>
      <c r="E6" s="464"/>
      <c r="F6" s="464"/>
      <c r="G6" s="464"/>
      <c r="H6" s="464"/>
      <c r="I6" s="464"/>
      <c r="J6" s="15" t="s">
        <v>835</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44257.615798611114</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8.4500000000000006E-2</v>
      </c>
      <c r="D50" s="20">
        <v>0</v>
      </c>
      <c r="E50" s="20">
        <v>8.4500000000000006E-2</v>
      </c>
      <c r="F50" s="21">
        <v>0</v>
      </c>
      <c r="G50" s="21">
        <v>0</v>
      </c>
      <c r="H50" s="21">
        <v>17.75</v>
      </c>
      <c r="I50" s="22">
        <v>31</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8.2600000000000007E-2</v>
      </c>
      <c r="D54" s="20">
        <v>0</v>
      </c>
      <c r="E54" s="20">
        <v>8.2600000000000007E-2</v>
      </c>
      <c r="F54" s="21">
        <v>0</v>
      </c>
      <c r="G54" s="21">
        <v>0</v>
      </c>
      <c r="H54" s="21">
        <v>18.149999999999999</v>
      </c>
      <c r="I54" s="22">
        <v>32</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0.13400000000000001</v>
      </c>
      <c r="D56" s="20">
        <v>0</v>
      </c>
      <c r="E56" s="20">
        <v>0.13400000000000001</v>
      </c>
      <c r="F56" s="21">
        <v>0</v>
      </c>
      <c r="G56" s="21">
        <v>0</v>
      </c>
      <c r="H56" s="21">
        <v>16.420000000000002</v>
      </c>
      <c r="I56" s="22">
        <v>25</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0.13</v>
      </c>
      <c r="D60" s="20">
        <v>0</v>
      </c>
      <c r="E60" s="20">
        <v>0.13</v>
      </c>
      <c r="F60" s="21">
        <v>0</v>
      </c>
      <c r="G60" s="21">
        <v>0</v>
      </c>
      <c r="H60" s="21">
        <v>16.920000000000002</v>
      </c>
      <c r="I60" s="22">
        <v>26</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0.19040000000000001</v>
      </c>
      <c r="D62" s="20">
        <v>0</v>
      </c>
      <c r="E62" s="20">
        <v>0.19040000000000001</v>
      </c>
      <c r="F62" s="21">
        <v>0</v>
      </c>
      <c r="G62" s="21">
        <v>0</v>
      </c>
      <c r="H62" s="21">
        <v>12.61</v>
      </c>
      <c r="I62" s="22">
        <v>18</v>
      </c>
    </row>
    <row r="63" spans="1:9" ht="13.5" thickBot="1">
      <c r="A63" s="18"/>
      <c r="B63" s="19" t="s">
        <v>513</v>
      </c>
      <c r="C63" s="465" t="s">
        <v>468</v>
      </c>
      <c r="D63" s="466"/>
      <c r="E63" s="466"/>
      <c r="F63" s="466"/>
      <c r="G63" s="466"/>
      <c r="H63" s="466"/>
      <c r="I63" s="467"/>
    </row>
    <row r="64" spans="1:9" ht="27.95" customHeight="1" thickBot="1">
      <c r="A64" s="18"/>
      <c r="B64" s="19" t="s">
        <v>421</v>
      </c>
      <c r="C64" s="20">
        <v>0.1845</v>
      </c>
      <c r="D64" s="20">
        <v>0</v>
      </c>
      <c r="E64" s="20">
        <v>0.1845</v>
      </c>
      <c r="F64" s="21">
        <v>0</v>
      </c>
      <c r="G64" s="21">
        <v>0</v>
      </c>
      <c r="H64" s="21">
        <v>13.01</v>
      </c>
      <c r="I64" s="22">
        <v>19</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0.12139999999999999</v>
      </c>
      <c r="D80" s="20">
        <v>1.03E-2</v>
      </c>
      <c r="E80" s="20">
        <v>0.13170000000000001</v>
      </c>
      <c r="F80" s="21">
        <v>0.56999999999999995</v>
      </c>
      <c r="G80" s="21">
        <v>4</v>
      </c>
      <c r="H80" s="21">
        <v>15.01</v>
      </c>
      <c r="I80" s="22">
        <v>23</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0.1206</v>
      </c>
      <c r="D83" s="20">
        <v>1.0200000000000001E-2</v>
      </c>
      <c r="E83" s="20">
        <v>0.1308</v>
      </c>
      <c r="F83" s="21">
        <v>0.54</v>
      </c>
      <c r="G83" s="21">
        <v>4</v>
      </c>
      <c r="H83" s="21">
        <v>15.11</v>
      </c>
      <c r="I83" s="22">
        <v>24</v>
      </c>
    </row>
    <row r="84" spans="1:9" ht="27.95" customHeight="1" thickBot="1">
      <c r="A84" s="18"/>
      <c r="B84" s="19" t="s">
        <v>531</v>
      </c>
      <c r="C84" s="20">
        <v>0.62139999999999995</v>
      </c>
      <c r="D84" s="20">
        <v>0</v>
      </c>
      <c r="E84" s="20">
        <v>0.62139999999999995</v>
      </c>
      <c r="F84" s="21">
        <v>0</v>
      </c>
      <c r="G84" s="21">
        <v>0</v>
      </c>
      <c r="H84" s="21">
        <v>0.5</v>
      </c>
      <c r="I84" s="22">
        <v>1</v>
      </c>
    </row>
    <row r="85" spans="1:9" ht="27.95" customHeight="1" thickBot="1">
      <c r="A85" s="18"/>
      <c r="B85" s="19" t="s">
        <v>532</v>
      </c>
      <c r="C85" s="20">
        <v>8.9800000000000005E-2</v>
      </c>
      <c r="D85" s="20">
        <v>4.3999999999999997E-2</v>
      </c>
      <c r="E85" s="20">
        <v>0.1338</v>
      </c>
      <c r="F85" s="21">
        <v>0.77</v>
      </c>
      <c r="G85" s="21">
        <v>5.3</v>
      </c>
      <c r="H85" s="21">
        <v>22.63</v>
      </c>
      <c r="I85" s="22">
        <v>34</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0.1009</v>
      </c>
      <c r="D89" s="20">
        <v>4.2900000000000001E-2</v>
      </c>
      <c r="E89" s="20">
        <v>0.14369999999999999</v>
      </c>
      <c r="F89" s="21">
        <v>0.72</v>
      </c>
      <c r="G89" s="21">
        <v>5.3</v>
      </c>
      <c r="H89" s="21">
        <v>23.23</v>
      </c>
      <c r="I89" s="22">
        <v>36</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7.22E-2</v>
      </c>
      <c r="D101" s="20">
        <v>0</v>
      </c>
      <c r="E101" s="20">
        <v>7.22E-2</v>
      </c>
      <c r="F101" s="21">
        <v>0</v>
      </c>
      <c r="G101" s="21">
        <v>0</v>
      </c>
      <c r="H101" s="21">
        <v>13.85</v>
      </c>
      <c r="I101" s="22">
        <v>23</v>
      </c>
    </row>
    <row r="102" spans="1:9" ht="27.95" customHeight="1" thickBot="1">
      <c r="A102" s="18"/>
      <c r="B102" s="19" t="s">
        <v>445</v>
      </c>
      <c r="C102" s="20">
        <v>6.7299999999999999E-2</v>
      </c>
      <c r="D102" s="20">
        <v>0</v>
      </c>
      <c r="E102" s="20">
        <v>6.7299999999999999E-2</v>
      </c>
      <c r="F102" s="21">
        <v>0</v>
      </c>
      <c r="G102" s="21">
        <v>0</v>
      </c>
      <c r="H102" s="21">
        <v>14.85</v>
      </c>
      <c r="I102" s="22">
        <v>24</v>
      </c>
    </row>
    <row r="103" spans="1:9" ht="27.95" customHeight="1" thickBot="1">
      <c r="A103" s="18"/>
      <c r="B103" s="19" t="s">
        <v>546</v>
      </c>
      <c r="C103" s="20">
        <v>0.1099</v>
      </c>
      <c r="D103" s="20">
        <v>1.12E-2</v>
      </c>
      <c r="E103" s="20">
        <v>0.1212</v>
      </c>
      <c r="F103" s="21">
        <v>0.25</v>
      </c>
      <c r="G103" s="21">
        <v>4.8</v>
      </c>
      <c r="H103" s="21">
        <v>102.48</v>
      </c>
      <c r="I103" s="22">
        <v>159</v>
      </c>
    </row>
    <row r="104" spans="1:9" ht="27.95" customHeight="1" thickBot="1">
      <c r="A104" s="18"/>
      <c r="B104" s="19" t="s">
        <v>547</v>
      </c>
      <c r="C104" s="20">
        <v>0</v>
      </c>
      <c r="D104" s="20">
        <v>0</v>
      </c>
      <c r="E104" s="20">
        <v>0</v>
      </c>
      <c r="F104" s="21">
        <v>0</v>
      </c>
      <c r="G104" s="21">
        <v>0</v>
      </c>
      <c r="H104" s="21">
        <v>0.75</v>
      </c>
      <c r="I104" s="22">
        <v>1</v>
      </c>
    </row>
    <row r="105" spans="1:9" ht="13.5" thickBot="1">
      <c r="A105" s="18"/>
      <c r="B105" s="19" t="s">
        <v>548</v>
      </c>
      <c r="C105" s="465" t="s">
        <v>468</v>
      </c>
      <c r="D105" s="466"/>
      <c r="E105" s="466"/>
      <c r="F105" s="466"/>
      <c r="G105" s="466"/>
      <c r="H105" s="466"/>
      <c r="I105" s="467"/>
    </row>
    <row r="106" spans="1:9" ht="27.95" customHeight="1" thickBot="1">
      <c r="A106" s="18"/>
      <c r="B106" s="19" t="s">
        <v>549</v>
      </c>
      <c r="C106" s="20">
        <v>1.46E-2</v>
      </c>
      <c r="D106" s="20">
        <v>0</v>
      </c>
      <c r="E106" s="20">
        <v>1.46E-2</v>
      </c>
      <c r="F106" s="21">
        <v>0.38</v>
      </c>
      <c r="G106" s="21">
        <v>10</v>
      </c>
      <c r="H106" s="21">
        <v>24.81</v>
      </c>
      <c r="I106" s="22">
        <v>34</v>
      </c>
    </row>
    <row r="107" spans="1:9" ht="27.95" customHeight="1" thickBot="1">
      <c r="A107" s="18"/>
      <c r="B107" s="19" t="s">
        <v>550</v>
      </c>
      <c r="C107" s="20">
        <v>1.46E-2</v>
      </c>
      <c r="D107" s="20">
        <v>0</v>
      </c>
      <c r="E107" s="20">
        <v>1.46E-2</v>
      </c>
      <c r="F107" s="21">
        <v>0.38</v>
      </c>
      <c r="G107" s="21">
        <v>10</v>
      </c>
      <c r="H107" s="21">
        <v>24.81</v>
      </c>
      <c r="I107" s="22">
        <v>34</v>
      </c>
    </row>
    <row r="108" spans="1:9" ht="27.95" customHeight="1" thickBot="1">
      <c r="A108" s="18"/>
      <c r="B108" s="19" t="s">
        <v>386</v>
      </c>
      <c r="C108" s="20">
        <v>1.41E-2</v>
      </c>
      <c r="D108" s="20">
        <v>0</v>
      </c>
      <c r="E108" s="20">
        <v>1.41E-2</v>
      </c>
      <c r="F108" s="21">
        <v>0.37</v>
      </c>
      <c r="G108" s="21">
        <v>10</v>
      </c>
      <c r="H108" s="21">
        <v>25.56</v>
      </c>
      <c r="I108" s="22">
        <v>35</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5.3800000000000001E-2</v>
      </c>
      <c r="D111" s="20">
        <v>0</v>
      </c>
      <c r="E111" s="20">
        <v>5.3800000000000001E-2</v>
      </c>
      <c r="F111" s="21">
        <v>0.69</v>
      </c>
      <c r="G111" s="21">
        <v>1</v>
      </c>
      <c r="H111" s="21">
        <v>11.55</v>
      </c>
      <c r="I111" s="22">
        <v>19</v>
      </c>
    </row>
    <row r="112" spans="1:9" ht="27.95" customHeight="1" thickBot="1">
      <c r="A112" s="18"/>
      <c r="B112" s="19" t="s">
        <v>554</v>
      </c>
      <c r="C112" s="20">
        <v>5.3800000000000001E-2</v>
      </c>
      <c r="D112" s="20">
        <v>0</v>
      </c>
      <c r="E112" s="20">
        <v>5.3800000000000001E-2</v>
      </c>
      <c r="F112" s="21">
        <v>0.69</v>
      </c>
      <c r="G112" s="21">
        <v>1</v>
      </c>
      <c r="H112" s="21">
        <v>11.55</v>
      </c>
      <c r="I112" s="22">
        <v>19</v>
      </c>
    </row>
    <row r="113" spans="1:9" ht="27.95" customHeight="1" thickBot="1">
      <c r="A113" s="18"/>
      <c r="B113" s="19" t="s">
        <v>387</v>
      </c>
      <c r="C113" s="20">
        <v>5.2299999999999999E-2</v>
      </c>
      <c r="D113" s="20">
        <v>0</v>
      </c>
      <c r="E113" s="20">
        <v>5.2299999999999999E-2</v>
      </c>
      <c r="F113" s="21">
        <v>0.65</v>
      </c>
      <c r="G113" s="21">
        <v>1</v>
      </c>
      <c r="H113" s="21">
        <v>11.88</v>
      </c>
      <c r="I113" s="22">
        <v>20</v>
      </c>
    </row>
    <row r="114" spans="1:9" ht="27.95" customHeight="1" thickBot="1">
      <c r="A114" s="18"/>
      <c r="B114" s="19" t="s">
        <v>555</v>
      </c>
      <c r="C114" s="20">
        <v>0</v>
      </c>
      <c r="D114" s="20">
        <v>0</v>
      </c>
      <c r="E114" s="20">
        <v>0</v>
      </c>
      <c r="F114" s="21">
        <v>0</v>
      </c>
      <c r="G114" s="21">
        <v>0</v>
      </c>
      <c r="H114" s="21">
        <v>0.14000000000000001</v>
      </c>
      <c r="I114" s="22">
        <v>1</v>
      </c>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7.95" customHeight="1" thickBot="1">
      <c r="A117" s="18"/>
      <c r="B117" s="19" t="s">
        <v>558</v>
      </c>
      <c r="C117" s="20">
        <v>0</v>
      </c>
      <c r="D117" s="20">
        <v>0</v>
      </c>
      <c r="E117" s="20">
        <v>0</v>
      </c>
      <c r="F117" s="21">
        <v>0</v>
      </c>
      <c r="G117" s="21">
        <v>0</v>
      </c>
      <c r="H117" s="21">
        <v>0.86</v>
      </c>
      <c r="I117" s="22">
        <v>1</v>
      </c>
    </row>
    <row r="118" spans="1:9" ht="27.95" customHeight="1" thickBot="1">
      <c r="A118" s="18"/>
      <c r="B118" s="19" t="s">
        <v>559</v>
      </c>
      <c r="C118" s="20">
        <v>5.7000000000000002E-3</v>
      </c>
      <c r="D118" s="20">
        <v>0</v>
      </c>
      <c r="E118" s="20">
        <v>5.7000000000000002E-3</v>
      </c>
      <c r="F118" s="21">
        <v>0.38</v>
      </c>
      <c r="G118" s="21">
        <v>0</v>
      </c>
      <c r="H118" s="21">
        <v>46.32</v>
      </c>
      <c r="I118" s="22">
        <v>68</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5.4999999999999997E-3</v>
      </c>
      <c r="D120" s="20">
        <v>0</v>
      </c>
      <c r="E120" s="20">
        <v>5.4999999999999997E-3</v>
      </c>
      <c r="F120" s="21">
        <v>0.37</v>
      </c>
      <c r="G120" s="21">
        <v>0</v>
      </c>
      <c r="H120" s="21">
        <v>48.18</v>
      </c>
      <c r="I120" s="22">
        <v>70</v>
      </c>
    </row>
    <row r="121" spans="1:9" ht="27.95" customHeight="1" thickBot="1">
      <c r="A121" s="18"/>
      <c r="B121" s="19" t="s">
        <v>388</v>
      </c>
      <c r="C121" s="20">
        <v>5.4999999999999997E-3</v>
      </c>
      <c r="D121" s="20">
        <v>0</v>
      </c>
      <c r="E121" s="20">
        <v>5.4999999999999997E-3</v>
      </c>
      <c r="F121" s="21">
        <v>0.37</v>
      </c>
      <c r="G121" s="21">
        <v>0</v>
      </c>
      <c r="H121" s="21">
        <v>48.32</v>
      </c>
      <c r="I121" s="22">
        <v>70</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v>
      </c>
      <c r="D123" s="20">
        <v>0</v>
      </c>
      <c r="E123" s="20">
        <v>0</v>
      </c>
      <c r="F123" s="21">
        <v>0</v>
      </c>
      <c r="G123" s="21">
        <v>0</v>
      </c>
      <c r="H123" s="21">
        <v>0.8</v>
      </c>
      <c r="I123" s="22">
        <v>1</v>
      </c>
    </row>
    <row r="124" spans="1:9" ht="27.95" customHeight="1" thickBot="1">
      <c r="A124" s="18"/>
      <c r="B124" s="19" t="s">
        <v>564</v>
      </c>
      <c r="C124" s="20">
        <v>8.9999999999999998E-4</v>
      </c>
      <c r="D124" s="20">
        <v>0</v>
      </c>
      <c r="E124" s="20">
        <v>8.9999999999999998E-4</v>
      </c>
      <c r="F124" s="21">
        <v>0.87</v>
      </c>
      <c r="G124" s="21">
        <v>1</v>
      </c>
      <c r="H124" s="21">
        <v>7.8</v>
      </c>
      <c r="I124" s="22">
        <v>15</v>
      </c>
    </row>
    <row r="125" spans="1:9" ht="27.95" customHeight="1" thickBot="1">
      <c r="A125" s="18"/>
      <c r="B125" s="19" t="s">
        <v>565</v>
      </c>
      <c r="C125" s="20">
        <v>8.0000000000000004E-4</v>
      </c>
      <c r="D125" s="20">
        <v>0</v>
      </c>
      <c r="E125" s="20">
        <v>8.0000000000000004E-4</v>
      </c>
      <c r="F125" s="21">
        <v>0.81</v>
      </c>
      <c r="G125" s="21">
        <v>1</v>
      </c>
      <c r="H125" s="21">
        <v>8.6</v>
      </c>
      <c r="I125" s="22">
        <v>16</v>
      </c>
    </row>
    <row r="126" spans="1:9" ht="27.95" customHeight="1" thickBot="1">
      <c r="A126" s="18"/>
      <c r="B126" s="19" t="s">
        <v>389</v>
      </c>
      <c r="C126" s="20">
        <v>8.0000000000000004E-4</v>
      </c>
      <c r="D126" s="20">
        <v>0</v>
      </c>
      <c r="E126" s="20">
        <v>8.0000000000000004E-4</v>
      </c>
      <c r="F126" s="21">
        <v>0.72</v>
      </c>
      <c r="G126" s="21">
        <v>1</v>
      </c>
      <c r="H126" s="21">
        <v>8.93</v>
      </c>
      <c r="I126" s="22">
        <v>18</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5.7299999999999997E-2</v>
      </c>
      <c r="D140" s="20">
        <v>0</v>
      </c>
      <c r="E140" s="20">
        <v>5.7299999999999997E-2</v>
      </c>
      <c r="F140" s="21">
        <v>0.97</v>
      </c>
      <c r="G140" s="21">
        <v>3</v>
      </c>
      <c r="H140" s="21">
        <v>22.7</v>
      </c>
      <c r="I140" s="22">
        <v>27</v>
      </c>
    </row>
    <row r="141" spans="1:9" ht="27.95" customHeight="1" thickBot="1">
      <c r="A141" s="18"/>
      <c r="B141" s="19" t="s">
        <v>580</v>
      </c>
      <c r="C141" s="20">
        <v>0</v>
      </c>
      <c r="D141" s="20">
        <v>0</v>
      </c>
      <c r="E141" s="20">
        <v>0</v>
      </c>
      <c r="F141" s="21">
        <v>0</v>
      </c>
      <c r="G141" s="21">
        <v>0</v>
      </c>
      <c r="H141" s="21">
        <v>2.9</v>
      </c>
      <c r="I141" s="22">
        <v>11</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5.0799999999999998E-2</v>
      </c>
      <c r="D146" s="20">
        <v>0</v>
      </c>
      <c r="E146" s="20">
        <v>5.0799999999999998E-2</v>
      </c>
      <c r="F146" s="21">
        <v>0.69</v>
      </c>
      <c r="G146" s="21">
        <v>3</v>
      </c>
      <c r="H146" s="21">
        <v>25.6</v>
      </c>
      <c r="I146" s="22">
        <v>38</v>
      </c>
    </row>
    <row r="147" spans="1:9" ht="27.95" customHeight="1" thickBot="1">
      <c r="A147" s="18"/>
      <c r="B147" s="19" t="s">
        <v>585</v>
      </c>
      <c r="C147" s="20">
        <v>0</v>
      </c>
      <c r="D147" s="20">
        <v>0</v>
      </c>
      <c r="E147" s="20">
        <v>0</v>
      </c>
      <c r="F147" s="21">
        <v>0</v>
      </c>
      <c r="G147" s="21">
        <v>0</v>
      </c>
      <c r="H147" s="21">
        <v>1</v>
      </c>
      <c r="I147" s="22">
        <v>1</v>
      </c>
    </row>
    <row r="148" spans="1:9" ht="27.95" customHeight="1" thickBot="1">
      <c r="A148" s="18"/>
      <c r="B148" s="19" t="s">
        <v>586</v>
      </c>
      <c r="C148" s="20">
        <v>8.0299999999999996E-2</v>
      </c>
      <c r="D148" s="20">
        <v>0</v>
      </c>
      <c r="E148" s="20">
        <v>8.0299999999999996E-2</v>
      </c>
      <c r="F148" s="21">
        <v>0</v>
      </c>
      <c r="G148" s="21">
        <v>12</v>
      </c>
      <c r="H148" s="21">
        <v>17.8</v>
      </c>
      <c r="I148" s="22">
        <v>25</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7.5999999999999998E-2</v>
      </c>
      <c r="D153" s="20">
        <v>0</v>
      </c>
      <c r="E153" s="20">
        <v>7.5999999999999998E-2</v>
      </c>
      <c r="F153" s="21">
        <v>0</v>
      </c>
      <c r="G153" s="21">
        <v>12</v>
      </c>
      <c r="H153" s="21">
        <v>18.8</v>
      </c>
      <c r="I153" s="22">
        <v>26</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3.3700000000000001E-2</v>
      </c>
      <c r="D155" s="20">
        <v>1.9400000000000001E-2</v>
      </c>
      <c r="E155" s="20">
        <v>5.3100000000000001E-2</v>
      </c>
      <c r="F155" s="21">
        <v>0</v>
      </c>
      <c r="G155" s="21">
        <v>0</v>
      </c>
      <c r="H155" s="21">
        <v>17.82</v>
      </c>
      <c r="I155" s="22">
        <v>21</v>
      </c>
    </row>
    <row r="156" spans="1:9" ht="27.95" customHeight="1" thickBot="1">
      <c r="A156" s="18"/>
      <c r="B156" s="19" t="s">
        <v>593</v>
      </c>
      <c r="C156" s="20">
        <v>0</v>
      </c>
      <c r="D156" s="20">
        <v>0</v>
      </c>
      <c r="E156" s="20">
        <v>0</v>
      </c>
      <c r="F156" s="21">
        <v>0</v>
      </c>
      <c r="G156" s="21">
        <v>0</v>
      </c>
      <c r="H156" s="21">
        <v>0.8</v>
      </c>
      <c r="I156" s="22">
        <v>5</v>
      </c>
    </row>
    <row r="157" spans="1:9" ht="27.95" customHeight="1" thickBot="1">
      <c r="A157" s="18"/>
      <c r="B157" s="19" t="s">
        <v>429</v>
      </c>
      <c r="C157" s="20">
        <v>3.2199999999999999E-2</v>
      </c>
      <c r="D157" s="20">
        <v>1.8599999999999998E-2</v>
      </c>
      <c r="E157" s="20">
        <v>5.0799999999999998E-2</v>
      </c>
      <c r="F157" s="21">
        <v>0</v>
      </c>
      <c r="G157" s="21">
        <v>0</v>
      </c>
      <c r="H157" s="21">
        <v>18.62</v>
      </c>
      <c r="I157" s="22">
        <v>27</v>
      </c>
    </row>
    <row r="158" spans="1:9" ht="27.95" customHeight="1" thickBot="1">
      <c r="A158" s="18"/>
      <c r="B158" s="19" t="s">
        <v>594</v>
      </c>
      <c r="C158" s="20">
        <v>0</v>
      </c>
      <c r="D158" s="20">
        <v>0</v>
      </c>
      <c r="E158" s="20">
        <v>0</v>
      </c>
      <c r="F158" s="21">
        <v>0</v>
      </c>
      <c r="G158" s="21">
        <v>0</v>
      </c>
      <c r="H158" s="21">
        <v>1</v>
      </c>
      <c r="I158" s="22">
        <v>1</v>
      </c>
    </row>
    <row r="159" spans="1:9" ht="27.95" customHeight="1" thickBot="1">
      <c r="A159" s="18"/>
      <c r="B159" s="19" t="s">
        <v>595</v>
      </c>
      <c r="C159" s="20">
        <v>2.47E-2</v>
      </c>
      <c r="D159" s="20">
        <v>0</v>
      </c>
      <c r="E159" s="20">
        <v>2.47E-2</v>
      </c>
      <c r="F159" s="21">
        <v>0.48</v>
      </c>
      <c r="G159" s="21">
        <v>0</v>
      </c>
      <c r="H159" s="21">
        <v>20.56</v>
      </c>
      <c r="I159" s="22">
        <v>27</v>
      </c>
    </row>
    <row r="160" spans="1:9" ht="13.5" thickBot="1">
      <c r="A160" s="18"/>
      <c r="B160" s="19" t="s">
        <v>596</v>
      </c>
      <c r="C160" s="465" t="s">
        <v>468</v>
      </c>
      <c r="D160" s="466"/>
      <c r="E160" s="466"/>
      <c r="F160" s="466"/>
      <c r="G160" s="466"/>
      <c r="H160" s="466"/>
      <c r="I160" s="467"/>
    </row>
    <row r="161" spans="1:9" ht="27.95" customHeight="1" thickBot="1">
      <c r="A161" s="18"/>
      <c r="B161" s="19" t="s">
        <v>430</v>
      </c>
      <c r="C161" s="20">
        <v>2.35E-2</v>
      </c>
      <c r="D161" s="20">
        <v>0</v>
      </c>
      <c r="E161" s="20">
        <v>2.35E-2</v>
      </c>
      <c r="F161" s="21">
        <v>0.47</v>
      </c>
      <c r="G161" s="21">
        <v>0</v>
      </c>
      <c r="H161" s="21">
        <v>21.56</v>
      </c>
      <c r="I161" s="22">
        <v>28</v>
      </c>
    </row>
    <row r="162" spans="1:9" ht="27.95" customHeight="1" thickBot="1">
      <c r="A162" s="18"/>
      <c r="B162" s="19" t="s">
        <v>597</v>
      </c>
      <c r="C162" s="20">
        <v>0</v>
      </c>
      <c r="D162" s="20">
        <v>0</v>
      </c>
      <c r="E162" s="20">
        <v>0</v>
      </c>
      <c r="F162" s="21">
        <v>0</v>
      </c>
      <c r="G162" s="21">
        <v>0</v>
      </c>
      <c r="H162" s="21">
        <v>1.5</v>
      </c>
      <c r="I162" s="22">
        <v>2</v>
      </c>
    </row>
    <row r="163" spans="1:9" ht="27.95" customHeight="1" thickBot="1">
      <c r="A163" s="18"/>
      <c r="B163" s="19" t="s">
        <v>598</v>
      </c>
      <c r="C163" s="20">
        <v>3.95E-2</v>
      </c>
      <c r="D163" s="20">
        <v>0</v>
      </c>
      <c r="E163" s="20">
        <v>3.95E-2</v>
      </c>
      <c r="F163" s="21">
        <v>0</v>
      </c>
      <c r="G163" s="21">
        <v>15</v>
      </c>
      <c r="H163" s="21">
        <v>23.08</v>
      </c>
      <c r="I163" s="22">
        <v>31</v>
      </c>
    </row>
    <row r="164" spans="1:9" ht="27.95" customHeight="1" thickBot="1">
      <c r="A164" s="18"/>
      <c r="B164" s="19" t="s">
        <v>599</v>
      </c>
      <c r="C164" s="20">
        <v>0.1222</v>
      </c>
      <c r="D164" s="20">
        <v>0</v>
      </c>
      <c r="E164" s="20">
        <v>0.1222</v>
      </c>
      <c r="F164" s="21">
        <v>0</v>
      </c>
      <c r="G164" s="21">
        <v>10</v>
      </c>
      <c r="H164" s="21">
        <v>10.37</v>
      </c>
      <c r="I164" s="22">
        <v>12</v>
      </c>
    </row>
    <row r="165" spans="1:9" ht="27.95" customHeight="1" thickBot="1">
      <c r="A165" s="18"/>
      <c r="B165" s="19" t="s">
        <v>600</v>
      </c>
      <c r="C165" s="20">
        <v>0</v>
      </c>
      <c r="D165" s="20">
        <v>0</v>
      </c>
      <c r="E165" s="20">
        <v>0</v>
      </c>
      <c r="F165" s="21">
        <v>0</v>
      </c>
      <c r="G165" s="21">
        <v>0</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2.8299999999999999E-2</v>
      </c>
      <c r="E167" s="20">
        <v>2.8299999999999999E-2</v>
      </c>
      <c r="F167" s="21">
        <v>0</v>
      </c>
      <c r="G167" s="21">
        <v>0</v>
      </c>
      <c r="H167" s="21">
        <v>3.45</v>
      </c>
      <c r="I167" s="22">
        <v>5</v>
      </c>
    </row>
    <row r="168" spans="1:9" ht="27.95" customHeight="1" thickBot="1">
      <c r="A168" s="18"/>
      <c r="B168" s="19" t="s">
        <v>603</v>
      </c>
      <c r="C168" s="20">
        <v>5.5599999999999997E-2</v>
      </c>
      <c r="D168" s="20">
        <v>0</v>
      </c>
      <c r="E168" s="20">
        <v>5.5599999999999997E-2</v>
      </c>
      <c r="F168" s="21">
        <v>0</v>
      </c>
      <c r="G168" s="21">
        <v>0</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5.5599999999999997E-2</v>
      </c>
      <c r="D170" s="20">
        <v>1.9E-3</v>
      </c>
      <c r="E170" s="20">
        <v>5.74E-2</v>
      </c>
      <c r="F170" s="21">
        <v>0</v>
      </c>
      <c r="G170" s="21">
        <v>11.7</v>
      </c>
      <c r="H170" s="21">
        <v>51.81</v>
      </c>
      <c r="I170" s="22">
        <v>64</v>
      </c>
    </row>
    <row r="171" spans="1:9" ht="27.95" customHeight="1" thickBot="1">
      <c r="A171" s="18"/>
      <c r="B171" s="19" t="s">
        <v>605</v>
      </c>
      <c r="C171" s="20">
        <v>4.9200000000000001E-2</v>
      </c>
      <c r="D171" s="20">
        <v>3.3E-3</v>
      </c>
      <c r="E171" s="20">
        <v>5.2499999999999998E-2</v>
      </c>
      <c r="F171" s="21">
        <v>0.22</v>
      </c>
      <c r="G171" s="21">
        <v>9.3000000000000007</v>
      </c>
      <c r="H171" s="21">
        <v>136.38999999999999</v>
      </c>
      <c r="I171" s="22">
        <v>181</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6.9500000000000006E-2</v>
      </c>
      <c r="D179" s="20">
        <v>0</v>
      </c>
      <c r="E179" s="20">
        <v>6.9500000000000006E-2</v>
      </c>
      <c r="F179" s="21">
        <v>0.93</v>
      </c>
      <c r="G179" s="21">
        <v>1</v>
      </c>
      <c r="H179" s="21">
        <v>30.8</v>
      </c>
      <c r="I179" s="22">
        <v>42</v>
      </c>
    </row>
    <row r="180" spans="1:9" ht="27.95" customHeight="1" thickBot="1">
      <c r="A180" s="18"/>
      <c r="B180" s="19" t="s">
        <v>614</v>
      </c>
      <c r="C180" s="20">
        <v>6.9500000000000006E-2</v>
      </c>
      <c r="D180" s="20">
        <v>0</v>
      </c>
      <c r="E180" s="20">
        <v>6.9500000000000006E-2</v>
      </c>
      <c r="F180" s="21">
        <v>0.93</v>
      </c>
      <c r="G180" s="21">
        <v>1</v>
      </c>
      <c r="H180" s="21">
        <v>30.8</v>
      </c>
      <c r="I180" s="22">
        <v>42</v>
      </c>
    </row>
    <row r="181" spans="1:9" ht="13.5" thickBot="1">
      <c r="A181" s="18"/>
      <c r="B181" s="19" t="s">
        <v>615</v>
      </c>
      <c r="C181" s="465" t="s">
        <v>468</v>
      </c>
      <c r="D181" s="466"/>
      <c r="E181" s="466"/>
      <c r="F181" s="466"/>
      <c r="G181" s="466"/>
      <c r="H181" s="466"/>
      <c r="I181" s="467"/>
    </row>
    <row r="182" spans="1:9" ht="27.95" customHeight="1" thickBot="1">
      <c r="A182" s="18"/>
      <c r="B182" s="19" t="s">
        <v>616</v>
      </c>
      <c r="C182" s="20">
        <v>4.7699999999999999E-2</v>
      </c>
      <c r="D182" s="20">
        <v>3.3300000000000003E-2</v>
      </c>
      <c r="E182" s="20">
        <v>8.1000000000000003E-2</v>
      </c>
      <c r="F182" s="21">
        <v>0.37</v>
      </c>
      <c r="G182" s="21">
        <v>1</v>
      </c>
      <c r="H182" s="21">
        <v>30.07</v>
      </c>
      <c r="I182" s="22">
        <v>35</v>
      </c>
    </row>
    <row r="183" spans="1:9" ht="27.95" customHeight="1" thickBot="1">
      <c r="A183" s="18"/>
      <c r="B183" s="19" t="s">
        <v>617</v>
      </c>
      <c r="C183" s="20">
        <v>1.46E-2</v>
      </c>
      <c r="D183" s="20">
        <v>0</v>
      </c>
      <c r="E183" s="20">
        <v>1.46E-2</v>
      </c>
      <c r="F183" s="21">
        <v>0.65</v>
      </c>
      <c r="G183" s="21">
        <v>0</v>
      </c>
      <c r="H183" s="21">
        <v>8.5500000000000007</v>
      </c>
      <c r="I183" s="22">
        <v>20</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3.9399999999999998E-2</v>
      </c>
      <c r="D187" s="20">
        <v>2.52E-2</v>
      </c>
      <c r="E187" s="20">
        <v>6.4600000000000005E-2</v>
      </c>
      <c r="F187" s="21">
        <v>0.47</v>
      </c>
      <c r="G187" s="21">
        <v>1</v>
      </c>
      <c r="H187" s="21">
        <v>39.619999999999997</v>
      </c>
      <c r="I187" s="22">
        <v>56</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5.2200000000000003E-2</v>
      </c>
      <c r="D191" s="20">
        <v>1.41E-2</v>
      </c>
      <c r="E191" s="20">
        <v>6.6299999999999998E-2</v>
      </c>
      <c r="F191" s="21">
        <v>0.67</v>
      </c>
      <c r="G191" s="21">
        <v>1</v>
      </c>
      <c r="H191" s="21">
        <v>70.92</v>
      </c>
      <c r="I191" s="22">
        <v>97</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5.3100000000000001E-2</v>
      </c>
      <c r="D194" s="20">
        <v>0</v>
      </c>
      <c r="E194" s="20">
        <v>5.3100000000000001E-2</v>
      </c>
      <c r="F194" s="21">
        <v>0</v>
      </c>
      <c r="G194" s="21">
        <v>0</v>
      </c>
      <c r="H194" s="21">
        <v>11.3</v>
      </c>
      <c r="I194" s="22">
        <v>18</v>
      </c>
    </row>
    <row r="195" spans="1:9" ht="27.95" customHeight="1" thickBot="1">
      <c r="A195" s="18"/>
      <c r="B195" s="19" t="s">
        <v>628</v>
      </c>
      <c r="C195" s="20">
        <v>0</v>
      </c>
      <c r="D195" s="20">
        <v>0</v>
      </c>
      <c r="E195" s="20">
        <v>0</v>
      </c>
      <c r="F195" s="21">
        <v>0</v>
      </c>
      <c r="G195" s="21">
        <v>0</v>
      </c>
      <c r="H195" s="21">
        <v>2.6</v>
      </c>
      <c r="I195" s="22">
        <v>6</v>
      </c>
    </row>
    <row r="196" spans="1:9" ht="13.5" thickBot="1">
      <c r="A196" s="18"/>
      <c r="B196" s="19" t="s">
        <v>629</v>
      </c>
      <c r="C196" s="465" t="s">
        <v>468</v>
      </c>
      <c r="D196" s="466"/>
      <c r="E196" s="466"/>
      <c r="F196" s="466"/>
      <c r="G196" s="466"/>
      <c r="H196" s="466"/>
      <c r="I196" s="467"/>
    </row>
    <row r="197" spans="1:9" ht="27.95" customHeight="1" thickBot="1">
      <c r="A197" s="18"/>
      <c r="B197" s="19" t="s">
        <v>630</v>
      </c>
      <c r="C197" s="20">
        <v>4.2599999999999999E-2</v>
      </c>
      <c r="D197" s="20">
        <v>0</v>
      </c>
      <c r="E197" s="20">
        <v>4.2599999999999999E-2</v>
      </c>
      <c r="F197" s="21">
        <v>0</v>
      </c>
      <c r="G197" s="21">
        <v>0</v>
      </c>
      <c r="H197" s="21">
        <v>14.1</v>
      </c>
      <c r="I197" s="22">
        <v>25</v>
      </c>
    </row>
    <row r="198" spans="1:9" ht="27.95" customHeight="1" thickBot="1">
      <c r="A198" s="18"/>
      <c r="B198" s="19" t="s">
        <v>391</v>
      </c>
      <c r="C198" s="20">
        <v>4.2599999999999999E-2</v>
      </c>
      <c r="D198" s="20">
        <v>0</v>
      </c>
      <c r="E198" s="20">
        <v>4.2599999999999999E-2</v>
      </c>
      <c r="F198" s="21">
        <v>0</v>
      </c>
      <c r="G198" s="21">
        <v>0</v>
      </c>
      <c r="H198" s="21">
        <v>14.1</v>
      </c>
      <c r="I198" s="22">
        <v>25</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1.24E-2</v>
      </c>
      <c r="D203" s="20">
        <v>0</v>
      </c>
      <c r="E203" s="20">
        <v>1.24E-2</v>
      </c>
      <c r="F203" s="21">
        <v>0</v>
      </c>
      <c r="G203" s="21">
        <v>5</v>
      </c>
      <c r="H203" s="21">
        <v>14.39</v>
      </c>
      <c r="I203" s="22">
        <v>25</v>
      </c>
    </row>
    <row r="204" spans="1:9" ht="27.95" customHeight="1" thickBot="1">
      <c r="A204" s="18"/>
      <c r="B204" s="19" t="s">
        <v>636</v>
      </c>
      <c r="C204" s="20">
        <v>0</v>
      </c>
      <c r="D204" s="20">
        <v>0</v>
      </c>
      <c r="E204" s="20">
        <v>0</v>
      </c>
      <c r="F204" s="21">
        <v>0</v>
      </c>
      <c r="G204" s="21">
        <v>0</v>
      </c>
      <c r="H204" s="21">
        <v>2</v>
      </c>
      <c r="I204" s="22">
        <v>5</v>
      </c>
    </row>
    <row r="205" spans="1:9" ht="27.95" customHeight="1" thickBot="1">
      <c r="A205" s="18"/>
      <c r="B205" s="19" t="s">
        <v>432</v>
      </c>
      <c r="C205" s="20">
        <v>1.06E-2</v>
      </c>
      <c r="D205" s="20">
        <v>0</v>
      </c>
      <c r="E205" s="20">
        <v>1.06E-2</v>
      </c>
      <c r="F205" s="21">
        <v>0</v>
      </c>
      <c r="G205" s="21">
        <v>5</v>
      </c>
      <c r="H205" s="21">
        <v>16.79</v>
      </c>
      <c r="I205" s="22">
        <v>31</v>
      </c>
    </row>
    <row r="206" spans="1:9" ht="27.95" customHeight="1" thickBot="1">
      <c r="A206" s="18"/>
      <c r="B206" s="19" t="s">
        <v>637</v>
      </c>
      <c r="C206" s="20">
        <v>0</v>
      </c>
      <c r="D206" s="20">
        <v>0</v>
      </c>
      <c r="E206" s="20">
        <v>0</v>
      </c>
      <c r="F206" s="21">
        <v>0</v>
      </c>
      <c r="G206" s="21">
        <v>0</v>
      </c>
      <c r="H206" s="21">
        <v>2</v>
      </c>
      <c r="I206" s="22">
        <v>2</v>
      </c>
    </row>
    <row r="207" spans="1:9" ht="27.95" customHeight="1" thickBot="1">
      <c r="A207" s="18"/>
      <c r="B207" s="19" t="s">
        <v>638</v>
      </c>
      <c r="C207" s="20">
        <v>1.77E-2</v>
      </c>
      <c r="D207" s="20">
        <v>0</v>
      </c>
      <c r="E207" s="20">
        <v>1.77E-2</v>
      </c>
      <c r="F207" s="21">
        <v>0.45</v>
      </c>
      <c r="G207" s="21">
        <v>5</v>
      </c>
      <c r="H207" s="21">
        <v>24.25</v>
      </c>
      <c r="I207" s="22">
        <v>29</v>
      </c>
    </row>
    <row r="208" spans="1:9" ht="13.5" thickBot="1">
      <c r="A208" s="18"/>
      <c r="B208" s="19" t="s">
        <v>639</v>
      </c>
      <c r="C208" s="465" t="s">
        <v>468</v>
      </c>
      <c r="D208" s="466"/>
      <c r="E208" s="466"/>
      <c r="F208" s="466"/>
      <c r="G208" s="466"/>
      <c r="H208" s="466"/>
      <c r="I208" s="467"/>
    </row>
    <row r="209" spans="1:9" ht="27.95" customHeight="1" thickBot="1">
      <c r="A209" s="18"/>
      <c r="B209" s="19" t="s">
        <v>640</v>
      </c>
      <c r="C209" s="20">
        <v>0</v>
      </c>
      <c r="D209" s="20">
        <v>0</v>
      </c>
      <c r="E209" s="20">
        <v>0</v>
      </c>
      <c r="F209" s="21">
        <v>0</v>
      </c>
      <c r="G209" s="21">
        <v>0</v>
      </c>
      <c r="H209" s="21">
        <v>4.51</v>
      </c>
      <c r="I209" s="22">
        <v>13</v>
      </c>
    </row>
    <row r="210" spans="1:9" ht="27.95" customHeight="1" thickBot="1">
      <c r="A210" s="18"/>
      <c r="B210" s="19" t="s">
        <v>433</v>
      </c>
      <c r="C210" s="20">
        <v>1.3899999999999999E-2</v>
      </c>
      <c r="D210" s="20">
        <v>0</v>
      </c>
      <c r="E210" s="20">
        <v>1.3899999999999999E-2</v>
      </c>
      <c r="F210" s="21">
        <v>0.3</v>
      </c>
      <c r="G210" s="21">
        <v>5</v>
      </c>
      <c r="H210" s="21">
        <v>30.77</v>
      </c>
      <c r="I210" s="22">
        <v>44</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1.2800000000000001E-2</v>
      </c>
      <c r="D214" s="20">
        <v>0</v>
      </c>
      <c r="E214" s="20">
        <v>1.2800000000000001E-2</v>
      </c>
      <c r="F214" s="21">
        <v>0.17</v>
      </c>
      <c r="G214" s="21">
        <v>5</v>
      </c>
      <c r="H214" s="21">
        <v>47.55</v>
      </c>
      <c r="I214" s="22">
        <v>75</v>
      </c>
    </row>
    <row r="215" spans="1:9" ht="27.95" customHeight="1" thickBot="1">
      <c r="A215" s="18"/>
      <c r="B215" s="19" t="s">
        <v>644</v>
      </c>
      <c r="C215" s="20">
        <v>0</v>
      </c>
      <c r="D215" s="20">
        <v>0</v>
      </c>
      <c r="E215" s="20">
        <v>0</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0.16950000000000001</v>
      </c>
      <c r="D217" s="20">
        <v>7.1400000000000005E-2</v>
      </c>
      <c r="E217" s="20">
        <v>0.2409</v>
      </c>
      <c r="F217" s="21">
        <v>0.5</v>
      </c>
      <c r="G217" s="21">
        <v>0</v>
      </c>
      <c r="H217" s="21">
        <v>16.809999999999999</v>
      </c>
      <c r="I217" s="22">
        <v>26</v>
      </c>
    </row>
    <row r="218" spans="1:9" ht="27.95" customHeight="1" thickBot="1">
      <c r="A218" s="18"/>
      <c r="B218" s="19" t="s">
        <v>647</v>
      </c>
      <c r="C218" s="20">
        <v>0.16950000000000001</v>
      </c>
      <c r="D218" s="20">
        <v>7.1400000000000005E-2</v>
      </c>
      <c r="E218" s="20">
        <v>0.2409</v>
      </c>
      <c r="F218" s="21">
        <v>0.5</v>
      </c>
      <c r="G218" s="21">
        <v>0</v>
      </c>
      <c r="H218" s="21">
        <v>16.809999999999999</v>
      </c>
      <c r="I218" s="22">
        <v>26</v>
      </c>
    </row>
    <row r="219" spans="1:9" ht="27.95" customHeight="1" thickBot="1">
      <c r="A219" s="18"/>
      <c r="B219" s="19" t="s">
        <v>392</v>
      </c>
      <c r="C219" s="20">
        <v>0.16</v>
      </c>
      <c r="D219" s="20">
        <v>6.7400000000000002E-2</v>
      </c>
      <c r="E219" s="20">
        <v>0.22739999999999999</v>
      </c>
      <c r="F219" s="21">
        <v>0.48</v>
      </c>
      <c r="G219" s="21">
        <v>0</v>
      </c>
      <c r="H219" s="21">
        <v>17.809999999999999</v>
      </c>
      <c r="I219" s="22">
        <v>27</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6.3500000000000001E-2</v>
      </c>
      <c r="D223" s="20">
        <v>0</v>
      </c>
      <c r="E223" s="20">
        <v>6.3500000000000001E-2</v>
      </c>
      <c r="F223" s="21">
        <v>0</v>
      </c>
      <c r="G223" s="21">
        <v>0</v>
      </c>
      <c r="H223" s="21">
        <v>16.59</v>
      </c>
      <c r="I223" s="22">
        <v>30</v>
      </c>
    </row>
    <row r="224" spans="1:9" ht="13.5" thickBot="1">
      <c r="A224" s="18"/>
      <c r="B224" s="19" t="s">
        <v>652</v>
      </c>
      <c r="C224" s="465" t="s">
        <v>468</v>
      </c>
      <c r="D224" s="466"/>
      <c r="E224" s="466"/>
      <c r="F224" s="466"/>
      <c r="G224" s="466"/>
      <c r="H224" s="466"/>
      <c r="I224" s="467"/>
    </row>
    <row r="225" spans="1:9" ht="27.95" customHeight="1" thickBot="1">
      <c r="A225" s="18"/>
      <c r="B225" s="19" t="s">
        <v>653</v>
      </c>
      <c r="C225" s="20">
        <v>6.3500000000000001E-2</v>
      </c>
      <c r="D225" s="20">
        <v>0</v>
      </c>
      <c r="E225" s="20">
        <v>6.3500000000000001E-2</v>
      </c>
      <c r="F225" s="21">
        <v>0</v>
      </c>
      <c r="G225" s="21">
        <v>0</v>
      </c>
      <c r="H225" s="21">
        <v>16.59</v>
      </c>
      <c r="I225" s="22">
        <v>30</v>
      </c>
    </row>
    <row r="226" spans="1:9" ht="27.95" customHeight="1" thickBot="1">
      <c r="A226" s="18"/>
      <c r="B226" s="19" t="s">
        <v>393</v>
      </c>
      <c r="C226" s="20">
        <v>6.2199999999999998E-2</v>
      </c>
      <c r="D226" s="20">
        <v>0</v>
      </c>
      <c r="E226" s="20">
        <v>6.2199999999999998E-2</v>
      </c>
      <c r="F226" s="21">
        <v>0</v>
      </c>
      <c r="G226" s="21">
        <v>0</v>
      </c>
      <c r="H226" s="21">
        <v>16.93</v>
      </c>
      <c r="I226" s="22">
        <v>31</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1</v>
      </c>
      <c r="D234" s="20">
        <v>0</v>
      </c>
      <c r="E234" s="20">
        <v>1</v>
      </c>
      <c r="F234" s="21">
        <v>0</v>
      </c>
      <c r="G234" s="21">
        <v>0</v>
      </c>
      <c r="H234" s="21">
        <v>1</v>
      </c>
      <c r="I234" s="22">
        <v>1</v>
      </c>
    </row>
    <row r="235" spans="1:9" ht="27.95" customHeight="1" thickBot="1">
      <c r="A235" s="18"/>
      <c r="B235" s="19" t="s">
        <v>662</v>
      </c>
      <c r="C235" s="20">
        <v>0.18959999999999999</v>
      </c>
      <c r="D235" s="20">
        <v>0</v>
      </c>
      <c r="E235" s="20">
        <v>0.18959999999999999</v>
      </c>
      <c r="F235" s="21">
        <v>0.69</v>
      </c>
      <c r="G235" s="21">
        <v>0</v>
      </c>
      <c r="H235" s="21">
        <v>14.36</v>
      </c>
      <c r="I235" s="22">
        <v>19</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0.2072</v>
      </c>
      <c r="D239" s="20">
        <v>0</v>
      </c>
      <c r="E239" s="20">
        <v>0.2072</v>
      </c>
      <c r="F239" s="21">
        <v>0.56999999999999995</v>
      </c>
      <c r="G239" s="21">
        <v>0</v>
      </c>
      <c r="H239" s="21">
        <v>17.96</v>
      </c>
      <c r="I239" s="22">
        <v>23</v>
      </c>
    </row>
    <row r="240" spans="1:9" ht="27.95" customHeight="1" thickBot="1">
      <c r="A240" s="18"/>
      <c r="B240" s="19" t="s">
        <v>667</v>
      </c>
      <c r="C240" s="20">
        <v>0</v>
      </c>
      <c r="D240" s="20">
        <v>0</v>
      </c>
      <c r="E240" s="20">
        <v>0</v>
      </c>
      <c r="F240" s="21">
        <v>0</v>
      </c>
      <c r="G240" s="21">
        <v>0</v>
      </c>
      <c r="H240" s="21">
        <v>0.8</v>
      </c>
      <c r="I240" s="22">
        <v>1</v>
      </c>
    </row>
    <row r="241" spans="1:9" ht="27.95" customHeight="1" thickBot="1">
      <c r="A241" s="18"/>
      <c r="B241" s="19" t="s">
        <v>668</v>
      </c>
      <c r="C241" s="20">
        <v>0.1726</v>
      </c>
      <c r="D241" s="20">
        <v>0</v>
      </c>
      <c r="E241" s="20">
        <v>0.1726</v>
      </c>
      <c r="F241" s="21">
        <v>0.72</v>
      </c>
      <c r="G241" s="21">
        <v>3</v>
      </c>
      <c r="H241" s="21">
        <v>10.8</v>
      </c>
      <c r="I241" s="22">
        <v>18</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0.158</v>
      </c>
      <c r="D243" s="20">
        <v>0</v>
      </c>
      <c r="E243" s="20">
        <v>0.158</v>
      </c>
      <c r="F243" s="21">
        <v>0.65</v>
      </c>
      <c r="G243" s="21">
        <v>3</v>
      </c>
      <c r="H243" s="21">
        <v>11.8</v>
      </c>
      <c r="I243" s="22">
        <v>20</v>
      </c>
    </row>
    <row r="244" spans="1:9" ht="13.5" thickBot="1">
      <c r="A244" s="18"/>
      <c r="B244" s="19" t="s">
        <v>671</v>
      </c>
      <c r="C244" s="465" t="s">
        <v>468</v>
      </c>
      <c r="D244" s="466"/>
      <c r="E244" s="466"/>
      <c r="F244" s="466"/>
      <c r="G244" s="466"/>
      <c r="H244" s="466"/>
      <c r="I244" s="467"/>
    </row>
    <row r="245" spans="1:9" ht="27.95" customHeight="1" thickBot="1">
      <c r="A245" s="18"/>
      <c r="B245" s="19" t="s">
        <v>672</v>
      </c>
      <c r="C245" s="20">
        <v>0.16</v>
      </c>
      <c r="D245" s="20">
        <v>0</v>
      </c>
      <c r="E245" s="20">
        <v>0.16</v>
      </c>
      <c r="F245" s="21">
        <v>0.62</v>
      </c>
      <c r="G245" s="21">
        <v>7</v>
      </c>
      <c r="H245" s="21">
        <v>12.39</v>
      </c>
      <c r="I245" s="22">
        <v>21</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0.14799999999999999</v>
      </c>
      <c r="D248" s="20">
        <v>0</v>
      </c>
      <c r="E248" s="20">
        <v>0.14799999999999999</v>
      </c>
      <c r="F248" s="21">
        <v>0.59</v>
      </c>
      <c r="G248" s="21">
        <v>7</v>
      </c>
      <c r="H248" s="21">
        <v>13.39</v>
      </c>
      <c r="I248" s="22">
        <v>22</v>
      </c>
    </row>
    <row r="249" spans="1:9" ht="27.95" customHeight="1" thickBot="1">
      <c r="A249" s="18"/>
      <c r="B249" s="19" t="s">
        <v>394</v>
      </c>
      <c r="C249" s="20">
        <v>0.17299999999999999</v>
      </c>
      <c r="D249" s="20">
        <v>0</v>
      </c>
      <c r="E249" s="20">
        <v>0.17299999999999999</v>
      </c>
      <c r="F249" s="21">
        <v>0.6</v>
      </c>
      <c r="G249" s="21">
        <v>3.3</v>
      </c>
      <c r="H249" s="21">
        <v>43.75</v>
      </c>
      <c r="I249" s="22">
        <v>65</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0</v>
      </c>
      <c r="D252" s="20">
        <v>0</v>
      </c>
      <c r="E252" s="20">
        <v>0</v>
      </c>
      <c r="F252" s="21">
        <v>0</v>
      </c>
      <c r="G252" s="21">
        <v>0</v>
      </c>
      <c r="H252" s="21">
        <v>26.24</v>
      </c>
      <c r="I252" s="22">
        <v>38</v>
      </c>
    </row>
    <row r="253" spans="1:9" ht="27.95" customHeight="1" thickBot="1">
      <c r="A253" s="18"/>
      <c r="B253" s="19" t="s">
        <v>679</v>
      </c>
      <c r="C253" s="20">
        <v>0</v>
      </c>
      <c r="D253" s="20">
        <v>0</v>
      </c>
      <c r="E253" s="20">
        <v>0</v>
      </c>
      <c r="F253" s="21">
        <v>0</v>
      </c>
      <c r="G253" s="21">
        <v>0</v>
      </c>
      <c r="H253" s="21">
        <v>7.31</v>
      </c>
      <c r="I253" s="22">
        <v>19</v>
      </c>
    </row>
    <row r="254" spans="1:9" ht="27.95" customHeight="1" thickBot="1">
      <c r="A254" s="18"/>
      <c r="B254" s="19" t="s">
        <v>680</v>
      </c>
      <c r="C254" s="20">
        <v>0</v>
      </c>
      <c r="D254" s="20">
        <v>0</v>
      </c>
      <c r="E254" s="20">
        <v>0</v>
      </c>
      <c r="F254" s="21">
        <v>0</v>
      </c>
      <c r="G254" s="21">
        <v>0</v>
      </c>
      <c r="H254" s="21">
        <v>33.54</v>
      </c>
      <c r="I254" s="22">
        <v>57</v>
      </c>
    </row>
    <row r="255" spans="1:9" ht="27.95" customHeight="1" thickBot="1">
      <c r="A255" s="18"/>
      <c r="B255" s="19" t="s">
        <v>395</v>
      </c>
      <c r="C255" s="20">
        <v>0</v>
      </c>
      <c r="D255" s="20">
        <v>0</v>
      </c>
      <c r="E255" s="20">
        <v>0</v>
      </c>
      <c r="F255" s="21">
        <v>0</v>
      </c>
      <c r="G255" s="21">
        <v>0</v>
      </c>
      <c r="H255" s="21">
        <v>34.14</v>
      </c>
      <c r="I255" s="22">
        <v>58</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v>
      </c>
      <c r="I262" s="22">
        <v>1</v>
      </c>
    </row>
    <row r="263" spans="1:9" ht="27.95" customHeight="1" thickBot="1">
      <c r="A263" s="18"/>
      <c r="B263" s="19" t="s">
        <v>688</v>
      </c>
      <c r="C263" s="20">
        <v>0.105</v>
      </c>
      <c r="D263" s="20">
        <v>0</v>
      </c>
      <c r="E263" s="20">
        <v>0.105</v>
      </c>
      <c r="F263" s="21">
        <v>0</v>
      </c>
      <c r="G263" s="21">
        <v>5</v>
      </c>
      <c r="H263" s="21">
        <v>25.91</v>
      </c>
      <c r="I263" s="22">
        <v>43</v>
      </c>
    </row>
    <row r="264" spans="1:9" ht="27.95" customHeight="1" thickBot="1">
      <c r="A264" s="18"/>
      <c r="B264" s="19" t="s">
        <v>689</v>
      </c>
      <c r="C264" s="20">
        <v>0.1018</v>
      </c>
      <c r="D264" s="20">
        <v>0</v>
      </c>
      <c r="E264" s="20">
        <v>0.1018</v>
      </c>
      <c r="F264" s="21">
        <v>0</v>
      </c>
      <c r="G264" s="21">
        <v>5</v>
      </c>
      <c r="H264" s="21">
        <v>26.71</v>
      </c>
      <c r="I264" s="22">
        <v>44</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0</v>
      </c>
      <c r="D269" s="20">
        <v>0</v>
      </c>
      <c r="E269" s="20">
        <v>0</v>
      </c>
      <c r="F269" s="21">
        <v>0</v>
      </c>
      <c r="G269" s="21">
        <v>0</v>
      </c>
      <c r="H269" s="21">
        <v>1.54</v>
      </c>
      <c r="I269" s="22">
        <v>2</v>
      </c>
    </row>
    <row r="270" spans="1:9" ht="27.95" customHeight="1" thickBot="1">
      <c r="A270" s="18"/>
      <c r="B270" s="19" t="s">
        <v>695</v>
      </c>
      <c r="C270" s="20">
        <v>0</v>
      </c>
      <c r="D270" s="20">
        <v>0</v>
      </c>
      <c r="E270" s="20">
        <v>0</v>
      </c>
      <c r="F270" s="21">
        <v>0</v>
      </c>
      <c r="G270" s="21">
        <v>0</v>
      </c>
      <c r="H270" s="21">
        <v>1.54</v>
      </c>
      <c r="I270" s="22">
        <v>2</v>
      </c>
    </row>
    <row r="271" spans="1:9" ht="27.95" customHeight="1" thickBot="1">
      <c r="A271" s="18"/>
      <c r="B271" s="19" t="s">
        <v>396</v>
      </c>
      <c r="C271" s="20">
        <v>9.6199999999999994E-2</v>
      </c>
      <c r="D271" s="20">
        <v>0</v>
      </c>
      <c r="E271" s="20">
        <v>9.6199999999999994E-2</v>
      </c>
      <c r="F271" s="21">
        <v>0</v>
      </c>
      <c r="G271" s="21">
        <v>5</v>
      </c>
      <c r="H271" s="21">
        <v>28.25</v>
      </c>
      <c r="I271" s="22">
        <v>47</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0</v>
      </c>
      <c r="D275" s="20">
        <v>0</v>
      </c>
      <c r="E275" s="20">
        <v>0</v>
      </c>
      <c r="F275" s="21">
        <v>0</v>
      </c>
      <c r="G275" s="21">
        <v>0</v>
      </c>
      <c r="H275" s="21">
        <v>10.3</v>
      </c>
      <c r="I275" s="22">
        <v>21</v>
      </c>
    </row>
    <row r="276" spans="1:9" ht="27.95" customHeight="1" thickBot="1">
      <c r="A276" s="18"/>
      <c r="B276" s="19" t="s">
        <v>700</v>
      </c>
      <c r="C276" s="20">
        <v>0</v>
      </c>
      <c r="D276" s="20">
        <v>0</v>
      </c>
      <c r="E276" s="20">
        <v>0</v>
      </c>
      <c r="F276" s="21">
        <v>0</v>
      </c>
      <c r="G276" s="21">
        <v>0</v>
      </c>
      <c r="H276" s="21">
        <v>10.3</v>
      </c>
      <c r="I276" s="22">
        <v>21</v>
      </c>
    </row>
    <row r="277" spans="1:9" ht="27.95" customHeight="1" thickBot="1">
      <c r="A277" s="18"/>
      <c r="B277" s="19" t="s">
        <v>397</v>
      </c>
      <c r="C277" s="20">
        <v>0</v>
      </c>
      <c r="D277" s="20">
        <v>0</v>
      </c>
      <c r="E277" s="20">
        <v>0</v>
      </c>
      <c r="F277" s="21">
        <v>0</v>
      </c>
      <c r="G277" s="21">
        <v>0</v>
      </c>
      <c r="H277" s="21">
        <v>10.5</v>
      </c>
      <c r="I277" s="22">
        <v>22</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4.3099999999999999E-2</v>
      </c>
      <c r="D283" s="20">
        <v>2.47E-2</v>
      </c>
      <c r="E283" s="20">
        <v>6.7799999999999999E-2</v>
      </c>
      <c r="F283" s="21">
        <v>0</v>
      </c>
      <c r="G283" s="21">
        <v>0</v>
      </c>
      <c r="H283" s="21">
        <v>18.55</v>
      </c>
      <c r="I283" s="22">
        <v>37</v>
      </c>
    </row>
    <row r="284" spans="1:9" ht="27.95" customHeight="1" thickBot="1">
      <c r="A284" s="18"/>
      <c r="B284" s="19" t="s">
        <v>707</v>
      </c>
      <c r="C284" s="20">
        <v>4.3099999999999999E-2</v>
      </c>
      <c r="D284" s="20">
        <v>2.47E-2</v>
      </c>
      <c r="E284" s="20">
        <v>6.7799999999999999E-2</v>
      </c>
      <c r="F284" s="21">
        <v>0</v>
      </c>
      <c r="G284" s="21">
        <v>0</v>
      </c>
      <c r="H284" s="21">
        <v>18.55</v>
      </c>
      <c r="I284" s="22">
        <v>37</v>
      </c>
    </row>
    <row r="285" spans="1:9" ht="27.95" customHeight="1" thickBot="1">
      <c r="A285" s="18"/>
      <c r="B285" s="19" t="s">
        <v>398</v>
      </c>
      <c r="C285" s="20">
        <v>4.1599999999999998E-2</v>
      </c>
      <c r="D285" s="20">
        <v>2.3800000000000002E-2</v>
      </c>
      <c r="E285" s="20">
        <v>6.54E-2</v>
      </c>
      <c r="F285" s="21">
        <v>0</v>
      </c>
      <c r="G285" s="21">
        <v>0</v>
      </c>
      <c r="H285" s="21">
        <v>19.25</v>
      </c>
      <c r="I285" s="22">
        <v>38</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2.6200000000000001E-2</v>
      </c>
      <c r="D298" s="20">
        <v>3.2099999999999997E-2</v>
      </c>
      <c r="E298" s="20">
        <v>5.8200000000000002E-2</v>
      </c>
      <c r="F298" s="21">
        <v>0</v>
      </c>
      <c r="G298" s="21">
        <v>4</v>
      </c>
      <c r="H298" s="21">
        <v>24.95</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2.41E-2</v>
      </c>
      <c r="D300" s="20">
        <v>2.9499999999999998E-2</v>
      </c>
      <c r="E300" s="20">
        <v>5.3499999999999999E-2</v>
      </c>
      <c r="F300" s="21">
        <v>0</v>
      </c>
      <c r="G300" s="21">
        <v>4</v>
      </c>
      <c r="H300" s="21">
        <v>27.15</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5.8999999999999997E-2</v>
      </c>
      <c r="D302" s="20">
        <v>1.9E-2</v>
      </c>
      <c r="E302" s="20">
        <v>7.8E-2</v>
      </c>
      <c r="F302" s="21">
        <v>1.78</v>
      </c>
      <c r="G302" s="21">
        <v>1.7</v>
      </c>
      <c r="H302" s="21">
        <v>16.13</v>
      </c>
      <c r="I302" s="22">
        <v>22</v>
      </c>
    </row>
    <row r="303" spans="1:9" ht="13.5" thickBot="1">
      <c r="A303" s="18"/>
      <c r="B303" s="19" t="s">
        <v>725</v>
      </c>
      <c r="C303" s="465" t="s">
        <v>468</v>
      </c>
      <c r="D303" s="466"/>
      <c r="E303" s="466"/>
      <c r="F303" s="466"/>
      <c r="G303" s="466"/>
      <c r="H303" s="466"/>
      <c r="I303" s="467"/>
    </row>
    <row r="304" spans="1:9" ht="27.95" customHeight="1" thickBot="1">
      <c r="A304" s="18"/>
      <c r="B304" s="19" t="s">
        <v>726</v>
      </c>
      <c r="C304" s="20">
        <v>5.8999999999999997E-2</v>
      </c>
      <c r="D304" s="20">
        <v>1.9E-2</v>
      </c>
      <c r="E304" s="20">
        <v>7.8E-2</v>
      </c>
      <c r="F304" s="21">
        <v>1.78</v>
      </c>
      <c r="G304" s="21">
        <v>1.7</v>
      </c>
      <c r="H304" s="21">
        <v>16.13</v>
      </c>
      <c r="I304" s="22">
        <v>22</v>
      </c>
    </row>
    <row r="305" spans="1:9" ht="27.95" customHeight="1" thickBot="1">
      <c r="A305" s="18"/>
      <c r="B305" s="19" t="s">
        <v>399</v>
      </c>
      <c r="C305" s="20">
        <v>3.5799999999999998E-2</v>
      </c>
      <c r="D305" s="20">
        <v>2.47E-2</v>
      </c>
      <c r="E305" s="20">
        <v>6.0499999999999998E-2</v>
      </c>
      <c r="F305" s="21">
        <v>0.71</v>
      </c>
      <c r="G305" s="21">
        <v>3</v>
      </c>
      <c r="H305" s="21">
        <v>44.83</v>
      </c>
      <c r="I305" s="22">
        <v>55</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4.3299999999999998E-2</v>
      </c>
      <c r="D313" s="20">
        <v>3.3399999999999999E-2</v>
      </c>
      <c r="E313" s="20">
        <v>7.6700000000000004E-2</v>
      </c>
      <c r="F313" s="21">
        <v>0.52</v>
      </c>
      <c r="G313" s="21">
        <v>0</v>
      </c>
      <c r="H313" s="21">
        <v>17.829999999999998</v>
      </c>
      <c r="I313" s="22">
        <v>25</v>
      </c>
    </row>
    <row r="314" spans="1:9" ht="27.95" customHeight="1" thickBot="1">
      <c r="A314" s="18"/>
      <c r="B314" s="19" t="s">
        <v>735</v>
      </c>
      <c r="C314" s="20">
        <v>0</v>
      </c>
      <c r="D314" s="20">
        <v>0</v>
      </c>
      <c r="E314" s="20">
        <v>0</v>
      </c>
      <c r="F314" s="21">
        <v>0</v>
      </c>
      <c r="G314" s="21">
        <v>0</v>
      </c>
      <c r="H314" s="21">
        <v>1.5</v>
      </c>
      <c r="I314" s="22">
        <v>3</v>
      </c>
    </row>
    <row r="315" spans="1:9" ht="27.95" customHeight="1" thickBot="1">
      <c r="A315" s="18"/>
      <c r="B315" s="19" t="s">
        <v>736</v>
      </c>
      <c r="C315" s="20">
        <v>0</v>
      </c>
      <c r="D315" s="20">
        <v>0</v>
      </c>
      <c r="E315" s="20">
        <v>0</v>
      </c>
      <c r="F315" s="21">
        <v>0</v>
      </c>
      <c r="G315" s="21">
        <v>0</v>
      </c>
      <c r="H315" s="21">
        <v>2.2000000000000002</v>
      </c>
      <c r="I315" s="22">
        <v>18</v>
      </c>
    </row>
    <row r="316" spans="1:9" ht="27.95" customHeight="1" thickBot="1">
      <c r="A316" s="18"/>
      <c r="B316" s="19" t="s">
        <v>435</v>
      </c>
      <c r="C316" s="20">
        <v>3.49E-2</v>
      </c>
      <c r="D316" s="20">
        <v>2.69E-2</v>
      </c>
      <c r="E316" s="20">
        <v>6.1800000000000001E-2</v>
      </c>
      <c r="F316" s="21">
        <v>0.28000000000000003</v>
      </c>
      <c r="G316" s="21">
        <v>0</v>
      </c>
      <c r="H316" s="21">
        <v>22.13</v>
      </c>
      <c r="I316" s="22">
        <v>47</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2.5499999999999998E-2</v>
      </c>
      <c r="D318" s="20">
        <v>3.4000000000000002E-2</v>
      </c>
      <c r="E318" s="20">
        <v>5.96E-2</v>
      </c>
      <c r="F318" s="21">
        <v>0</v>
      </c>
      <c r="G318" s="21">
        <v>0</v>
      </c>
      <c r="H318" s="21">
        <v>23.5</v>
      </c>
      <c r="I318" s="22">
        <v>30</v>
      </c>
    </row>
    <row r="319" spans="1:9" ht="27.95" customHeight="1" thickBot="1">
      <c r="A319" s="18"/>
      <c r="B319" s="19" t="s">
        <v>739</v>
      </c>
      <c r="C319" s="20">
        <v>0</v>
      </c>
      <c r="D319" s="20">
        <v>0</v>
      </c>
      <c r="E319" s="20">
        <v>0</v>
      </c>
      <c r="F319" s="21">
        <v>0</v>
      </c>
      <c r="G319" s="21">
        <v>0</v>
      </c>
      <c r="H319" s="21">
        <v>3.23</v>
      </c>
      <c r="I319" s="22">
        <v>6</v>
      </c>
    </row>
    <row r="320" spans="1:9" ht="13.5" thickBot="1">
      <c r="A320" s="18"/>
      <c r="B320" s="19" t="s">
        <v>740</v>
      </c>
      <c r="C320" s="465" t="s">
        <v>468</v>
      </c>
      <c r="D320" s="466"/>
      <c r="E320" s="466"/>
      <c r="F320" s="466"/>
      <c r="G320" s="466"/>
      <c r="H320" s="466"/>
      <c r="I320" s="467"/>
    </row>
    <row r="321" spans="1:9" ht="27.95" customHeight="1" thickBot="1">
      <c r="A321" s="18"/>
      <c r="B321" s="19" t="s">
        <v>436</v>
      </c>
      <c r="C321" s="20">
        <v>2.18E-2</v>
      </c>
      <c r="D321" s="20">
        <v>2.9100000000000001E-2</v>
      </c>
      <c r="E321" s="20">
        <v>5.0900000000000001E-2</v>
      </c>
      <c r="F321" s="21">
        <v>0</v>
      </c>
      <c r="G321" s="21">
        <v>0</v>
      </c>
      <c r="H321" s="21">
        <v>27.53</v>
      </c>
      <c r="I321" s="22">
        <v>37</v>
      </c>
    </row>
    <row r="322" spans="1:9" ht="27.95" customHeight="1" thickBot="1">
      <c r="A322" s="18"/>
      <c r="B322" s="19" t="s">
        <v>741</v>
      </c>
      <c r="C322" s="20">
        <v>2.76E-2</v>
      </c>
      <c r="D322" s="20">
        <v>2.81E-2</v>
      </c>
      <c r="E322" s="20">
        <v>5.57E-2</v>
      </c>
      <c r="F322" s="21">
        <v>0.16</v>
      </c>
      <c r="G322" s="21">
        <v>0</v>
      </c>
      <c r="H322" s="21">
        <v>49.65</v>
      </c>
      <c r="I322" s="22">
        <v>84</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3.9399999999999998E-2</v>
      </c>
      <c r="D325" s="20">
        <v>1.23E-2</v>
      </c>
      <c r="E325" s="20">
        <v>5.1700000000000003E-2</v>
      </c>
      <c r="F325" s="21">
        <v>0</v>
      </c>
      <c r="G325" s="21">
        <v>0</v>
      </c>
      <c r="H325" s="21">
        <v>22.83</v>
      </c>
      <c r="I325" s="22">
        <v>35</v>
      </c>
    </row>
    <row r="326" spans="1:9" ht="13.5" thickBot="1">
      <c r="A326" s="18"/>
      <c r="B326" s="19" t="s">
        <v>745</v>
      </c>
      <c r="C326" s="465" t="s">
        <v>468</v>
      </c>
      <c r="D326" s="466"/>
      <c r="E326" s="466"/>
      <c r="F326" s="466"/>
      <c r="G326" s="466"/>
      <c r="H326" s="466"/>
      <c r="I326" s="467"/>
    </row>
    <row r="327" spans="1:9" ht="27.95" customHeight="1" thickBot="1">
      <c r="A327" s="18"/>
      <c r="B327" s="19" t="s">
        <v>746</v>
      </c>
      <c r="C327" s="20">
        <v>3.8399999999999997E-2</v>
      </c>
      <c r="D327" s="20">
        <v>1.2E-2</v>
      </c>
      <c r="E327" s="20">
        <v>5.04E-2</v>
      </c>
      <c r="F327" s="21">
        <v>0</v>
      </c>
      <c r="G327" s="21">
        <v>0</v>
      </c>
      <c r="H327" s="21">
        <v>23.43</v>
      </c>
      <c r="I327" s="22">
        <v>36</v>
      </c>
    </row>
    <row r="328" spans="1:9" ht="27.95" customHeight="1" thickBot="1">
      <c r="A328" s="18"/>
      <c r="B328" s="19" t="s">
        <v>400</v>
      </c>
      <c r="C328" s="20">
        <v>3.8399999999999997E-2</v>
      </c>
      <c r="D328" s="20">
        <v>1.2E-2</v>
      </c>
      <c r="E328" s="20">
        <v>5.04E-2</v>
      </c>
      <c r="F328" s="21">
        <v>0</v>
      </c>
      <c r="G328" s="21">
        <v>0</v>
      </c>
      <c r="H328" s="21">
        <v>23.43</v>
      </c>
      <c r="I328" s="22">
        <v>36</v>
      </c>
    </row>
    <row r="329" spans="1:9" ht="27.95" customHeight="1" thickBot="1">
      <c r="A329" s="18"/>
      <c r="B329" s="19" t="s">
        <v>727</v>
      </c>
      <c r="C329" s="20">
        <v>0</v>
      </c>
      <c r="D329" s="20">
        <v>0</v>
      </c>
      <c r="E329" s="20">
        <v>0</v>
      </c>
      <c r="F329" s="21">
        <v>0</v>
      </c>
      <c r="G329" s="21">
        <v>0</v>
      </c>
      <c r="H329" s="21">
        <v>2.0099999999999998</v>
      </c>
      <c r="I329" s="22">
        <v>7</v>
      </c>
    </row>
    <row r="330" spans="1:9" ht="27.95" customHeight="1" thickBot="1">
      <c r="A330" s="18"/>
      <c r="B330" s="19" t="s">
        <v>747</v>
      </c>
      <c r="C330" s="20">
        <v>0</v>
      </c>
      <c r="D330" s="20">
        <v>0</v>
      </c>
      <c r="E330" s="20">
        <v>0</v>
      </c>
      <c r="F330" s="21">
        <v>0</v>
      </c>
      <c r="G330" s="21">
        <v>0</v>
      </c>
      <c r="H330" s="21">
        <v>2.8</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0</v>
      </c>
      <c r="D332" s="20">
        <v>0</v>
      </c>
      <c r="E332" s="20">
        <v>0</v>
      </c>
      <c r="F332" s="21">
        <v>0</v>
      </c>
      <c r="G332" s="21">
        <v>0</v>
      </c>
      <c r="H332" s="21">
        <v>9</v>
      </c>
      <c r="I332" s="22">
        <v>14</v>
      </c>
    </row>
    <row r="333" spans="1:9" ht="27.95" customHeight="1" thickBot="1">
      <c r="A333" s="18"/>
      <c r="B333" s="19" t="s">
        <v>750</v>
      </c>
      <c r="C333" s="20">
        <v>0.28889999999999999</v>
      </c>
      <c r="D333" s="20">
        <v>0</v>
      </c>
      <c r="E333" s="20">
        <v>0.28889999999999999</v>
      </c>
      <c r="F333" s="21">
        <v>0</v>
      </c>
      <c r="G333" s="21">
        <v>0</v>
      </c>
      <c r="H333" s="21">
        <v>2.25</v>
      </c>
      <c r="I333" s="22">
        <v>3</v>
      </c>
    </row>
    <row r="334" spans="1:9" ht="27.95" customHeight="1" thickBot="1">
      <c r="A334" s="18"/>
      <c r="B334" s="19" t="s">
        <v>751</v>
      </c>
      <c r="C334" s="20">
        <v>0</v>
      </c>
      <c r="D334" s="20">
        <v>0</v>
      </c>
      <c r="E334" s="20">
        <v>0</v>
      </c>
      <c r="F334" s="21">
        <v>0</v>
      </c>
      <c r="G334" s="21">
        <v>0</v>
      </c>
      <c r="H334" s="21">
        <v>2.25</v>
      </c>
      <c r="I334" s="22">
        <v>3</v>
      </c>
    </row>
    <row r="335" spans="1:9" ht="27.95" customHeight="1" thickBot="1">
      <c r="A335" s="18"/>
      <c r="B335" s="19" t="s">
        <v>752</v>
      </c>
      <c r="C335" s="20">
        <v>3.6799999999999999E-2</v>
      </c>
      <c r="D335" s="20">
        <v>0</v>
      </c>
      <c r="E335" s="20">
        <v>3.6799999999999999E-2</v>
      </c>
      <c r="F335" s="21">
        <v>0</v>
      </c>
      <c r="G335" s="21">
        <v>0</v>
      </c>
      <c r="H335" s="21">
        <v>17.68</v>
      </c>
      <c r="I335" s="22">
        <v>28</v>
      </c>
    </row>
    <row r="336" spans="1:9" ht="27.95" customHeight="1" thickBot="1">
      <c r="A336" s="18"/>
      <c r="B336" s="19" t="s">
        <v>401</v>
      </c>
      <c r="C336" s="20">
        <v>3.3000000000000002E-2</v>
      </c>
      <c r="D336" s="20">
        <v>0</v>
      </c>
      <c r="E336" s="20">
        <v>3.3000000000000002E-2</v>
      </c>
      <c r="F336" s="21">
        <v>0</v>
      </c>
      <c r="G336" s="21">
        <v>0</v>
      </c>
      <c r="H336" s="21">
        <v>19.690000000000001</v>
      </c>
      <c r="I336" s="22">
        <v>35</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3.5299999999999998E-2</v>
      </c>
      <c r="D339" s="20">
        <v>0</v>
      </c>
      <c r="E339" s="20">
        <v>3.5299999999999998E-2</v>
      </c>
      <c r="F339" s="21">
        <v>1.39</v>
      </c>
      <c r="G339" s="21">
        <v>6</v>
      </c>
      <c r="H339" s="21">
        <v>34.159999999999997</v>
      </c>
      <c r="I339" s="22">
        <v>47</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3.3799999999999997E-2</v>
      </c>
      <c r="D343" s="20">
        <v>0</v>
      </c>
      <c r="E343" s="20">
        <v>3.3799999999999997E-2</v>
      </c>
      <c r="F343" s="21">
        <v>1.33</v>
      </c>
      <c r="G343" s="21">
        <v>6</v>
      </c>
      <c r="H343" s="21">
        <v>35.76</v>
      </c>
      <c r="I343" s="22">
        <v>49</v>
      </c>
    </row>
    <row r="344" spans="1:9" ht="27.95" customHeight="1" thickBot="1">
      <c r="A344" s="18"/>
      <c r="B344" s="19" t="s">
        <v>404</v>
      </c>
      <c r="C344" s="20">
        <v>3.3799999999999997E-2</v>
      </c>
      <c r="D344" s="20">
        <v>0</v>
      </c>
      <c r="E344" s="20">
        <v>3.3799999999999997E-2</v>
      </c>
      <c r="F344" s="21">
        <v>1.33</v>
      </c>
      <c r="G344" s="21">
        <v>6</v>
      </c>
      <c r="H344" s="21">
        <v>35.76</v>
      </c>
      <c r="I344" s="22">
        <v>49</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6.83E-2</v>
      </c>
      <c r="D347" s="20">
        <v>0</v>
      </c>
      <c r="E347" s="20">
        <v>6.83E-2</v>
      </c>
      <c r="F347" s="21">
        <v>1.67</v>
      </c>
      <c r="G347" s="21">
        <v>0.8</v>
      </c>
      <c r="H347" s="21">
        <v>28.08</v>
      </c>
      <c r="I347" s="22">
        <v>39</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6.3700000000000007E-2</v>
      </c>
      <c r="D349" s="20">
        <v>0</v>
      </c>
      <c r="E349" s="20">
        <v>6.3700000000000007E-2</v>
      </c>
      <c r="F349" s="21">
        <v>1.59</v>
      </c>
      <c r="G349" s="21">
        <v>0.8</v>
      </c>
      <c r="H349" s="21">
        <v>30.08</v>
      </c>
      <c r="I349" s="22">
        <v>41</v>
      </c>
    </row>
    <row r="350" spans="1:9" ht="27.95" customHeight="1" thickBot="1">
      <c r="A350" s="18"/>
      <c r="B350" s="19" t="s">
        <v>405</v>
      </c>
      <c r="C350" s="20">
        <v>6.3700000000000007E-2</v>
      </c>
      <c r="D350" s="20">
        <v>0</v>
      </c>
      <c r="E350" s="20">
        <v>6.3700000000000007E-2</v>
      </c>
      <c r="F350" s="21">
        <v>1.59</v>
      </c>
      <c r="G350" s="21">
        <v>0.8</v>
      </c>
      <c r="H350" s="21">
        <v>30.08</v>
      </c>
      <c r="I350" s="22">
        <v>41</v>
      </c>
    </row>
    <row r="351" spans="1:9" ht="13.5" thickBot="1">
      <c r="A351" s="18"/>
      <c r="B351" s="19" t="s">
        <v>765</v>
      </c>
      <c r="C351" s="465" t="s">
        <v>468</v>
      </c>
      <c r="D351" s="466"/>
      <c r="E351" s="466"/>
      <c r="F351" s="466"/>
      <c r="G351" s="466"/>
      <c r="H351" s="466"/>
      <c r="I351" s="467"/>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5.6000000000000001E-2</v>
      </c>
      <c r="D353" s="20">
        <v>0</v>
      </c>
      <c r="E353" s="20">
        <v>5.6000000000000001E-2</v>
      </c>
      <c r="F353" s="21">
        <v>0</v>
      </c>
      <c r="G353" s="21">
        <v>0</v>
      </c>
      <c r="H353" s="21">
        <v>8.2100000000000009</v>
      </c>
      <c r="I353" s="22">
        <v>15</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5.2999999999999999E-2</v>
      </c>
      <c r="D357" s="20">
        <v>0</v>
      </c>
      <c r="E357" s="20">
        <v>5.2999999999999999E-2</v>
      </c>
      <c r="F357" s="21">
        <v>0</v>
      </c>
      <c r="G357" s="21">
        <v>0</v>
      </c>
      <c r="H357" s="21">
        <v>8.67</v>
      </c>
      <c r="I357" s="22">
        <v>16</v>
      </c>
    </row>
    <row r="358" spans="1:9" ht="27.95" customHeight="1" thickBot="1">
      <c r="A358" s="18"/>
      <c r="B358" s="19" t="s">
        <v>406</v>
      </c>
      <c r="C358" s="20">
        <v>5.2999999999999999E-2</v>
      </c>
      <c r="D358" s="20">
        <v>0</v>
      </c>
      <c r="E358" s="20">
        <v>5.2999999999999999E-2</v>
      </c>
      <c r="F358" s="21">
        <v>0</v>
      </c>
      <c r="G358" s="21">
        <v>0</v>
      </c>
      <c r="H358" s="21">
        <v>8.67</v>
      </c>
      <c r="I358" s="22">
        <v>16</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0</v>
      </c>
      <c r="D361" s="20">
        <v>0</v>
      </c>
      <c r="E361" s="20">
        <v>0</v>
      </c>
      <c r="F361" s="21">
        <v>0</v>
      </c>
      <c r="G361" s="21">
        <v>0</v>
      </c>
      <c r="H361" s="21">
        <v>4.38</v>
      </c>
      <c r="I361" s="22">
        <v>9</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0</v>
      </c>
      <c r="D363" s="20">
        <v>0</v>
      </c>
      <c r="E363" s="20">
        <v>0</v>
      </c>
      <c r="F363" s="21">
        <v>0</v>
      </c>
      <c r="G363" s="21">
        <v>0</v>
      </c>
      <c r="H363" s="21">
        <v>5.92</v>
      </c>
      <c r="I363" s="22">
        <v>11</v>
      </c>
    </row>
    <row r="364" spans="1:9" ht="27.95" customHeight="1" thickBot="1">
      <c r="A364" s="18"/>
      <c r="B364" s="19" t="s">
        <v>407</v>
      </c>
      <c r="C364" s="20">
        <v>0</v>
      </c>
      <c r="D364" s="20">
        <v>0</v>
      </c>
      <c r="E364" s="20">
        <v>0</v>
      </c>
      <c r="F364" s="21">
        <v>0</v>
      </c>
      <c r="G364" s="21">
        <v>0</v>
      </c>
      <c r="H364" s="21">
        <v>5.92</v>
      </c>
      <c r="I364" s="22">
        <v>11</v>
      </c>
    </row>
    <row r="365" spans="1:9" ht="27.95" customHeight="1" thickBot="1">
      <c r="A365" s="18"/>
      <c r="B365" s="19" t="s">
        <v>777</v>
      </c>
      <c r="C365" s="20">
        <v>0</v>
      </c>
      <c r="D365" s="20">
        <v>0</v>
      </c>
      <c r="E365" s="20">
        <v>0</v>
      </c>
      <c r="F365" s="21">
        <v>0</v>
      </c>
      <c r="G365" s="21">
        <v>0</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0</v>
      </c>
      <c r="D367" s="20">
        <v>0</v>
      </c>
      <c r="E367" s="20">
        <v>0</v>
      </c>
      <c r="F367" s="21">
        <v>0</v>
      </c>
      <c r="G367" s="21">
        <v>0</v>
      </c>
      <c r="H367" s="21">
        <v>5.97</v>
      </c>
      <c r="I367" s="22">
        <v>7</v>
      </c>
    </row>
    <row r="368" spans="1:9" ht="27.95" customHeight="1" thickBot="1">
      <c r="A368" s="18"/>
      <c r="B368" s="19" t="s">
        <v>780</v>
      </c>
      <c r="C368" s="20">
        <v>0</v>
      </c>
      <c r="D368" s="20">
        <v>0</v>
      </c>
      <c r="E368" s="20">
        <v>0</v>
      </c>
      <c r="F368" s="21">
        <v>0</v>
      </c>
      <c r="G368" s="21">
        <v>0</v>
      </c>
      <c r="H368" s="21">
        <v>2.4</v>
      </c>
      <c r="I368" s="22">
        <v>3</v>
      </c>
    </row>
    <row r="369" spans="1:9" ht="27.95" customHeight="1" thickBot="1">
      <c r="A369" s="18"/>
      <c r="B369" s="19" t="s">
        <v>781</v>
      </c>
      <c r="C369" s="20">
        <v>0</v>
      </c>
      <c r="D369" s="20">
        <v>0</v>
      </c>
      <c r="E369" s="20">
        <v>0</v>
      </c>
      <c r="F369" s="21">
        <v>0</v>
      </c>
      <c r="G369" s="21">
        <v>0</v>
      </c>
      <c r="H369" s="21">
        <v>8.77</v>
      </c>
      <c r="I369" s="22">
        <v>11</v>
      </c>
    </row>
    <row r="370" spans="1:9" ht="27.95" customHeight="1" thickBot="1">
      <c r="A370" s="18"/>
      <c r="B370" s="19" t="s">
        <v>408</v>
      </c>
      <c r="C370" s="20">
        <v>0</v>
      </c>
      <c r="D370" s="20">
        <v>0</v>
      </c>
      <c r="E370" s="20">
        <v>0</v>
      </c>
      <c r="F370" s="21">
        <v>0</v>
      </c>
      <c r="G370" s="21">
        <v>0</v>
      </c>
      <c r="H370" s="21">
        <v>9.77</v>
      </c>
      <c r="I370" s="22">
        <v>11</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v>
      </c>
      <c r="D390" s="20">
        <v>0</v>
      </c>
      <c r="E390" s="20">
        <v>0</v>
      </c>
      <c r="F390" s="21">
        <v>0</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0</v>
      </c>
      <c r="D392" s="20">
        <v>0</v>
      </c>
      <c r="E392" s="20">
        <v>0</v>
      </c>
      <c r="F392" s="21">
        <v>0</v>
      </c>
      <c r="G392" s="21">
        <v>0</v>
      </c>
      <c r="H392" s="21">
        <v>6.66</v>
      </c>
      <c r="I392" s="22">
        <v>10</v>
      </c>
    </row>
    <row r="393" spans="1:9" ht="27.95" customHeight="1" thickBot="1">
      <c r="A393" s="18"/>
      <c r="B393" s="19" t="s">
        <v>801</v>
      </c>
      <c r="C393" s="20">
        <v>0</v>
      </c>
      <c r="D393" s="20">
        <v>0</v>
      </c>
      <c r="E393" s="20">
        <v>0</v>
      </c>
      <c r="F393" s="21">
        <v>0</v>
      </c>
      <c r="G393" s="21">
        <v>0</v>
      </c>
      <c r="H393" s="21">
        <v>6.66</v>
      </c>
      <c r="I393" s="22">
        <v>10</v>
      </c>
    </row>
    <row r="394" spans="1:9" ht="27.95" customHeight="1" thickBot="1">
      <c r="A394" s="18"/>
      <c r="B394" s="19" t="s">
        <v>412</v>
      </c>
      <c r="C394" s="20">
        <v>0</v>
      </c>
      <c r="D394" s="20">
        <v>0</v>
      </c>
      <c r="E394" s="20">
        <v>0</v>
      </c>
      <c r="F394" s="21">
        <v>0</v>
      </c>
      <c r="G394" s="21">
        <v>0</v>
      </c>
      <c r="H394" s="21">
        <v>6.76</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0</v>
      </c>
      <c r="D397" s="20">
        <v>0</v>
      </c>
      <c r="E397" s="20">
        <v>0</v>
      </c>
      <c r="F397" s="21">
        <v>0</v>
      </c>
      <c r="G397" s="21">
        <v>0</v>
      </c>
      <c r="H397" s="21">
        <v>5.54</v>
      </c>
      <c r="I397" s="22">
        <v>14</v>
      </c>
    </row>
    <row r="398" spans="1:9" ht="27.95" customHeight="1" thickBot="1">
      <c r="A398" s="18"/>
      <c r="B398" s="19" t="s">
        <v>805</v>
      </c>
      <c r="C398" s="20">
        <v>0</v>
      </c>
      <c r="D398" s="20">
        <v>0</v>
      </c>
      <c r="E398" s="20">
        <v>0</v>
      </c>
      <c r="F398" s="21">
        <v>0</v>
      </c>
      <c r="G398" s="21">
        <v>0</v>
      </c>
      <c r="H398" s="21">
        <v>5.54</v>
      </c>
      <c r="I398" s="22">
        <v>14</v>
      </c>
    </row>
    <row r="399" spans="1:9" ht="27.95" customHeight="1" thickBot="1">
      <c r="A399" s="18"/>
      <c r="B399" s="19" t="s">
        <v>413</v>
      </c>
      <c r="C399" s="20">
        <v>0</v>
      </c>
      <c r="D399" s="20">
        <v>0</v>
      </c>
      <c r="E399" s="20">
        <v>0</v>
      </c>
      <c r="F399" s="21">
        <v>0</v>
      </c>
      <c r="G399" s="21">
        <v>0</v>
      </c>
      <c r="H399" s="21">
        <v>5.54</v>
      </c>
      <c r="I399" s="22">
        <v>14</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0.62139999999999995</v>
      </c>
      <c r="D406" s="20">
        <v>0</v>
      </c>
      <c r="E406" s="20">
        <v>0.62139999999999995</v>
      </c>
      <c r="F406" s="21">
        <v>0</v>
      </c>
      <c r="G406" s="21">
        <v>0</v>
      </c>
      <c r="H406" s="21">
        <v>0.5</v>
      </c>
      <c r="I406" s="22">
        <v>1</v>
      </c>
    </row>
    <row r="407" spans="1:9" ht="27.95" customHeight="1" thickBot="1">
      <c r="A407" s="18"/>
      <c r="B407" s="19" t="s">
        <v>812</v>
      </c>
      <c r="C407" s="20">
        <v>0.18459999999999999</v>
      </c>
      <c r="D407" s="20">
        <v>4.8300000000000003E-2</v>
      </c>
      <c r="E407" s="20">
        <v>0.2329</v>
      </c>
      <c r="F407" s="21">
        <v>0.62</v>
      </c>
      <c r="G407" s="21">
        <v>15</v>
      </c>
      <c r="H407" s="21">
        <v>13.76</v>
      </c>
      <c r="I407" s="22">
        <v>21</v>
      </c>
    </row>
    <row r="408" spans="1:9" ht="27.95" customHeight="1" thickBot="1">
      <c r="A408" s="18"/>
      <c r="B408" s="19" t="s">
        <v>446</v>
      </c>
      <c r="C408" s="20">
        <v>0.19989999999999999</v>
      </c>
      <c r="D408" s="20">
        <v>4.6600000000000003E-2</v>
      </c>
      <c r="E408" s="20">
        <v>0.2465</v>
      </c>
      <c r="F408" s="21">
        <v>0.59</v>
      </c>
      <c r="G408" s="21">
        <v>15</v>
      </c>
      <c r="H408" s="21">
        <v>14.26</v>
      </c>
      <c r="I408" s="22">
        <v>22</v>
      </c>
    </row>
    <row r="409" spans="1:9" ht="27.95" customHeight="1" thickBot="1">
      <c r="A409" s="18"/>
      <c r="B409" s="19" t="s">
        <v>813</v>
      </c>
      <c r="C409" s="20">
        <v>0.19989999999999999</v>
      </c>
      <c r="D409" s="20">
        <v>4.6600000000000003E-2</v>
      </c>
      <c r="E409" s="20">
        <v>0.2465</v>
      </c>
      <c r="F409" s="21">
        <v>0.59</v>
      </c>
      <c r="G409" s="21">
        <v>15</v>
      </c>
      <c r="H409" s="21">
        <v>14.26</v>
      </c>
      <c r="I409" s="22">
        <v>22</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0.54959999999999998</v>
      </c>
      <c r="D411" s="20">
        <v>0</v>
      </c>
      <c r="E411" s="20">
        <v>0.54959999999999998</v>
      </c>
      <c r="F411" s="21">
        <v>6.52</v>
      </c>
      <c r="G411" s="21">
        <v>0</v>
      </c>
      <c r="H411" s="21">
        <v>1.01</v>
      </c>
      <c r="I411" s="22">
        <v>2</v>
      </c>
    </row>
    <row r="412" spans="1:9" ht="27.95" customHeight="1" thickBot="1">
      <c r="A412" s="18"/>
      <c r="B412" s="19" t="s">
        <v>816</v>
      </c>
      <c r="C412" s="20">
        <v>6.4399999999999999E-2</v>
      </c>
      <c r="D412" s="20">
        <v>0</v>
      </c>
      <c r="E412" s="20">
        <v>6.4399999999999999E-2</v>
      </c>
      <c r="F412" s="21">
        <v>0.25</v>
      </c>
      <c r="G412" s="21">
        <v>5</v>
      </c>
      <c r="H412" s="21">
        <v>35.72</v>
      </c>
      <c r="I412" s="22">
        <v>52</v>
      </c>
    </row>
    <row r="413" spans="1:9" ht="27.95" customHeight="1" thickBot="1">
      <c r="A413" s="18"/>
      <c r="B413" s="19" t="s">
        <v>817</v>
      </c>
      <c r="C413" s="20">
        <v>7.7700000000000005E-2</v>
      </c>
      <c r="D413" s="20">
        <v>0</v>
      </c>
      <c r="E413" s="20">
        <v>7.7700000000000005E-2</v>
      </c>
      <c r="F413" s="21">
        <v>0.49</v>
      </c>
      <c r="G413" s="21">
        <v>5</v>
      </c>
      <c r="H413" s="21">
        <v>36.72</v>
      </c>
      <c r="I413" s="22">
        <v>53</v>
      </c>
    </row>
    <row r="414" spans="1:9" ht="27.95" customHeight="1" thickBot="1">
      <c r="A414" s="18"/>
      <c r="B414" s="19" t="s">
        <v>447</v>
      </c>
      <c r="C414" s="20">
        <v>7.5999999999999998E-2</v>
      </c>
      <c r="D414" s="20">
        <v>0</v>
      </c>
      <c r="E414" s="20">
        <v>7.5999999999999998E-2</v>
      </c>
      <c r="F414" s="21">
        <v>0.48</v>
      </c>
      <c r="G414" s="21">
        <v>5</v>
      </c>
      <c r="H414" s="21">
        <v>37.520000000000003</v>
      </c>
      <c r="I414" s="22">
        <v>54</v>
      </c>
    </row>
    <row r="415" spans="1:9" ht="27.95" customHeight="1" thickBot="1">
      <c r="A415" s="18"/>
      <c r="B415" s="19" t="s">
        <v>818</v>
      </c>
      <c r="C415" s="20">
        <v>5.7000000000000002E-2</v>
      </c>
      <c r="D415" s="20">
        <v>8.3000000000000001E-3</v>
      </c>
      <c r="E415" s="20">
        <v>6.5299999999999997E-2</v>
      </c>
      <c r="F415" s="21">
        <v>0.36</v>
      </c>
      <c r="G415" s="21">
        <v>4.2</v>
      </c>
      <c r="H415" s="21">
        <v>928.66</v>
      </c>
      <c r="I415" s="22">
        <v>1353</v>
      </c>
    </row>
    <row r="416" spans="1:9" ht="13.5" thickBot="1">
      <c r="A416" s="18"/>
      <c r="B416" s="19" t="s">
        <v>469</v>
      </c>
      <c r="C416" s="465" t="s">
        <v>468</v>
      </c>
      <c r="D416" s="466"/>
      <c r="E416" s="466"/>
      <c r="F416" s="466"/>
      <c r="G416" s="466"/>
      <c r="H416" s="466"/>
      <c r="I416" s="467"/>
    </row>
    <row r="417" spans="1:9" ht="13.5" thickBot="1">
      <c r="A417" s="18"/>
      <c r="B417" s="19" t="s">
        <v>819</v>
      </c>
      <c r="C417" s="465" t="s">
        <v>468</v>
      </c>
      <c r="D417" s="466"/>
      <c r="E417" s="466"/>
      <c r="F417" s="466"/>
      <c r="G417" s="466"/>
      <c r="H417" s="466"/>
      <c r="I417" s="467"/>
    </row>
    <row r="418" spans="1:9" ht="13.5" thickBot="1">
      <c r="A418" s="18"/>
      <c r="B418" s="19" t="s">
        <v>820</v>
      </c>
      <c r="C418" s="465" t="s">
        <v>468</v>
      </c>
      <c r="D418" s="466"/>
      <c r="E418" s="466"/>
      <c r="F418" s="466"/>
      <c r="G418" s="466"/>
      <c r="H418" s="466"/>
      <c r="I418" s="467"/>
    </row>
    <row r="419" spans="1:9" ht="13.5" thickBot="1">
      <c r="A419" s="18"/>
      <c r="B419" s="19" t="s">
        <v>821</v>
      </c>
      <c r="C419" s="465" t="s">
        <v>468</v>
      </c>
      <c r="D419" s="466"/>
      <c r="E419" s="466"/>
      <c r="F419" s="466"/>
      <c r="G419" s="466"/>
      <c r="H419" s="466"/>
      <c r="I419" s="467"/>
    </row>
    <row r="420" spans="1:9" ht="13.5" thickBot="1">
      <c r="A420" s="18"/>
      <c r="B420" s="19" t="s">
        <v>822</v>
      </c>
      <c r="C420" s="465" t="s">
        <v>468</v>
      </c>
      <c r="D420" s="466"/>
      <c r="E420" s="466"/>
      <c r="F420" s="466"/>
      <c r="G420" s="466"/>
      <c r="H420" s="466"/>
      <c r="I420" s="467"/>
    </row>
    <row r="421" spans="1:9" ht="13.5" thickBot="1">
      <c r="A421" s="18"/>
      <c r="B421" s="19" t="s">
        <v>823</v>
      </c>
      <c r="C421" s="465" t="s">
        <v>468</v>
      </c>
      <c r="D421" s="466"/>
      <c r="E421" s="466"/>
      <c r="F421" s="466"/>
      <c r="G421" s="466"/>
      <c r="H421" s="466"/>
      <c r="I421" s="467"/>
    </row>
    <row r="422" spans="1:9" ht="27.95" customHeight="1" thickBot="1">
      <c r="A422" s="18"/>
      <c r="B422" s="19" t="s">
        <v>414</v>
      </c>
      <c r="C422" s="20">
        <v>0</v>
      </c>
      <c r="D422" s="20">
        <v>0</v>
      </c>
      <c r="E422" s="20">
        <v>0</v>
      </c>
      <c r="F422" s="21">
        <v>0</v>
      </c>
      <c r="G422" s="21">
        <v>0</v>
      </c>
      <c r="H422" s="21">
        <v>0</v>
      </c>
      <c r="I422" s="22">
        <v>0</v>
      </c>
    </row>
    <row r="423" spans="1:9" ht="13.5" thickBot="1">
      <c r="A423" s="18"/>
      <c r="B423" s="19" t="s">
        <v>824</v>
      </c>
      <c r="C423" s="465" t="s">
        <v>468</v>
      </c>
      <c r="D423" s="466"/>
      <c r="E423" s="466"/>
      <c r="F423" s="466"/>
      <c r="G423" s="466"/>
      <c r="H423" s="466"/>
      <c r="I423" s="467"/>
    </row>
    <row r="424" spans="1:9" ht="13.5" thickBot="1">
      <c r="A424" s="18"/>
      <c r="B424" s="19" t="s">
        <v>727</v>
      </c>
      <c r="C424" s="465" t="s">
        <v>468</v>
      </c>
      <c r="D424" s="466"/>
      <c r="E424" s="466"/>
      <c r="F424" s="466"/>
      <c r="G424" s="466"/>
      <c r="H424" s="466"/>
      <c r="I424" s="467"/>
    </row>
    <row r="425" spans="1:9" ht="27.95" customHeight="1" thickBot="1">
      <c r="A425" s="18"/>
      <c r="B425" s="19" t="s">
        <v>818</v>
      </c>
      <c r="C425" s="20">
        <v>0</v>
      </c>
      <c r="D425" s="20">
        <v>0</v>
      </c>
      <c r="E425" s="20">
        <v>0</v>
      </c>
      <c r="F425" s="21">
        <v>0</v>
      </c>
      <c r="G425" s="21">
        <v>0</v>
      </c>
      <c r="H425" s="21">
        <v>0</v>
      </c>
      <c r="I425" s="22">
        <v>0</v>
      </c>
    </row>
    <row r="426" spans="1:9" ht="13.5" thickBot="1">
      <c r="A426" s="18"/>
      <c r="B426" s="19" t="s">
        <v>825</v>
      </c>
      <c r="C426" s="465" t="s">
        <v>468</v>
      </c>
      <c r="D426" s="466"/>
      <c r="E426" s="466"/>
      <c r="F426" s="466"/>
      <c r="G426" s="466"/>
      <c r="H426" s="466"/>
      <c r="I426" s="467"/>
    </row>
    <row r="427" spans="1:9" ht="13.5" thickBot="1">
      <c r="A427" s="18"/>
      <c r="B427" s="19" t="s">
        <v>826</v>
      </c>
      <c r="C427" s="465" t="s">
        <v>468</v>
      </c>
      <c r="D427" s="466"/>
      <c r="E427" s="466"/>
      <c r="F427" s="466"/>
      <c r="G427" s="466"/>
      <c r="H427" s="466"/>
      <c r="I427" s="467"/>
    </row>
    <row r="428" spans="1:9" ht="13.5" thickBot="1">
      <c r="A428" s="18"/>
      <c r="B428" s="19" t="s">
        <v>827</v>
      </c>
      <c r="C428" s="465" t="s">
        <v>468</v>
      </c>
      <c r="D428" s="466"/>
      <c r="E428" s="466"/>
      <c r="F428" s="466"/>
      <c r="G428" s="466"/>
      <c r="H428" s="466"/>
      <c r="I428" s="467"/>
    </row>
    <row r="429" spans="1:9" ht="27.95" customHeight="1" thickBot="1">
      <c r="A429" s="18"/>
      <c r="B429" s="19" t="s">
        <v>415</v>
      </c>
      <c r="C429" s="20">
        <v>0</v>
      </c>
      <c r="D429" s="20">
        <v>0</v>
      </c>
      <c r="E429" s="20">
        <v>0</v>
      </c>
      <c r="F429" s="21">
        <v>0</v>
      </c>
      <c r="G429" s="21">
        <v>0</v>
      </c>
      <c r="H429" s="21">
        <v>0</v>
      </c>
      <c r="I429" s="22">
        <v>0</v>
      </c>
    </row>
    <row r="430" spans="1:9" ht="27.95" customHeight="1" thickBot="1">
      <c r="A430" s="23"/>
      <c r="B430" s="24" t="s">
        <v>828</v>
      </c>
      <c r="C430" s="25">
        <v>5.7000000000000002E-2</v>
      </c>
      <c r="D430" s="25">
        <v>8.3000000000000001E-3</v>
      </c>
      <c r="E430" s="25">
        <v>6.5299999999999997E-2</v>
      </c>
      <c r="F430" s="26">
        <v>0.36</v>
      </c>
      <c r="G430" s="26">
        <v>4.2</v>
      </c>
      <c r="H430" s="26">
        <v>928.66</v>
      </c>
      <c r="I430" s="27">
        <v>1353</v>
      </c>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t="s">
        <v>829</v>
      </c>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t="s">
        <v>830</v>
      </c>
      <c r="B435" s="477"/>
      <c r="C435" s="477"/>
      <c r="D435" s="477"/>
      <c r="E435" s="477"/>
      <c r="F435" s="477"/>
      <c r="G435" s="477"/>
      <c r="H435" s="477"/>
      <c r="I435" s="477"/>
    </row>
    <row r="436" spans="1:9" ht="12.95" customHeight="1">
      <c r="A436" s="477" t="s">
        <v>831</v>
      </c>
      <c r="B436" s="477"/>
      <c r="C436" s="477"/>
      <c r="D436" s="477"/>
      <c r="E436" s="477"/>
      <c r="F436" s="477"/>
      <c r="G436" s="477"/>
      <c r="H436" s="477"/>
      <c r="I436" s="477"/>
    </row>
    <row r="437" spans="1:9" ht="12.95" customHeight="1">
      <c r="A437" s="477" t="s">
        <v>832</v>
      </c>
      <c r="B437" s="477"/>
      <c r="C437" s="477"/>
      <c r="D437" s="477"/>
      <c r="E437" s="477"/>
      <c r="F437" s="477"/>
      <c r="G437" s="477"/>
      <c r="H437" s="477"/>
      <c r="I437" s="477"/>
    </row>
    <row r="438" spans="1:9" ht="12.95" customHeight="1">
      <c r="A438" s="477" t="s">
        <v>833</v>
      </c>
      <c r="B438" s="477"/>
      <c r="C438" s="477"/>
      <c r="D438" s="477"/>
      <c r="E438" s="477"/>
      <c r="F438" s="477"/>
      <c r="G438" s="477"/>
      <c r="H438" s="477"/>
      <c r="I438" s="477"/>
    </row>
    <row r="439" spans="1:9" ht="12.95" customHeight="1">
      <c r="A439" s="477" t="s">
        <v>834</v>
      </c>
      <c r="B439" s="477"/>
      <c r="C439" s="477"/>
      <c r="D439" s="477"/>
      <c r="E439" s="477"/>
      <c r="F439" s="477"/>
      <c r="G439" s="477"/>
      <c r="H439" s="477"/>
      <c r="I439" s="477"/>
    </row>
  </sheetData>
  <mergeCells count="220">
    <mergeCell ref="C417:I417"/>
    <mergeCell ref="C405:I405"/>
    <mergeCell ref="C383:I383"/>
    <mergeCell ref="C401:I401"/>
    <mergeCell ref="C341:I341"/>
    <mergeCell ref="C359:I359"/>
    <mergeCell ref="C345:I345"/>
    <mergeCell ref="C351:I351"/>
    <mergeCell ref="C354:I354"/>
    <mergeCell ref="C356:I356"/>
    <mergeCell ref="C371:I371"/>
    <mergeCell ref="C372:I372"/>
    <mergeCell ref="C396:I396"/>
    <mergeCell ref="C379:I379"/>
    <mergeCell ref="C355:I355"/>
    <mergeCell ref="C373:I373"/>
    <mergeCell ref="C374:I374"/>
    <mergeCell ref="C384:I384"/>
    <mergeCell ref="C416:I416"/>
    <mergeCell ref="C377:I377"/>
    <mergeCell ref="C378:I378"/>
    <mergeCell ref="C380:I380"/>
    <mergeCell ref="C385:I385"/>
    <mergeCell ref="C386:I386"/>
    <mergeCell ref="C67:I67"/>
    <mergeCell ref="C69:I69"/>
    <mergeCell ref="C76:I76"/>
    <mergeCell ref="C90:I90"/>
    <mergeCell ref="C127:I127"/>
    <mergeCell ref="C128:I128"/>
    <mergeCell ref="C81:I81"/>
    <mergeCell ref="C73:I73"/>
    <mergeCell ref="C188:I188"/>
    <mergeCell ref="C86:I86"/>
    <mergeCell ref="C134:I134"/>
    <mergeCell ref="C145:I145"/>
    <mergeCell ref="C152:I152"/>
    <mergeCell ref="C160:I160"/>
    <mergeCell ref="C169:I169"/>
    <mergeCell ref="C184:I184"/>
    <mergeCell ref="C70:I70"/>
    <mergeCell ref="C87:I87"/>
    <mergeCell ref="C93:I93"/>
    <mergeCell ref="C94:I94"/>
    <mergeCell ref="C97:I97"/>
    <mergeCell ref="C98:I98"/>
    <mergeCell ref="C166:I166"/>
    <mergeCell ref="C175:I175"/>
    <mergeCell ref="C38:I38"/>
    <mergeCell ref="C42:I42"/>
    <mergeCell ref="C47:I47"/>
    <mergeCell ref="C65:I65"/>
    <mergeCell ref="C66:I66"/>
    <mergeCell ref="C35:I35"/>
    <mergeCell ref="C36:I36"/>
    <mergeCell ref="C39:I39"/>
    <mergeCell ref="C40:I40"/>
    <mergeCell ref="C51:I51"/>
    <mergeCell ref="C58:I58"/>
    <mergeCell ref="C63:I63"/>
    <mergeCell ref="C37:I37"/>
    <mergeCell ref="C45:I45"/>
    <mergeCell ref="C46:I46"/>
    <mergeCell ref="C59:I59"/>
    <mergeCell ref="C52:I52"/>
    <mergeCell ref="C53:I53"/>
    <mergeCell ref="C57:I57"/>
    <mergeCell ref="C15:I15"/>
    <mergeCell ref="C16:I16"/>
    <mergeCell ref="C17:I17"/>
    <mergeCell ref="C18:I18"/>
    <mergeCell ref="C32:I32"/>
    <mergeCell ref="C22:I22"/>
    <mergeCell ref="C23:I23"/>
    <mergeCell ref="C21:I21"/>
    <mergeCell ref="C26:I26"/>
    <mergeCell ref="C27:I27"/>
    <mergeCell ref="C28:I28"/>
    <mergeCell ref="C29:I29"/>
    <mergeCell ref="C30:I30"/>
    <mergeCell ref="C31:I31"/>
    <mergeCell ref="C33:I33"/>
    <mergeCell ref="C34:I34"/>
    <mergeCell ref="A1:J1"/>
    <mergeCell ref="A2:I2"/>
    <mergeCell ref="A3:I3"/>
    <mergeCell ref="A4:I4"/>
    <mergeCell ref="A5:I5"/>
    <mergeCell ref="A6:I6"/>
    <mergeCell ref="A7:I7"/>
    <mergeCell ref="A8:I8"/>
    <mergeCell ref="A9:I9"/>
    <mergeCell ref="A10:J10"/>
    <mergeCell ref="A11:B12"/>
    <mergeCell ref="C11:E11"/>
    <mergeCell ref="F11:F12"/>
    <mergeCell ref="G11:G12"/>
    <mergeCell ref="H11:H12"/>
    <mergeCell ref="I11:I12"/>
    <mergeCell ref="C19:I19"/>
    <mergeCell ref="C20:I20"/>
    <mergeCell ref="C24:I24"/>
    <mergeCell ref="C25:I25"/>
    <mergeCell ref="C13:I13"/>
    <mergeCell ref="C14:I14"/>
    <mergeCell ref="C303:I303"/>
    <mergeCell ref="C71:I71"/>
    <mergeCell ref="C173:I173"/>
    <mergeCell ref="C91:I91"/>
    <mergeCell ref="C220:I220"/>
    <mergeCell ref="C74:I74"/>
    <mergeCell ref="C77:I77"/>
    <mergeCell ref="C95:I95"/>
    <mergeCell ref="C129:I129"/>
    <mergeCell ref="C130:I130"/>
    <mergeCell ref="C135:I135"/>
    <mergeCell ref="C131:I131"/>
    <mergeCell ref="C192:I192"/>
    <mergeCell ref="C199:I199"/>
    <mergeCell ref="C200:I200"/>
    <mergeCell ref="C201:I201"/>
    <mergeCell ref="C212:I212"/>
    <mergeCell ref="C216:I216"/>
    <mergeCell ref="C224:I224"/>
    <mergeCell ref="C229:I229"/>
    <mergeCell ref="C208:I208"/>
    <mergeCell ref="C228:I228"/>
    <mergeCell ref="C211:I211"/>
    <mergeCell ref="C79:I79"/>
    <mergeCell ref="C149:I149"/>
    <mergeCell ref="C150:I150"/>
    <mergeCell ref="C151:I151"/>
    <mergeCell ref="C282:I282"/>
    <mergeCell ref="C257:I257"/>
    <mergeCell ref="C222:I222"/>
    <mergeCell ref="C230:I230"/>
    <mergeCell ref="C231:I231"/>
    <mergeCell ref="C232:I232"/>
    <mergeCell ref="C233:I233"/>
    <mergeCell ref="C247:I247"/>
    <mergeCell ref="C256:I256"/>
    <mergeCell ref="C261:I261"/>
    <mergeCell ref="C237:I237"/>
    <mergeCell ref="C238:I238"/>
    <mergeCell ref="C244:I244"/>
    <mergeCell ref="C251:I251"/>
    <mergeCell ref="C258:I258"/>
    <mergeCell ref="C259:I259"/>
    <mergeCell ref="C174:I174"/>
    <mergeCell ref="C177:I177"/>
    <mergeCell ref="C196:I196"/>
    <mergeCell ref="C176:I176"/>
    <mergeCell ref="C178:I178"/>
    <mergeCell ref="C274:I274"/>
    <mergeCell ref="C279:I279"/>
    <mergeCell ref="C280:I280"/>
    <mergeCell ref="C281:I281"/>
    <mergeCell ref="C287:I287"/>
    <mergeCell ref="C293:I293"/>
    <mergeCell ref="C268:I268"/>
    <mergeCell ref="C289:I289"/>
    <mergeCell ref="C290:I290"/>
    <mergeCell ref="C292:I292"/>
    <mergeCell ref="C286:I286"/>
    <mergeCell ref="C288:I288"/>
    <mergeCell ref="C181:I181"/>
    <mergeCell ref="C186:I186"/>
    <mergeCell ref="C189:I189"/>
    <mergeCell ref="C387:I387"/>
    <mergeCell ref="C391:I391"/>
    <mergeCell ref="C395:I395"/>
    <mergeCell ref="C400:I400"/>
    <mergeCell ref="C402:I402"/>
    <mergeCell ref="C307:I307"/>
    <mergeCell ref="C308:I308"/>
    <mergeCell ref="C309:I309"/>
    <mergeCell ref="C310:I310"/>
    <mergeCell ref="C311:I311"/>
    <mergeCell ref="C320:I320"/>
    <mergeCell ref="C323:I323"/>
    <mergeCell ref="C326:I326"/>
    <mergeCell ref="C337:I337"/>
    <mergeCell ref="C340:I340"/>
    <mergeCell ref="C294:I294"/>
    <mergeCell ref="C296:I296"/>
    <mergeCell ref="C301:I301"/>
    <mergeCell ref="C260:I260"/>
    <mergeCell ref="C265:I265"/>
    <mergeCell ref="C272:I272"/>
    <mergeCell ref="C105:I105"/>
    <mergeCell ref="C110:I110"/>
    <mergeCell ref="C115:I115"/>
    <mergeCell ref="C116:I116"/>
    <mergeCell ref="C136:I136"/>
    <mergeCell ref="C137:I137"/>
    <mergeCell ref="C142:I142"/>
    <mergeCell ref="C143:I143"/>
    <mergeCell ref="C144:I144"/>
    <mergeCell ref="C132:I132"/>
    <mergeCell ref="C133:I133"/>
    <mergeCell ref="C138:I138"/>
    <mergeCell ref="C139:I139"/>
    <mergeCell ref="C418:I418"/>
    <mergeCell ref="C419:I419"/>
    <mergeCell ref="C420:I420"/>
    <mergeCell ref="C421:I421"/>
    <mergeCell ref="C423:I423"/>
    <mergeCell ref="C424:I424"/>
    <mergeCell ref="C426:I426"/>
    <mergeCell ref="C427:I427"/>
    <mergeCell ref="C428:I428"/>
    <mergeCell ref="A431:I431"/>
    <mergeCell ref="A432:I432"/>
    <mergeCell ref="A433:I433"/>
    <mergeCell ref="A434:I434"/>
    <mergeCell ref="A435:I435"/>
    <mergeCell ref="A436:I436"/>
    <mergeCell ref="A437:I437"/>
    <mergeCell ref="A438:I438"/>
    <mergeCell ref="A439:I43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21"/>
  <dimension ref="A1:J439"/>
  <sheetViews>
    <sheetView topLeftCell="A78" workbookViewId="0">
      <selection activeCell="J111" sqref="J111"/>
    </sheetView>
  </sheetViews>
  <sheetFormatPr defaultColWidth="10.85546875" defaultRowHeight="12.75"/>
  <cols>
    <col min="1" max="1" width="14.28515625" style="14" customWidth="1"/>
    <col min="2" max="2" width="57.42578125" style="14" customWidth="1"/>
    <col min="3" max="3" width="15.7109375" style="14" customWidth="1"/>
    <col min="4" max="4" width="14.140625" style="14" customWidth="1"/>
    <col min="5" max="5" width="15.7109375" style="14" customWidth="1"/>
    <col min="6" max="6" width="9.140625" style="14" customWidth="1"/>
    <col min="7" max="7" width="11.42578125" style="14" customWidth="1"/>
    <col min="8" max="8" width="13" style="14" customWidth="1"/>
    <col min="9" max="9" width="9.140625" style="14" customWidth="1"/>
    <col min="10" max="10" width="58.28515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43"/>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43"/>
    </row>
    <row r="5" spans="1:10" ht="14.25">
      <c r="A5" s="464" t="s">
        <v>452</v>
      </c>
      <c r="B5" s="464"/>
      <c r="C5" s="464"/>
      <c r="D5" s="464"/>
      <c r="E5" s="464"/>
      <c r="F5" s="464"/>
      <c r="G5" s="464"/>
      <c r="H5" s="464"/>
      <c r="I5" s="464"/>
      <c r="J5" s="15" t="s">
        <v>836</v>
      </c>
    </row>
    <row r="6" spans="1:10" ht="409.5">
      <c r="A6" s="464" t="s">
        <v>454</v>
      </c>
      <c r="B6" s="464"/>
      <c r="C6" s="464"/>
      <c r="D6" s="464"/>
      <c r="E6" s="464"/>
      <c r="F6" s="464"/>
      <c r="G6" s="464"/>
      <c r="H6" s="464"/>
      <c r="I6" s="464"/>
      <c r="J6" s="15" t="s">
        <v>835</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44292.551921296297</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8.2799999999999999E-2</v>
      </c>
      <c r="D50" s="20">
        <v>0</v>
      </c>
      <c r="E50" s="20">
        <v>8.2799999999999999E-2</v>
      </c>
      <c r="F50" s="21">
        <v>0</v>
      </c>
      <c r="G50" s="21">
        <v>0</v>
      </c>
      <c r="H50" s="21">
        <v>18.11</v>
      </c>
      <c r="I50" s="22">
        <v>32</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8.1100000000000005E-2</v>
      </c>
      <c r="D54" s="20">
        <v>0</v>
      </c>
      <c r="E54" s="20">
        <v>8.1100000000000005E-2</v>
      </c>
      <c r="F54" s="21">
        <v>0</v>
      </c>
      <c r="G54" s="21">
        <v>0</v>
      </c>
      <c r="H54" s="21">
        <v>18.510000000000002</v>
      </c>
      <c r="I54" s="22">
        <v>33</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0.13089999999999999</v>
      </c>
      <c r="D56" s="20">
        <v>0</v>
      </c>
      <c r="E56" s="20">
        <v>0.13089999999999999</v>
      </c>
      <c r="F56" s="21">
        <v>0</v>
      </c>
      <c r="G56" s="21">
        <v>0</v>
      </c>
      <c r="H56" s="21">
        <v>16.809999999999999</v>
      </c>
      <c r="I56" s="22">
        <v>26</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0.12709999999999999</v>
      </c>
      <c r="D60" s="20">
        <v>0</v>
      </c>
      <c r="E60" s="20">
        <v>0.12709999999999999</v>
      </c>
      <c r="F60" s="21">
        <v>0</v>
      </c>
      <c r="G60" s="21">
        <v>0</v>
      </c>
      <c r="H60" s="21">
        <v>17.309999999999999</v>
      </c>
      <c r="I60" s="22">
        <v>27</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0.18659999999999999</v>
      </c>
      <c r="D62" s="20">
        <v>0</v>
      </c>
      <c r="E62" s="20">
        <v>0.18659999999999999</v>
      </c>
      <c r="F62" s="21">
        <v>0</v>
      </c>
      <c r="G62" s="21">
        <v>0</v>
      </c>
      <c r="H62" s="21">
        <v>12.87</v>
      </c>
      <c r="I62" s="22">
        <v>19</v>
      </c>
    </row>
    <row r="63" spans="1:9" ht="13.5" thickBot="1">
      <c r="A63" s="18"/>
      <c r="B63" s="19" t="s">
        <v>513</v>
      </c>
      <c r="C63" s="465" t="s">
        <v>468</v>
      </c>
      <c r="D63" s="466"/>
      <c r="E63" s="466"/>
      <c r="F63" s="466"/>
      <c r="G63" s="466"/>
      <c r="H63" s="466"/>
      <c r="I63" s="467"/>
    </row>
    <row r="64" spans="1:9" ht="27.95" customHeight="1" thickBot="1">
      <c r="A64" s="18"/>
      <c r="B64" s="19" t="s">
        <v>421</v>
      </c>
      <c r="C64" s="20">
        <v>0.18090000000000001</v>
      </c>
      <c r="D64" s="20">
        <v>0</v>
      </c>
      <c r="E64" s="20">
        <v>0.18090000000000001</v>
      </c>
      <c r="F64" s="21">
        <v>0</v>
      </c>
      <c r="G64" s="21">
        <v>0</v>
      </c>
      <c r="H64" s="21">
        <v>13.27</v>
      </c>
      <c r="I64" s="22">
        <v>20</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0.121</v>
      </c>
      <c r="D80" s="20">
        <v>1.0200000000000001E-2</v>
      </c>
      <c r="E80" s="20">
        <v>0.13120000000000001</v>
      </c>
      <c r="F80" s="21">
        <v>0.56999999999999995</v>
      </c>
      <c r="G80" s="21">
        <v>4</v>
      </c>
      <c r="H80" s="21">
        <v>15.07</v>
      </c>
      <c r="I80" s="22">
        <v>23</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0.1201</v>
      </c>
      <c r="D83" s="20">
        <v>1.0200000000000001E-2</v>
      </c>
      <c r="E83" s="20">
        <v>0.1303</v>
      </c>
      <c r="F83" s="21">
        <v>0.54</v>
      </c>
      <c r="G83" s="21">
        <v>4</v>
      </c>
      <c r="H83" s="21">
        <v>15.17</v>
      </c>
      <c r="I83" s="22">
        <v>24</v>
      </c>
    </row>
    <row r="84" spans="1:9" ht="27.95" customHeight="1" thickBot="1">
      <c r="A84" s="18"/>
      <c r="B84" s="19" t="s">
        <v>531</v>
      </c>
      <c r="C84" s="20">
        <v>0.62139999999999995</v>
      </c>
      <c r="D84" s="20">
        <v>0</v>
      </c>
      <c r="E84" s="20">
        <v>0.62139999999999995</v>
      </c>
      <c r="F84" s="21">
        <v>0</v>
      </c>
      <c r="G84" s="21">
        <v>0</v>
      </c>
      <c r="H84" s="21">
        <v>0.5</v>
      </c>
      <c r="I84" s="22">
        <v>1</v>
      </c>
    </row>
    <row r="85" spans="1:9" ht="27.95" customHeight="1" thickBot="1">
      <c r="A85" s="18"/>
      <c r="B85" s="19" t="s">
        <v>532</v>
      </c>
      <c r="C85" s="20">
        <v>8.9800000000000005E-2</v>
      </c>
      <c r="D85" s="20">
        <v>4.3999999999999997E-2</v>
      </c>
      <c r="E85" s="20">
        <v>0.1338</v>
      </c>
      <c r="F85" s="21">
        <v>0.77</v>
      </c>
      <c r="G85" s="21">
        <v>5.3</v>
      </c>
      <c r="H85" s="21">
        <v>22.63</v>
      </c>
      <c r="I85" s="22">
        <v>34</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0.1009</v>
      </c>
      <c r="D89" s="20">
        <v>4.2900000000000001E-2</v>
      </c>
      <c r="E89" s="20">
        <v>0.14369999999999999</v>
      </c>
      <c r="F89" s="21">
        <v>0.72</v>
      </c>
      <c r="G89" s="21">
        <v>5.3</v>
      </c>
      <c r="H89" s="21">
        <v>23.23</v>
      </c>
      <c r="I89" s="22">
        <v>36</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7.22E-2</v>
      </c>
      <c r="D101" s="20">
        <v>0</v>
      </c>
      <c r="E101" s="20">
        <v>7.22E-2</v>
      </c>
      <c r="F101" s="21">
        <v>0</v>
      </c>
      <c r="G101" s="21">
        <v>0</v>
      </c>
      <c r="H101" s="21">
        <v>13.85</v>
      </c>
      <c r="I101" s="22">
        <v>25</v>
      </c>
    </row>
    <row r="102" spans="1:9" ht="27.95" customHeight="1" thickBot="1">
      <c r="A102" s="18"/>
      <c r="B102" s="19" t="s">
        <v>445</v>
      </c>
      <c r="C102" s="20">
        <v>6.7299999999999999E-2</v>
      </c>
      <c r="D102" s="20">
        <v>0</v>
      </c>
      <c r="E102" s="20">
        <v>6.7299999999999999E-2</v>
      </c>
      <c r="F102" s="21">
        <v>0</v>
      </c>
      <c r="G102" s="21">
        <v>0</v>
      </c>
      <c r="H102" s="21">
        <v>14.85</v>
      </c>
      <c r="I102" s="22">
        <v>26</v>
      </c>
    </row>
    <row r="103" spans="1:9" ht="27.95" customHeight="1" thickBot="1">
      <c r="A103" s="18"/>
      <c r="B103" s="19" t="s">
        <v>546</v>
      </c>
      <c r="C103" s="20">
        <v>0.10879999999999999</v>
      </c>
      <c r="D103" s="20">
        <v>1.11E-2</v>
      </c>
      <c r="E103" s="20">
        <v>0.11990000000000001</v>
      </c>
      <c r="F103" s="21">
        <v>0.24</v>
      </c>
      <c r="G103" s="21">
        <v>4.8</v>
      </c>
      <c r="H103" s="21">
        <v>103.54</v>
      </c>
      <c r="I103" s="22">
        <v>164</v>
      </c>
    </row>
    <row r="104" spans="1:9" ht="27.95" customHeight="1" thickBot="1">
      <c r="A104" s="18"/>
      <c r="B104" s="19" t="s">
        <v>547</v>
      </c>
      <c r="C104" s="20">
        <v>0</v>
      </c>
      <c r="D104" s="20">
        <v>0</v>
      </c>
      <c r="E104" s="20">
        <v>0</v>
      </c>
      <c r="F104" s="21">
        <v>0</v>
      </c>
      <c r="G104" s="21">
        <v>0</v>
      </c>
      <c r="H104" s="21">
        <v>0.75</v>
      </c>
      <c r="I104" s="22">
        <v>1</v>
      </c>
    </row>
    <row r="105" spans="1:9" ht="13.5" thickBot="1">
      <c r="A105" s="18"/>
      <c r="B105" s="19" t="s">
        <v>548</v>
      </c>
      <c r="C105" s="465" t="s">
        <v>468</v>
      </c>
      <c r="D105" s="466"/>
      <c r="E105" s="466"/>
      <c r="F105" s="466"/>
      <c r="G105" s="466"/>
      <c r="H105" s="466"/>
      <c r="I105" s="467"/>
    </row>
    <row r="106" spans="1:9" ht="27.95" customHeight="1" thickBot="1">
      <c r="A106" s="18"/>
      <c r="B106" s="19" t="s">
        <v>549</v>
      </c>
      <c r="C106" s="20">
        <v>1.4500000000000001E-2</v>
      </c>
      <c r="D106" s="20">
        <v>0</v>
      </c>
      <c r="E106" s="20">
        <v>1.4500000000000001E-2</v>
      </c>
      <c r="F106" s="21">
        <v>0.37</v>
      </c>
      <c r="G106" s="21">
        <v>10</v>
      </c>
      <c r="H106" s="21">
        <v>24.83</v>
      </c>
      <c r="I106" s="22">
        <v>35</v>
      </c>
    </row>
    <row r="107" spans="1:9" ht="27.95" customHeight="1" thickBot="1">
      <c r="A107" s="18"/>
      <c r="B107" s="19" t="s">
        <v>550</v>
      </c>
      <c r="C107" s="20">
        <v>1.4500000000000001E-2</v>
      </c>
      <c r="D107" s="20">
        <v>0</v>
      </c>
      <c r="E107" s="20">
        <v>1.4500000000000001E-2</v>
      </c>
      <c r="F107" s="21">
        <v>0.37</v>
      </c>
      <c r="G107" s="21">
        <v>10</v>
      </c>
      <c r="H107" s="21">
        <v>24.83</v>
      </c>
      <c r="I107" s="22">
        <v>35</v>
      </c>
    </row>
    <row r="108" spans="1:9" ht="27.95" customHeight="1" thickBot="1">
      <c r="A108" s="18"/>
      <c r="B108" s="19" t="s">
        <v>386</v>
      </c>
      <c r="C108" s="20">
        <v>1.41E-2</v>
      </c>
      <c r="D108" s="20">
        <v>0</v>
      </c>
      <c r="E108" s="20">
        <v>1.41E-2</v>
      </c>
      <c r="F108" s="21">
        <v>0.36</v>
      </c>
      <c r="G108" s="21">
        <v>10</v>
      </c>
      <c r="H108" s="21">
        <v>25.58</v>
      </c>
      <c r="I108" s="22">
        <v>36</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5.3800000000000001E-2</v>
      </c>
      <c r="D111" s="20">
        <v>0</v>
      </c>
      <c r="E111" s="20">
        <v>5.3800000000000001E-2</v>
      </c>
      <c r="F111" s="21">
        <v>0.69</v>
      </c>
      <c r="G111" s="21">
        <v>1</v>
      </c>
      <c r="H111" s="21">
        <v>11.55</v>
      </c>
      <c r="I111" s="22">
        <v>19</v>
      </c>
    </row>
    <row r="112" spans="1:9" ht="27.95" customHeight="1" thickBot="1">
      <c r="A112" s="18"/>
      <c r="B112" s="19" t="s">
        <v>554</v>
      </c>
      <c r="C112" s="20">
        <v>5.3800000000000001E-2</v>
      </c>
      <c r="D112" s="20">
        <v>0</v>
      </c>
      <c r="E112" s="20">
        <v>5.3800000000000001E-2</v>
      </c>
      <c r="F112" s="21">
        <v>0.69</v>
      </c>
      <c r="G112" s="21">
        <v>1</v>
      </c>
      <c r="H112" s="21">
        <v>11.55</v>
      </c>
      <c r="I112" s="22">
        <v>19</v>
      </c>
    </row>
    <row r="113" spans="1:9" ht="27.95" customHeight="1" thickBot="1">
      <c r="A113" s="18"/>
      <c r="B113" s="19" t="s">
        <v>387</v>
      </c>
      <c r="C113" s="20">
        <v>5.2299999999999999E-2</v>
      </c>
      <c r="D113" s="20">
        <v>0</v>
      </c>
      <c r="E113" s="20">
        <v>5.2299999999999999E-2</v>
      </c>
      <c r="F113" s="21">
        <v>0.65</v>
      </c>
      <c r="G113" s="21">
        <v>1</v>
      </c>
      <c r="H113" s="21">
        <v>11.88</v>
      </c>
      <c r="I113" s="22">
        <v>20</v>
      </c>
    </row>
    <row r="114" spans="1:9" ht="27.95" customHeight="1" thickBot="1">
      <c r="A114" s="18"/>
      <c r="B114" s="19" t="s">
        <v>555</v>
      </c>
      <c r="C114" s="20">
        <v>0</v>
      </c>
      <c r="D114" s="20">
        <v>0</v>
      </c>
      <c r="E114" s="20">
        <v>0</v>
      </c>
      <c r="F114" s="21">
        <v>0</v>
      </c>
      <c r="G114" s="21">
        <v>0</v>
      </c>
      <c r="H114" s="21">
        <v>0.14000000000000001</v>
      </c>
      <c r="I114" s="22">
        <v>1</v>
      </c>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7.95" customHeight="1" thickBot="1">
      <c r="A117" s="18"/>
      <c r="B117" s="19" t="s">
        <v>558</v>
      </c>
      <c r="C117" s="20">
        <v>0</v>
      </c>
      <c r="D117" s="20">
        <v>0</v>
      </c>
      <c r="E117" s="20">
        <v>0</v>
      </c>
      <c r="F117" s="21">
        <v>0</v>
      </c>
      <c r="G117" s="21">
        <v>0</v>
      </c>
      <c r="H117" s="21">
        <v>0.86</v>
      </c>
      <c r="I117" s="22">
        <v>1</v>
      </c>
    </row>
    <row r="118" spans="1:9" ht="27.95" customHeight="1" thickBot="1">
      <c r="A118" s="18"/>
      <c r="B118" s="19" t="s">
        <v>559</v>
      </c>
      <c r="C118" s="20">
        <v>5.7000000000000002E-3</v>
      </c>
      <c r="D118" s="20">
        <v>0</v>
      </c>
      <c r="E118" s="20">
        <v>5.7000000000000002E-3</v>
      </c>
      <c r="F118" s="21">
        <v>0.38</v>
      </c>
      <c r="G118" s="21">
        <v>0</v>
      </c>
      <c r="H118" s="21">
        <v>46.33</v>
      </c>
      <c r="I118" s="22">
        <v>68</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5.4999999999999997E-3</v>
      </c>
      <c r="D120" s="20">
        <v>0</v>
      </c>
      <c r="E120" s="20">
        <v>5.4999999999999997E-3</v>
      </c>
      <c r="F120" s="21">
        <v>0.37</v>
      </c>
      <c r="G120" s="21">
        <v>0</v>
      </c>
      <c r="H120" s="21">
        <v>48.19</v>
      </c>
      <c r="I120" s="22">
        <v>70</v>
      </c>
    </row>
    <row r="121" spans="1:9" ht="27.95" customHeight="1" thickBot="1">
      <c r="A121" s="18"/>
      <c r="B121" s="19" t="s">
        <v>388</v>
      </c>
      <c r="C121" s="20">
        <v>5.4999999999999997E-3</v>
      </c>
      <c r="D121" s="20">
        <v>0</v>
      </c>
      <c r="E121" s="20">
        <v>5.4999999999999997E-3</v>
      </c>
      <c r="F121" s="21">
        <v>0.37</v>
      </c>
      <c r="G121" s="21">
        <v>0</v>
      </c>
      <c r="H121" s="21">
        <v>48.33</v>
      </c>
      <c r="I121" s="22">
        <v>70</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v>
      </c>
      <c r="D123" s="20">
        <v>0</v>
      </c>
      <c r="E123" s="20">
        <v>0</v>
      </c>
      <c r="F123" s="21">
        <v>0</v>
      </c>
      <c r="G123" s="21">
        <v>0</v>
      </c>
      <c r="H123" s="21">
        <v>0.8</v>
      </c>
      <c r="I123" s="22">
        <v>1</v>
      </c>
    </row>
    <row r="124" spans="1:9" ht="27.95" customHeight="1" thickBot="1">
      <c r="A124" s="18"/>
      <c r="B124" s="19" t="s">
        <v>564</v>
      </c>
      <c r="C124" s="20">
        <v>8.9999999999999998E-4</v>
      </c>
      <c r="D124" s="20">
        <v>0</v>
      </c>
      <c r="E124" s="20">
        <v>8.9999999999999998E-4</v>
      </c>
      <c r="F124" s="21">
        <v>0.81</v>
      </c>
      <c r="G124" s="21">
        <v>1</v>
      </c>
      <c r="H124" s="21">
        <v>7.8</v>
      </c>
      <c r="I124" s="22">
        <v>16</v>
      </c>
    </row>
    <row r="125" spans="1:9" ht="27.95" customHeight="1" thickBot="1">
      <c r="A125" s="18"/>
      <c r="B125" s="19" t="s">
        <v>565</v>
      </c>
      <c r="C125" s="20">
        <v>8.0000000000000004E-4</v>
      </c>
      <c r="D125" s="20">
        <v>0</v>
      </c>
      <c r="E125" s="20">
        <v>8.0000000000000004E-4</v>
      </c>
      <c r="F125" s="21">
        <v>0.77</v>
      </c>
      <c r="G125" s="21">
        <v>1</v>
      </c>
      <c r="H125" s="21">
        <v>8.6</v>
      </c>
      <c r="I125" s="22">
        <v>17</v>
      </c>
    </row>
    <row r="126" spans="1:9" ht="27.95" customHeight="1" thickBot="1">
      <c r="A126" s="18"/>
      <c r="B126" s="19" t="s">
        <v>389</v>
      </c>
      <c r="C126" s="20">
        <v>8.0000000000000004E-4</v>
      </c>
      <c r="D126" s="20">
        <v>0</v>
      </c>
      <c r="E126" s="20">
        <v>8.0000000000000004E-4</v>
      </c>
      <c r="F126" s="21">
        <v>0.69</v>
      </c>
      <c r="G126" s="21">
        <v>1</v>
      </c>
      <c r="H126" s="21">
        <v>8.93</v>
      </c>
      <c r="I126" s="22">
        <v>19</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5.3999999999999999E-2</v>
      </c>
      <c r="D140" s="20">
        <v>0</v>
      </c>
      <c r="E140" s="20">
        <v>5.3999999999999999E-2</v>
      </c>
      <c r="F140" s="21">
        <v>0.97</v>
      </c>
      <c r="G140" s="21">
        <v>3.5</v>
      </c>
      <c r="H140" s="21">
        <v>22.9</v>
      </c>
      <c r="I140" s="22">
        <v>27</v>
      </c>
    </row>
    <row r="141" spans="1:9" ht="27.95" customHeight="1" thickBot="1">
      <c r="A141" s="18"/>
      <c r="B141" s="19" t="s">
        <v>580</v>
      </c>
      <c r="C141" s="20">
        <v>0</v>
      </c>
      <c r="D141" s="20">
        <v>0</v>
      </c>
      <c r="E141" s="20">
        <v>0</v>
      </c>
      <c r="F141" s="21">
        <v>0</v>
      </c>
      <c r="G141" s="21">
        <v>0</v>
      </c>
      <c r="H141" s="21">
        <v>2.9</v>
      </c>
      <c r="I141" s="22">
        <v>11</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4.7899999999999998E-2</v>
      </c>
      <c r="D146" s="20">
        <v>0</v>
      </c>
      <c r="E146" s="20">
        <v>4.7899999999999998E-2</v>
      </c>
      <c r="F146" s="21">
        <v>0.69</v>
      </c>
      <c r="G146" s="21">
        <v>3.5</v>
      </c>
      <c r="H146" s="21">
        <v>25.8</v>
      </c>
      <c r="I146" s="22">
        <v>38</v>
      </c>
    </row>
    <row r="147" spans="1:9" ht="27.95" customHeight="1" thickBot="1">
      <c r="A147" s="18"/>
      <c r="B147" s="19" t="s">
        <v>585</v>
      </c>
      <c r="C147" s="20">
        <v>0</v>
      </c>
      <c r="D147" s="20">
        <v>0</v>
      </c>
      <c r="E147" s="20">
        <v>0</v>
      </c>
      <c r="F147" s="21">
        <v>0</v>
      </c>
      <c r="G147" s="21">
        <v>0</v>
      </c>
      <c r="H147" s="21">
        <v>1</v>
      </c>
      <c r="I147" s="22">
        <v>1</v>
      </c>
    </row>
    <row r="148" spans="1:9" ht="27.95" customHeight="1" thickBot="1">
      <c r="A148" s="18"/>
      <c r="B148" s="19" t="s">
        <v>586</v>
      </c>
      <c r="C148" s="20">
        <v>8.0299999999999996E-2</v>
      </c>
      <c r="D148" s="20">
        <v>0</v>
      </c>
      <c r="E148" s="20">
        <v>8.0299999999999996E-2</v>
      </c>
      <c r="F148" s="21">
        <v>0</v>
      </c>
      <c r="G148" s="21">
        <v>12</v>
      </c>
      <c r="H148" s="21">
        <v>17.8</v>
      </c>
      <c r="I148" s="22">
        <v>25</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7.5999999999999998E-2</v>
      </c>
      <c r="D153" s="20">
        <v>0</v>
      </c>
      <c r="E153" s="20">
        <v>7.5999999999999998E-2</v>
      </c>
      <c r="F153" s="21">
        <v>0</v>
      </c>
      <c r="G153" s="21">
        <v>12</v>
      </c>
      <c r="H153" s="21">
        <v>18.8</v>
      </c>
      <c r="I153" s="22">
        <v>26</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3.3700000000000001E-2</v>
      </c>
      <c r="D155" s="20">
        <v>1.9800000000000002E-2</v>
      </c>
      <c r="E155" s="20">
        <v>5.3400000000000003E-2</v>
      </c>
      <c r="F155" s="21">
        <v>0</v>
      </c>
      <c r="G155" s="21">
        <v>0</v>
      </c>
      <c r="H155" s="21">
        <v>17.82</v>
      </c>
      <c r="I155" s="22">
        <v>21</v>
      </c>
    </row>
    <row r="156" spans="1:9" ht="27.95" customHeight="1" thickBot="1">
      <c r="A156" s="18"/>
      <c r="B156" s="19" t="s">
        <v>593</v>
      </c>
      <c r="C156" s="20">
        <v>0</v>
      </c>
      <c r="D156" s="20">
        <v>0</v>
      </c>
      <c r="E156" s="20">
        <v>0</v>
      </c>
      <c r="F156" s="21">
        <v>0</v>
      </c>
      <c r="G156" s="21">
        <v>0</v>
      </c>
      <c r="H156" s="21">
        <v>0.8</v>
      </c>
      <c r="I156" s="22">
        <v>5</v>
      </c>
    </row>
    <row r="157" spans="1:9" ht="27.95" customHeight="1" thickBot="1">
      <c r="A157" s="18"/>
      <c r="B157" s="19" t="s">
        <v>429</v>
      </c>
      <c r="C157" s="20">
        <v>3.2199999999999999E-2</v>
      </c>
      <c r="D157" s="20">
        <v>1.89E-2</v>
      </c>
      <c r="E157" s="20">
        <v>5.11E-2</v>
      </c>
      <c r="F157" s="21">
        <v>0</v>
      </c>
      <c r="G157" s="21">
        <v>0</v>
      </c>
      <c r="H157" s="21">
        <v>18.62</v>
      </c>
      <c r="I157" s="22">
        <v>27</v>
      </c>
    </row>
    <row r="158" spans="1:9" ht="27.95" customHeight="1" thickBot="1">
      <c r="A158" s="18"/>
      <c r="B158" s="19" t="s">
        <v>594</v>
      </c>
      <c r="C158" s="20">
        <v>0</v>
      </c>
      <c r="D158" s="20">
        <v>0</v>
      </c>
      <c r="E158" s="20">
        <v>0</v>
      </c>
      <c r="F158" s="21">
        <v>0</v>
      </c>
      <c r="G158" s="21">
        <v>0</v>
      </c>
      <c r="H158" s="21">
        <v>1</v>
      </c>
      <c r="I158" s="22">
        <v>1</v>
      </c>
    </row>
    <row r="159" spans="1:9" ht="27.95" customHeight="1" thickBot="1">
      <c r="A159" s="18"/>
      <c r="B159" s="19" t="s">
        <v>595</v>
      </c>
      <c r="C159" s="20">
        <v>9.7000000000000003E-3</v>
      </c>
      <c r="D159" s="20">
        <v>0</v>
      </c>
      <c r="E159" s="20">
        <v>9.7000000000000003E-3</v>
      </c>
      <c r="F159" s="21">
        <v>0</v>
      </c>
      <c r="G159" s="21">
        <v>0</v>
      </c>
      <c r="H159" s="21">
        <v>20.56</v>
      </c>
      <c r="I159" s="22">
        <v>27</v>
      </c>
    </row>
    <row r="160" spans="1:9" ht="13.5" thickBot="1">
      <c r="A160" s="18"/>
      <c r="B160" s="19" t="s">
        <v>596</v>
      </c>
      <c r="C160" s="465" t="s">
        <v>468</v>
      </c>
      <c r="D160" s="466"/>
      <c r="E160" s="466"/>
      <c r="F160" s="466"/>
      <c r="G160" s="466"/>
      <c r="H160" s="466"/>
      <c r="I160" s="467"/>
    </row>
    <row r="161" spans="1:9" ht="27.95" customHeight="1" thickBot="1">
      <c r="A161" s="18"/>
      <c r="B161" s="19" t="s">
        <v>430</v>
      </c>
      <c r="C161" s="20">
        <v>9.2999999999999992E-3</v>
      </c>
      <c r="D161" s="20">
        <v>0</v>
      </c>
      <c r="E161" s="20">
        <v>9.2999999999999992E-3</v>
      </c>
      <c r="F161" s="21">
        <v>0</v>
      </c>
      <c r="G161" s="21">
        <v>0</v>
      </c>
      <c r="H161" s="21">
        <v>21.56</v>
      </c>
      <c r="I161" s="22">
        <v>28</v>
      </c>
    </row>
    <row r="162" spans="1:9" ht="27.95" customHeight="1" thickBot="1">
      <c r="A162" s="18"/>
      <c r="B162" s="19" t="s">
        <v>597</v>
      </c>
      <c r="C162" s="20">
        <v>0</v>
      </c>
      <c r="D162" s="20">
        <v>0</v>
      </c>
      <c r="E162" s="20">
        <v>0</v>
      </c>
      <c r="F162" s="21">
        <v>0</v>
      </c>
      <c r="G162" s="21">
        <v>0</v>
      </c>
      <c r="H162" s="21">
        <v>1.5</v>
      </c>
      <c r="I162" s="22">
        <v>2</v>
      </c>
    </row>
    <row r="163" spans="1:9" ht="27.95" customHeight="1" thickBot="1">
      <c r="A163" s="18"/>
      <c r="B163" s="19" t="s">
        <v>598</v>
      </c>
      <c r="C163" s="20">
        <v>3.95E-2</v>
      </c>
      <c r="D163" s="20">
        <v>0</v>
      </c>
      <c r="E163" s="20">
        <v>3.95E-2</v>
      </c>
      <c r="F163" s="21">
        <v>0</v>
      </c>
      <c r="G163" s="21">
        <v>15</v>
      </c>
      <c r="H163" s="21">
        <v>23.08</v>
      </c>
      <c r="I163" s="22">
        <v>31</v>
      </c>
    </row>
    <row r="164" spans="1:9" ht="27.95" customHeight="1" thickBot="1">
      <c r="A164" s="18"/>
      <c r="B164" s="19" t="s">
        <v>599</v>
      </c>
      <c r="C164" s="20">
        <v>0.1222</v>
      </c>
      <c r="D164" s="20">
        <v>0</v>
      </c>
      <c r="E164" s="20">
        <v>0.1222</v>
      </c>
      <c r="F164" s="21">
        <v>0</v>
      </c>
      <c r="G164" s="21">
        <v>10</v>
      </c>
      <c r="H164" s="21">
        <v>10.37</v>
      </c>
      <c r="I164" s="22">
        <v>12</v>
      </c>
    </row>
    <row r="165" spans="1:9" ht="27.95" customHeight="1" thickBot="1">
      <c r="A165" s="18"/>
      <c r="B165" s="19" t="s">
        <v>600</v>
      </c>
      <c r="C165" s="20">
        <v>0</v>
      </c>
      <c r="D165" s="20">
        <v>0</v>
      </c>
      <c r="E165" s="20">
        <v>0</v>
      </c>
      <c r="F165" s="21">
        <v>0</v>
      </c>
      <c r="G165" s="21">
        <v>0</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2.8299999999999999E-2</v>
      </c>
      <c r="E167" s="20">
        <v>2.8299999999999999E-2</v>
      </c>
      <c r="F167" s="21">
        <v>0</v>
      </c>
      <c r="G167" s="21">
        <v>0</v>
      </c>
      <c r="H167" s="21">
        <v>3.45</v>
      </c>
      <c r="I167" s="22">
        <v>6</v>
      </c>
    </row>
    <row r="168" spans="1:9" ht="27.95" customHeight="1" thickBot="1">
      <c r="A168" s="18"/>
      <c r="B168" s="19" t="s">
        <v>603</v>
      </c>
      <c r="C168" s="20">
        <v>5.5599999999999997E-2</v>
      </c>
      <c r="D168" s="20">
        <v>0</v>
      </c>
      <c r="E168" s="20">
        <v>5.5599999999999997E-2</v>
      </c>
      <c r="F168" s="21">
        <v>0</v>
      </c>
      <c r="G168" s="21">
        <v>0</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5.5599999999999997E-2</v>
      </c>
      <c r="D170" s="20">
        <v>1.9E-3</v>
      </c>
      <c r="E170" s="20">
        <v>5.74E-2</v>
      </c>
      <c r="F170" s="21">
        <v>0</v>
      </c>
      <c r="G170" s="21">
        <v>11.7</v>
      </c>
      <c r="H170" s="21">
        <v>51.81</v>
      </c>
      <c r="I170" s="22">
        <v>65</v>
      </c>
    </row>
    <row r="171" spans="1:9" ht="27.95" customHeight="1" thickBot="1">
      <c r="A171" s="18"/>
      <c r="B171" s="19" t="s">
        <v>605</v>
      </c>
      <c r="C171" s="20">
        <v>4.6399999999999997E-2</v>
      </c>
      <c r="D171" s="20">
        <v>3.3E-3</v>
      </c>
      <c r="E171" s="20">
        <v>4.9700000000000001E-2</v>
      </c>
      <c r="F171" s="21">
        <v>0.14000000000000001</v>
      </c>
      <c r="G171" s="21">
        <v>8.1</v>
      </c>
      <c r="H171" s="21">
        <v>136.59</v>
      </c>
      <c r="I171" s="22">
        <v>182</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5.6500000000000002E-2</v>
      </c>
      <c r="D179" s="20">
        <v>0</v>
      </c>
      <c r="E179" s="20">
        <v>5.6500000000000002E-2</v>
      </c>
      <c r="F179" s="21">
        <v>0.93</v>
      </c>
      <c r="G179" s="21">
        <v>2</v>
      </c>
      <c r="H179" s="21">
        <v>30.8</v>
      </c>
      <c r="I179" s="22">
        <v>42</v>
      </c>
    </row>
    <row r="180" spans="1:9" ht="27.95" customHeight="1" thickBot="1">
      <c r="A180" s="18"/>
      <c r="B180" s="19" t="s">
        <v>614</v>
      </c>
      <c r="C180" s="20">
        <v>5.6500000000000002E-2</v>
      </c>
      <c r="D180" s="20">
        <v>0</v>
      </c>
      <c r="E180" s="20">
        <v>5.6500000000000002E-2</v>
      </c>
      <c r="F180" s="21">
        <v>0.93</v>
      </c>
      <c r="G180" s="21">
        <v>2</v>
      </c>
      <c r="H180" s="21">
        <v>30.8</v>
      </c>
      <c r="I180" s="22">
        <v>42</v>
      </c>
    </row>
    <row r="181" spans="1:9" ht="13.5" thickBot="1">
      <c r="A181" s="18"/>
      <c r="B181" s="19" t="s">
        <v>615</v>
      </c>
      <c r="C181" s="465" t="s">
        <v>468</v>
      </c>
      <c r="D181" s="466"/>
      <c r="E181" s="466"/>
      <c r="F181" s="466"/>
      <c r="G181" s="466"/>
      <c r="H181" s="466"/>
      <c r="I181" s="467"/>
    </row>
    <row r="182" spans="1:9" ht="27.95" customHeight="1" thickBot="1">
      <c r="A182" s="18"/>
      <c r="B182" s="19" t="s">
        <v>616</v>
      </c>
      <c r="C182" s="20">
        <v>4.8500000000000001E-2</v>
      </c>
      <c r="D182" s="20">
        <v>3.3300000000000003E-2</v>
      </c>
      <c r="E182" s="20">
        <v>8.1699999999999995E-2</v>
      </c>
      <c r="F182" s="21">
        <v>0.74</v>
      </c>
      <c r="G182" s="21">
        <v>1</v>
      </c>
      <c r="H182" s="21">
        <v>30.07</v>
      </c>
      <c r="I182" s="22">
        <v>35</v>
      </c>
    </row>
    <row r="183" spans="1:9" ht="27.95" customHeight="1" thickBot="1">
      <c r="A183" s="18"/>
      <c r="B183" s="19" t="s">
        <v>617</v>
      </c>
      <c r="C183" s="20">
        <v>1.44E-2</v>
      </c>
      <c r="D183" s="20">
        <v>0</v>
      </c>
      <c r="E183" s="20">
        <v>1.44E-2</v>
      </c>
      <c r="F183" s="21">
        <v>0.62</v>
      </c>
      <c r="G183" s="21">
        <v>0</v>
      </c>
      <c r="H183" s="21">
        <v>8.68</v>
      </c>
      <c r="I183" s="22">
        <v>21</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3.9800000000000002E-2</v>
      </c>
      <c r="D187" s="20">
        <v>2.52E-2</v>
      </c>
      <c r="E187" s="20">
        <v>6.5000000000000002E-2</v>
      </c>
      <c r="F187" s="21">
        <v>0.69</v>
      </c>
      <c r="G187" s="21">
        <v>1</v>
      </c>
      <c r="H187" s="21">
        <v>39.75</v>
      </c>
      <c r="I187" s="22">
        <v>57</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4.6699999999999998E-2</v>
      </c>
      <c r="D191" s="20">
        <v>1.41E-2</v>
      </c>
      <c r="E191" s="20">
        <v>6.08E-2</v>
      </c>
      <c r="F191" s="21">
        <v>0.8</v>
      </c>
      <c r="G191" s="21">
        <v>1.7</v>
      </c>
      <c r="H191" s="21">
        <v>71.05</v>
      </c>
      <c r="I191" s="22">
        <v>98</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5.3100000000000001E-2</v>
      </c>
      <c r="D194" s="20">
        <v>0</v>
      </c>
      <c r="E194" s="20">
        <v>5.3100000000000001E-2</v>
      </c>
      <c r="F194" s="21">
        <v>0</v>
      </c>
      <c r="G194" s="21">
        <v>0</v>
      </c>
      <c r="H194" s="21">
        <v>11.3</v>
      </c>
      <c r="I194" s="22">
        <v>18</v>
      </c>
    </row>
    <row r="195" spans="1:9" ht="27.95" customHeight="1" thickBot="1">
      <c r="A195" s="18"/>
      <c r="B195" s="19" t="s">
        <v>628</v>
      </c>
      <c r="C195" s="20">
        <v>0</v>
      </c>
      <c r="D195" s="20">
        <v>0</v>
      </c>
      <c r="E195" s="20">
        <v>0</v>
      </c>
      <c r="F195" s="21">
        <v>0</v>
      </c>
      <c r="G195" s="21">
        <v>0</v>
      </c>
      <c r="H195" s="21">
        <v>2.6</v>
      </c>
      <c r="I195" s="22">
        <v>5</v>
      </c>
    </row>
    <row r="196" spans="1:9" ht="13.5" thickBot="1">
      <c r="A196" s="18"/>
      <c r="B196" s="19" t="s">
        <v>629</v>
      </c>
      <c r="C196" s="465" t="s">
        <v>468</v>
      </c>
      <c r="D196" s="466"/>
      <c r="E196" s="466"/>
      <c r="F196" s="466"/>
      <c r="G196" s="466"/>
      <c r="H196" s="466"/>
      <c r="I196" s="467"/>
    </row>
    <row r="197" spans="1:9" ht="27.95" customHeight="1" thickBot="1">
      <c r="A197" s="18"/>
      <c r="B197" s="19" t="s">
        <v>630</v>
      </c>
      <c r="C197" s="20">
        <v>4.2599999999999999E-2</v>
      </c>
      <c r="D197" s="20">
        <v>0</v>
      </c>
      <c r="E197" s="20">
        <v>4.2599999999999999E-2</v>
      </c>
      <c r="F197" s="21">
        <v>0</v>
      </c>
      <c r="G197" s="21">
        <v>0</v>
      </c>
      <c r="H197" s="21">
        <v>14.1</v>
      </c>
      <c r="I197" s="22">
        <v>24</v>
      </c>
    </row>
    <row r="198" spans="1:9" ht="27.95" customHeight="1" thickBot="1">
      <c r="A198" s="18"/>
      <c r="B198" s="19" t="s">
        <v>391</v>
      </c>
      <c r="C198" s="20">
        <v>4.2599999999999999E-2</v>
      </c>
      <c r="D198" s="20">
        <v>0</v>
      </c>
      <c r="E198" s="20">
        <v>4.2599999999999999E-2</v>
      </c>
      <c r="F198" s="21">
        <v>0</v>
      </c>
      <c r="G198" s="21">
        <v>0</v>
      </c>
      <c r="H198" s="21">
        <v>14.1</v>
      </c>
      <c r="I198" s="22">
        <v>24</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1.21E-2</v>
      </c>
      <c r="D203" s="20">
        <v>0</v>
      </c>
      <c r="E203" s="20">
        <v>1.21E-2</v>
      </c>
      <c r="F203" s="21">
        <v>0</v>
      </c>
      <c r="G203" s="21">
        <v>5</v>
      </c>
      <c r="H203" s="21">
        <v>14.7</v>
      </c>
      <c r="I203" s="22">
        <v>25</v>
      </c>
    </row>
    <row r="204" spans="1:9" ht="27.95" customHeight="1" thickBot="1">
      <c r="A204" s="18"/>
      <c r="B204" s="19" t="s">
        <v>636</v>
      </c>
      <c r="C204" s="20">
        <v>0</v>
      </c>
      <c r="D204" s="20">
        <v>0</v>
      </c>
      <c r="E204" s="20">
        <v>0</v>
      </c>
      <c r="F204" s="21">
        <v>0</v>
      </c>
      <c r="G204" s="21">
        <v>0</v>
      </c>
      <c r="H204" s="21">
        <v>2</v>
      </c>
      <c r="I204" s="22">
        <v>5</v>
      </c>
    </row>
    <row r="205" spans="1:9" ht="27.95" customHeight="1" thickBot="1">
      <c r="A205" s="18"/>
      <c r="B205" s="19" t="s">
        <v>432</v>
      </c>
      <c r="C205" s="20">
        <v>1.04E-2</v>
      </c>
      <c r="D205" s="20">
        <v>0</v>
      </c>
      <c r="E205" s="20">
        <v>1.04E-2</v>
      </c>
      <c r="F205" s="21">
        <v>0</v>
      </c>
      <c r="G205" s="21">
        <v>5</v>
      </c>
      <c r="H205" s="21">
        <v>17.100000000000001</v>
      </c>
      <c r="I205" s="22">
        <v>31</v>
      </c>
    </row>
    <row r="206" spans="1:9" ht="27.95" customHeight="1" thickBot="1">
      <c r="A206" s="18"/>
      <c r="B206" s="19" t="s">
        <v>637</v>
      </c>
      <c r="C206" s="20">
        <v>0</v>
      </c>
      <c r="D206" s="20">
        <v>0</v>
      </c>
      <c r="E206" s="20">
        <v>0</v>
      </c>
      <c r="F206" s="21">
        <v>0</v>
      </c>
      <c r="G206" s="21">
        <v>0</v>
      </c>
      <c r="H206" s="21">
        <v>2</v>
      </c>
      <c r="I206" s="22">
        <v>2</v>
      </c>
    </row>
    <row r="207" spans="1:9" ht="27.95" customHeight="1" thickBot="1">
      <c r="A207" s="18"/>
      <c r="B207" s="19" t="s">
        <v>638</v>
      </c>
      <c r="C207" s="20">
        <v>1.77E-2</v>
      </c>
      <c r="D207" s="20">
        <v>0</v>
      </c>
      <c r="E207" s="20">
        <v>1.77E-2</v>
      </c>
      <c r="F207" s="21">
        <v>0.45</v>
      </c>
      <c r="G207" s="21">
        <v>5</v>
      </c>
      <c r="H207" s="21">
        <v>24.25</v>
      </c>
      <c r="I207" s="22">
        <v>29</v>
      </c>
    </row>
    <row r="208" spans="1:9" ht="13.5" thickBot="1">
      <c r="A208" s="18"/>
      <c r="B208" s="19" t="s">
        <v>639</v>
      </c>
      <c r="C208" s="465" t="s">
        <v>468</v>
      </c>
      <c r="D208" s="466"/>
      <c r="E208" s="466"/>
      <c r="F208" s="466"/>
      <c r="G208" s="466"/>
      <c r="H208" s="466"/>
      <c r="I208" s="467"/>
    </row>
    <row r="209" spans="1:9" ht="27.95" customHeight="1" thickBot="1">
      <c r="A209" s="18"/>
      <c r="B209" s="19" t="s">
        <v>640</v>
      </c>
      <c r="C209" s="20">
        <v>0</v>
      </c>
      <c r="D209" s="20">
        <v>0</v>
      </c>
      <c r="E209" s="20">
        <v>0</v>
      </c>
      <c r="F209" s="21">
        <v>0</v>
      </c>
      <c r="G209" s="21">
        <v>0</v>
      </c>
      <c r="H209" s="21">
        <v>4.8099999999999996</v>
      </c>
      <c r="I209" s="22">
        <v>14</v>
      </c>
    </row>
    <row r="210" spans="1:9" ht="27.95" customHeight="1" thickBot="1">
      <c r="A210" s="18"/>
      <c r="B210" s="19" t="s">
        <v>433</v>
      </c>
      <c r="C210" s="20">
        <v>1.38E-2</v>
      </c>
      <c r="D210" s="20">
        <v>0</v>
      </c>
      <c r="E210" s="20">
        <v>1.38E-2</v>
      </c>
      <c r="F210" s="21">
        <v>0.28999999999999998</v>
      </c>
      <c r="G210" s="21">
        <v>5</v>
      </c>
      <c r="H210" s="21">
        <v>31.07</v>
      </c>
      <c r="I210" s="22">
        <v>45</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1.26E-2</v>
      </c>
      <c r="D214" s="20">
        <v>0</v>
      </c>
      <c r="E214" s="20">
        <v>1.26E-2</v>
      </c>
      <c r="F214" s="21">
        <v>0.17</v>
      </c>
      <c r="G214" s="21">
        <v>5</v>
      </c>
      <c r="H214" s="21">
        <v>48.17</v>
      </c>
      <c r="I214" s="22">
        <v>76</v>
      </c>
    </row>
    <row r="215" spans="1:9" ht="27.95" customHeight="1" thickBot="1">
      <c r="A215" s="18"/>
      <c r="B215" s="19" t="s">
        <v>644</v>
      </c>
      <c r="C215" s="20">
        <v>0</v>
      </c>
      <c r="D215" s="20">
        <v>0</v>
      </c>
      <c r="E215" s="20">
        <v>0</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0.16270000000000001</v>
      </c>
      <c r="D217" s="20">
        <v>7.1400000000000005E-2</v>
      </c>
      <c r="E217" s="20">
        <v>0.2341</v>
      </c>
      <c r="F217" s="21">
        <v>0.5</v>
      </c>
      <c r="G217" s="21">
        <v>9</v>
      </c>
      <c r="H217" s="21">
        <v>16.809999999999999</v>
      </c>
      <c r="I217" s="22">
        <v>26</v>
      </c>
    </row>
    <row r="218" spans="1:9" ht="27.95" customHeight="1" thickBot="1">
      <c r="A218" s="18"/>
      <c r="B218" s="19" t="s">
        <v>647</v>
      </c>
      <c r="C218" s="20">
        <v>0.16270000000000001</v>
      </c>
      <c r="D218" s="20">
        <v>7.1400000000000005E-2</v>
      </c>
      <c r="E218" s="20">
        <v>0.2341</v>
      </c>
      <c r="F218" s="21">
        <v>0.5</v>
      </c>
      <c r="G218" s="21">
        <v>9</v>
      </c>
      <c r="H218" s="21">
        <v>16.809999999999999</v>
      </c>
      <c r="I218" s="22">
        <v>26</v>
      </c>
    </row>
    <row r="219" spans="1:9" ht="27.95" customHeight="1" thickBot="1">
      <c r="A219" s="18"/>
      <c r="B219" s="19" t="s">
        <v>392</v>
      </c>
      <c r="C219" s="20">
        <v>0.15359999999999999</v>
      </c>
      <c r="D219" s="20">
        <v>6.7400000000000002E-2</v>
      </c>
      <c r="E219" s="20">
        <v>0.221</v>
      </c>
      <c r="F219" s="21">
        <v>0.48</v>
      </c>
      <c r="G219" s="21">
        <v>9</v>
      </c>
      <c r="H219" s="21">
        <v>17.809999999999999</v>
      </c>
      <c r="I219" s="22">
        <v>27</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6.3500000000000001E-2</v>
      </c>
      <c r="D223" s="20">
        <v>0</v>
      </c>
      <c r="E223" s="20">
        <v>6.3500000000000001E-2</v>
      </c>
      <c r="F223" s="21">
        <v>0</v>
      </c>
      <c r="G223" s="21">
        <v>0</v>
      </c>
      <c r="H223" s="21">
        <v>16.59</v>
      </c>
      <c r="I223" s="22">
        <v>31</v>
      </c>
    </row>
    <row r="224" spans="1:9" ht="13.5" thickBot="1">
      <c r="A224" s="18"/>
      <c r="B224" s="19" t="s">
        <v>652</v>
      </c>
      <c r="C224" s="465" t="s">
        <v>468</v>
      </c>
      <c r="D224" s="466"/>
      <c r="E224" s="466"/>
      <c r="F224" s="466"/>
      <c r="G224" s="466"/>
      <c r="H224" s="466"/>
      <c r="I224" s="467"/>
    </row>
    <row r="225" spans="1:9" ht="27.95" customHeight="1" thickBot="1">
      <c r="A225" s="18"/>
      <c r="B225" s="19" t="s">
        <v>653</v>
      </c>
      <c r="C225" s="20">
        <v>6.3500000000000001E-2</v>
      </c>
      <c r="D225" s="20">
        <v>0</v>
      </c>
      <c r="E225" s="20">
        <v>6.3500000000000001E-2</v>
      </c>
      <c r="F225" s="21">
        <v>0</v>
      </c>
      <c r="G225" s="21">
        <v>0</v>
      </c>
      <c r="H225" s="21">
        <v>16.59</v>
      </c>
      <c r="I225" s="22">
        <v>31</v>
      </c>
    </row>
    <row r="226" spans="1:9" ht="27.95" customHeight="1" thickBot="1">
      <c r="A226" s="18"/>
      <c r="B226" s="19" t="s">
        <v>393</v>
      </c>
      <c r="C226" s="20">
        <v>6.2199999999999998E-2</v>
      </c>
      <c r="D226" s="20">
        <v>0</v>
      </c>
      <c r="E226" s="20">
        <v>6.2199999999999998E-2</v>
      </c>
      <c r="F226" s="21">
        <v>0</v>
      </c>
      <c r="G226" s="21">
        <v>0</v>
      </c>
      <c r="H226" s="21">
        <v>16.93</v>
      </c>
      <c r="I226" s="22">
        <v>32</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1</v>
      </c>
      <c r="D234" s="20">
        <v>0</v>
      </c>
      <c r="E234" s="20">
        <v>1</v>
      </c>
      <c r="F234" s="21">
        <v>0</v>
      </c>
      <c r="G234" s="21">
        <v>0</v>
      </c>
      <c r="H234" s="21">
        <v>1</v>
      </c>
      <c r="I234" s="22">
        <v>1</v>
      </c>
    </row>
    <row r="235" spans="1:9" ht="27.95" customHeight="1" thickBot="1">
      <c r="A235" s="18"/>
      <c r="B235" s="19" t="s">
        <v>662</v>
      </c>
      <c r="C235" s="20">
        <v>6.2700000000000006E-2</v>
      </c>
      <c r="D235" s="20">
        <v>0</v>
      </c>
      <c r="E235" s="20">
        <v>6.2700000000000006E-2</v>
      </c>
      <c r="F235" s="21">
        <v>0.62</v>
      </c>
      <c r="G235" s="21">
        <v>1</v>
      </c>
      <c r="H235" s="21">
        <v>15.96</v>
      </c>
      <c r="I235" s="22">
        <v>21</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0.1023</v>
      </c>
      <c r="D239" s="20">
        <v>0</v>
      </c>
      <c r="E239" s="20">
        <v>0.1023</v>
      </c>
      <c r="F239" s="21">
        <v>0.52</v>
      </c>
      <c r="G239" s="21">
        <v>1</v>
      </c>
      <c r="H239" s="21">
        <v>19.559999999999999</v>
      </c>
      <c r="I239" s="22">
        <v>25</v>
      </c>
    </row>
    <row r="240" spans="1:9" ht="27.95" customHeight="1" thickBot="1">
      <c r="A240" s="18"/>
      <c r="B240" s="19" t="s">
        <v>667</v>
      </c>
      <c r="C240" s="20">
        <v>0</v>
      </c>
      <c r="D240" s="20">
        <v>0</v>
      </c>
      <c r="E240" s="20">
        <v>0</v>
      </c>
      <c r="F240" s="21">
        <v>0</v>
      </c>
      <c r="G240" s="21">
        <v>0</v>
      </c>
      <c r="H240" s="21">
        <v>0.8</v>
      </c>
      <c r="I240" s="22">
        <v>1</v>
      </c>
    </row>
    <row r="241" spans="1:9" ht="27.95" customHeight="1" thickBot="1">
      <c r="A241" s="18"/>
      <c r="B241" s="19" t="s">
        <v>668</v>
      </c>
      <c r="C241" s="20">
        <v>0.2026</v>
      </c>
      <c r="D241" s="20">
        <v>0</v>
      </c>
      <c r="E241" s="20">
        <v>0.2026</v>
      </c>
      <c r="F241" s="21">
        <v>0.77</v>
      </c>
      <c r="G241" s="21">
        <v>3</v>
      </c>
      <c r="H241" s="21">
        <v>9.1999999999999993</v>
      </c>
      <c r="I241" s="22">
        <v>17</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0.18279999999999999</v>
      </c>
      <c r="D243" s="20">
        <v>0</v>
      </c>
      <c r="E243" s="20">
        <v>0.18279999999999999</v>
      </c>
      <c r="F243" s="21">
        <v>0.69</v>
      </c>
      <c r="G243" s="21">
        <v>3</v>
      </c>
      <c r="H243" s="21">
        <v>10.199999999999999</v>
      </c>
      <c r="I243" s="22">
        <v>19</v>
      </c>
    </row>
    <row r="244" spans="1:9" ht="13.5" thickBot="1">
      <c r="A244" s="18"/>
      <c r="B244" s="19" t="s">
        <v>671</v>
      </c>
      <c r="C244" s="465" t="s">
        <v>468</v>
      </c>
      <c r="D244" s="466"/>
      <c r="E244" s="466"/>
      <c r="F244" s="466"/>
      <c r="G244" s="466"/>
      <c r="H244" s="466"/>
      <c r="I244" s="467"/>
    </row>
    <row r="245" spans="1:9" ht="27.95" customHeight="1" thickBot="1">
      <c r="A245" s="18"/>
      <c r="B245" s="19" t="s">
        <v>672</v>
      </c>
      <c r="C245" s="20">
        <v>0.1573</v>
      </c>
      <c r="D245" s="20">
        <v>0</v>
      </c>
      <c r="E245" s="20">
        <v>0.1573</v>
      </c>
      <c r="F245" s="21">
        <v>0.62</v>
      </c>
      <c r="G245" s="21">
        <v>7</v>
      </c>
      <c r="H245" s="21">
        <v>12.6</v>
      </c>
      <c r="I245" s="22">
        <v>21</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0.14580000000000001</v>
      </c>
      <c r="D248" s="20">
        <v>0</v>
      </c>
      <c r="E248" s="20">
        <v>0.14580000000000001</v>
      </c>
      <c r="F248" s="21">
        <v>0.59</v>
      </c>
      <c r="G248" s="21">
        <v>7</v>
      </c>
      <c r="H248" s="21">
        <v>13.6</v>
      </c>
      <c r="I248" s="22">
        <v>22</v>
      </c>
    </row>
    <row r="249" spans="1:9" ht="27.95" customHeight="1" thickBot="1">
      <c r="A249" s="18"/>
      <c r="B249" s="19" t="s">
        <v>394</v>
      </c>
      <c r="C249" s="20">
        <v>0.13300000000000001</v>
      </c>
      <c r="D249" s="20">
        <v>0</v>
      </c>
      <c r="E249" s="20">
        <v>0.13300000000000001</v>
      </c>
      <c r="F249" s="21">
        <v>0.6</v>
      </c>
      <c r="G249" s="21">
        <v>3</v>
      </c>
      <c r="H249" s="21">
        <v>43.96</v>
      </c>
      <c r="I249" s="22">
        <v>65</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0</v>
      </c>
      <c r="D252" s="20">
        <v>0</v>
      </c>
      <c r="E252" s="20">
        <v>0</v>
      </c>
      <c r="F252" s="21">
        <v>0</v>
      </c>
      <c r="G252" s="21">
        <v>0</v>
      </c>
      <c r="H252" s="21">
        <v>26.24</v>
      </c>
      <c r="I252" s="22">
        <v>39</v>
      </c>
    </row>
    <row r="253" spans="1:9" ht="27.95" customHeight="1" thickBot="1">
      <c r="A253" s="18"/>
      <c r="B253" s="19" t="s">
        <v>679</v>
      </c>
      <c r="C253" s="20">
        <v>0</v>
      </c>
      <c r="D253" s="20">
        <v>0</v>
      </c>
      <c r="E253" s="20">
        <v>0</v>
      </c>
      <c r="F253" s="21">
        <v>0</v>
      </c>
      <c r="G253" s="21">
        <v>0</v>
      </c>
      <c r="H253" s="21">
        <v>7.31</v>
      </c>
      <c r="I253" s="22">
        <v>19</v>
      </c>
    </row>
    <row r="254" spans="1:9" ht="27.95" customHeight="1" thickBot="1">
      <c r="A254" s="18"/>
      <c r="B254" s="19" t="s">
        <v>680</v>
      </c>
      <c r="C254" s="20">
        <v>0</v>
      </c>
      <c r="D254" s="20">
        <v>0</v>
      </c>
      <c r="E254" s="20">
        <v>0</v>
      </c>
      <c r="F254" s="21">
        <v>0</v>
      </c>
      <c r="G254" s="21">
        <v>0</v>
      </c>
      <c r="H254" s="21">
        <v>33.54</v>
      </c>
      <c r="I254" s="22">
        <v>58</v>
      </c>
    </row>
    <row r="255" spans="1:9" ht="27.95" customHeight="1" thickBot="1">
      <c r="A255" s="18"/>
      <c r="B255" s="19" t="s">
        <v>395</v>
      </c>
      <c r="C255" s="20">
        <v>0</v>
      </c>
      <c r="D255" s="20">
        <v>0</v>
      </c>
      <c r="E255" s="20">
        <v>0</v>
      </c>
      <c r="F255" s="21">
        <v>0</v>
      </c>
      <c r="G255" s="21">
        <v>0</v>
      </c>
      <c r="H255" s="21">
        <v>34.14</v>
      </c>
      <c r="I255" s="22">
        <v>59</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v>
      </c>
      <c r="I262" s="22">
        <v>1</v>
      </c>
    </row>
    <row r="263" spans="1:9" ht="27.95" customHeight="1" thickBot="1">
      <c r="A263" s="18"/>
      <c r="B263" s="19" t="s">
        <v>688</v>
      </c>
      <c r="C263" s="20">
        <v>0.1026</v>
      </c>
      <c r="D263" s="20">
        <v>0</v>
      </c>
      <c r="E263" s="20">
        <v>0.1026</v>
      </c>
      <c r="F263" s="21">
        <v>0</v>
      </c>
      <c r="G263" s="21">
        <v>5</v>
      </c>
      <c r="H263" s="21">
        <v>26.51</v>
      </c>
      <c r="I263" s="22">
        <v>44</v>
      </c>
    </row>
    <row r="264" spans="1:9" ht="27.95" customHeight="1" thickBot="1">
      <c r="A264" s="18"/>
      <c r="B264" s="19" t="s">
        <v>689</v>
      </c>
      <c r="C264" s="20">
        <v>9.9599999999999994E-2</v>
      </c>
      <c r="D264" s="20">
        <v>0</v>
      </c>
      <c r="E264" s="20">
        <v>9.9599999999999994E-2</v>
      </c>
      <c r="F264" s="21">
        <v>0</v>
      </c>
      <c r="G264" s="21">
        <v>5</v>
      </c>
      <c r="H264" s="21">
        <v>27.31</v>
      </c>
      <c r="I264" s="22">
        <v>45</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0</v>
      </c>
      <c r="D269" s="20">
        <v>0</v>
      </c>
      <c r="E269" s="20">
        <v>0</v>
      </c>
      <c r="F269" s="21">
        <v>0</v>
      </c>
      <c r="G269" s="21">
        <v>0</v>
      </c>
      <c r="H269" s="21">
        <v>1.54</v>
      </c>
      <c r="I269" s="22">
        <v>2</v>
      </c>
    </row>
    <row r="270" spans="1:9" ht="27.95" customHeight="1" thickBot="1">
      <c r="A270" s="18"/>
      <c r="B270" s="19" t="s">
        <v>695</v>
      </c>
      <c r="C270" s="20">
        <v>0</v>
      </c>
      <c r="D270" s="20">
        <v>0</v>
      </c>
      <c r="E270" s="20">
        <v>0</v>
      </c>
      <c r="F270" s="21">
        <v>0</v>
      </c>
      <c r="G270" s="21">
        <v>0</v>
      </c>
      <c r="H270" s="21">
        <v>1.54</v>
      </c>
      <c r="I270" s="22">
        <v>2</v>
      </c>
    </row>
    <row r="271" spans="1:9" ht="27.95" customHeight="1" thickBot="1">
      <c r="A271" s="18"/>
      <c r="B271" s="19" t="s">
        <v>396</v>
      </c>
      <c r="C271" s="20">
        <v>9.4200000000000006E-2</v>
      </c>
      <c r="D271" s="20">
        <v>0</v>
      </c>
      <c r="E271" s="20">
        <v>9.4200000000000006E-2</v>
      </c>
      <c r="F271" s="21">
        <v>0</v>
      </c>
      <c r="G271" s="21">
        <v>5</v>
      </c>
      <c r="H271" s="21">
        <v>28.85</v>
      </c>
      <c r="I271" s="22">
        <v>48</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0</v>
      </c>
      <c r="D275" s="20">
        <v>0</v>
      </c>
      <c r="E275" s="20">
        <v>0</v>
      </c>
      <c r="F275" s="21">
        <v>0</v>
      </c>
      <c r="G275" s="21">
        <v>0</v>
      </c>
      <c r="H275" s="21">
        <v>10.3</v>
      </c>
      <c r="I275" s="22">
        <v>21</v>
      </c>
    </row>
    <row r="276" spans="1:9" ht="27.95" customHeight="1" thickBot="1">
      <c r="A276" s="18"/>
      <c r="B276" s="19" t="s">
        <v>700</v>
      </c>
      <c r="C276" s="20">
        <v>0</v>
      </c>
      <c r="D276" s="20">
        <v>0</v>
      </c>
      <c r="E276" s="20">
        <v>0</v>
      </c>
      <c r="F276" s="21">
        <v>0</v>
      </c>
      <c r="G276" s="21">
        <v>0</v>
      </c>
      <c r="H276" s="21">
        <v>10.3</v>
      </c>
      <c r="I276" s="22">
        <v>21</v>
      </c>
    </row>
    <row r="277" spans="1:9" ht="27.95" customHeight="1" thickBot="1">
      <c r="A277" s="18"/>
      <c r="B277" s="19" t="s">
        <v>397</v>
      </c>
      <c r="C277" s="20">
        <v>0</v>
      </c>
      <c r="D277" s="20">
        <v>0</v>
      </c>
      <c r="E277" s="20">
        <v>0</v>
      </c>
      <c r="F277" s="21">
        <v>0</v>
      </c>
      <c r="G277" s="21">
        <v>0</v>
      </c>
      <c r="H277" s="21">
        <v>10.5</v>
      </c>
      <c r="I277" s="22">
        <v>22</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4.3099999999999999E-2</v>
      </c>
      <c r="D283" s="20">
        <v>2.47E-2</v>
      </c>
      <c r="E283" s="20">
        <v>6.7799999999999999E-2</v>
      </c>
      <c r="F283" s="21">
        <v>0</v>
      </c>
      <c r="G283" s="21">
        <v>0</v>
      </c>
      <c r="H283" s="21">
        <v>18.55</v>
      </c>
      <c r="I283" s="22">
        <v>37</v>
      </c>
    </row>
    <row r="284" spans="1:9" ht="27.95" customHeight="1" thickBot="1">
      <c r="A284" s="18"/>
      <c r="B284" s="19" t="s">
        <v>707</v>
      </c>
      <c r="C284" s="20">
        <v>4.3099999999999999E-2</v>
      </c>
      <c r="D284" s="20">
        <v>2.47E-2</v>
      </c>
      <c r="E284" s="20">
        <v>6.7799999999999999E-2</v>
      </c>
      <c r="F284" s="21">
        <v>0</v>
      </c>
      <c r="G284" s="21">
        <v>0</v>
      </c>
      <c r="H284" s="21">
        <v>18.55</v>
      </c>
      <c r="I284" s="22">
        <v>37</v>
      </c>
    </row>
    <row r="285" spans="1:9" ht="27.95" customHeight="1" thickBot="1">
      <c r="A285" s="18"/>
      <c r="B285" s="19" t="s">
        <v>398</v>
      </c>
      <c r="C285" s="20">
        <v>4.1599999999999998E-2</v>
      </c>
      <c r="D285" s="20">
        <v>2.3800000000000002E-2</v>
      </c>
      <c r="E285" s="20">
        <v>6.54E-2</v>
      </c>
      <c r="F285" s="21">
        <v>0</v>
      </c>
      <c r="G285" s="21">
        <v>0</v>
      </c>
      <c r="H285" s="21">
        <v>19.25</v>
      </c>
      <c r="I285" s="22">
        <v>38</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2.6200000000000001E-2</v>
      </c>
      <c r="D298" s="20">
        <v>3.2099999999999997E-2</v>
      </c>
      <c r="E298" s="20">
        <v>5.8200000000000002E-2</v>
      </c>
      <c r="F298" s="21">
        <v>0</v>
      </c>
      <c r="G298" s="21">
        <v>4</v>
      </c>
      <c r="H298" s="21">
        <v>24.95</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2.41E-2</v>
      </c>
      <c r="D300" s="20">
        <v>2.9499999999999998E-2</v>
      </c>
      <c r="E300" s="20">
        <v>5.3499999999999999E-2</v>
      </c>
      <c r="F300" s="21">
        <v>0</v>
      </c>
      <c r="G300" s="21">
        <v>4</v>
      </c>
      <c r="H300" s="21">
        <v>27.15</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5.8999999999999997E-2</v>
      </c>
      <c r="D302" s="20">
        <v>1.9E-2</v>
      </c>
      <c r="E302" s="20">
        <v>7.8E-2</v>
      </c>
      <c r="F302" s="21">
        <v>1.78</v>
      </c>
      <c r="G302" s="21">
        <v>1.7</v>
      </c>
      <c r="H302" s="21">
        <v>16.13</v>
      </c>
      <c r="I302" s="22">
        <v>22</v>
      </c>
    </row>
    <row r="303" spans="1:9" ht="13.5" thickBot="1">
      <c r="A303" s="18"/>
      <c r="B303" s="19" t="s">
        <v>725</v>
      </c>
      <c r="C303" s="465" t="s">
        <v>468</v>
      </c>
      <c r="D303" s="466"/>
      <c r="E303" s="466"/>
      <c r="F303" s="466"/>
      <c r="G303" s="466"/>
      <c r="H303" s="466"/>
      <c r="I303" s="467"/>
    </row>
    <row r="304" spans="1:9" ht="27.95" customHeight="1" thickBot="1">
      <c r="A304" s="18"/>
      <c r="B304" s="19" t="s">
        <v>726</v>
      </c>
      <c r="C304" s="20">
        <v>5.8999999999999997E-2</v>
      </c>
      <c r="D304" s="20">
        <v>1.9E-2</v>
      </c>
      <c r="E304" s="20">
        <v>7.8E-2</v>
      </c>
      <c r="F304" s="21">
        <v>1.78</v>
      </c>
      <c r="G304" s="21">
        <v>1.7</v>
      </c>
      <c r="H304" s="21">
        <v>16.13</v>
      </c>
      <c r="I304" s="22">
        <v>22</v>
      </c>
    </row>
    <row r="305" spans="1:9" ht="27.95" customHeight="1" thickBot="1">
      <c r="A305" s="18"/>
      <c r="B305" s="19" t="s">
        <v>399</v>
      </c>
      <c r="C305" s="20">
        <v>3.5799999999999998E-2</v>
      </c>
      <c r="D305" s="20">
        <v>2.47E-2</v>
      </c>
      <c r="E305" s="20">
        <v>6.0499999999999998E-2</v>
      </c>
      <c r="F305" s="21">
        <v>0.71</v>
      </c>
      <c r="G305" s="21">
        <v>3</v>
      </c>
      <c r="H305" s="21">
        <v>44.83</v>
      </c>
      <c r="I305" s="22">
        <v>55</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4.3299999999999998E-2</v>
      </c>
      <c r="D313" s="20">
        <v>3.3399999999999999E-2</v>
      </c>
      <c r="E313" s="20">
        <v>7.6700000000000004E-2</v>
      </c>
      <c r="F313" s="21">
        <v>0.52</v>
      </c>
      <c r="G313" s="21">
        <v>0</v>
      </c>
      <c r="H313" s="21">
        <v>17.829999999999998</v>
      </c>
      <c r="I313" s="22">
        <v>25</v>
      </c>
    </row>
    <row r="314" spans="1:9" ht="27.95" customHeight="1" thickBot="1">
      <c r="A314" s="18"/>
      <c r="B314" s="19" t="s">
        <v>735</v>
      </c>
      <c r="C314" s="20">
        <v>0</v>
      </c>
      <c r="D314" s="20">
        <v>0</v>
      </c>
      <c r="E314" s="20">
        <v>0</v>
      </c>
      <c r="F314" s="21">
        <v>0</v>
      </c>
      <c r="G314" s="21">
        <v>0</v>
      </c>
      <c r="H314" s="21">
        <v>1.5</v>
      </c>
      <c r="I314" s="22">
        <v>3</v>
      </c>
    </row>
    <row r="315" spans="1:9" ht="27.95" customHeight="1" thickBot="1">
      <c r="A315" s="18"/>
      <c r="B315" s="19" t="s">
        <v>736</v>
      </c>
      <c r="C315" s="20">
        <v>0</v>
      </c>
      <c r="D315" s="20">
        <v>0</v>
      </c>
      <c r="E315" s="20">
        <v>0</v>
      </c>
      <c r="F315" s="21">
        <v>0</v>
      </c>
      <c r="G315" s="21">
        <v>0</v>
      </c>
      <c r="H315" s="21">
        <v>2.2000000000000002</v>
      </c>
      <c r="I315" s="22">
        <v>18</v>
      </c>
    </row>
    <row r="316" spans="1:9" ht="27.95" customHeight="1" thickBot="1">
      <c r="A316" s="18"/>
      <c r="B316" s="19" t="s">
        <v>435</v>
      </c>
      <c r="C316" s="20">
        <v>3.49E-2</v>
      </c>
      <c r="D316" s="20">
        <v>2.69E-2</v>
      </c>
      <c r="E316" s="20">
        <v>6.1800000000000001E-2</v>
      </c>
      <c r="F316" s="21">
        <v>0.28000000000000003</v>
      </c>
      <c r="G316" s="21">
        <v>0</v>
      </c>
      <c r="H316" s="21">
        <v>22.13</v>
      </c>
      <c r="I316" s="22">
        <v>47</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2.5499999999999998E-2</v>
      </c>
      <c r="D318" s="20">
        <v>3.4000000000000002E-2</v>
      </c>
      <c r="E318" s="20">
        <v>5.96E-2</v>
      </c>
      <c r="F318" s="21">
        <v>0</v>
      </c>
      <c r="G318" s="21">
        <v>0</v>
      </c>
      <c r="H318" s="21">
        <v>23.5</v>
      </c>
      <c r="I318" s="22">
        <v>30</v>
      </c>
    </row>
    <row r="319" spans="1:9" ht="27.95" customHeight="1" thickBot="1">
      <c r="A319" s="18"/>
      <c r="B319" s="19" t="s">
        <v>739</v>
      </c>
      <c r="C319" s="20">
        <v>0</v>
      </c>
      <c r="D319" s="20">
        <v>0</v>
      </c>
      <c r="E319" s="20">
        <v>0</v>
      </c>
      <c r="F319" s="21">
        <v>0</v>
      </c>
      <c r="G319" s="21">
        <v>0</v>
      </c>
      <c r="H319" s="21">
        <v>3.23</v>
      </c>
      <c r="I319" s="22">
        <v>6</v>
      </c>
    </row>
    <row r="320" spans="1:9" ht="13.5" thickBot="1">
      <c r="A320" s="18"/>
      <c r="B320" s="19" t="s">
        <v>740</v>
      </c>
      <c r="C320" s="465" t="s">
        <v>468</v>
      </c>
      <c r="D320" s="466"/>
      <c r="E320" s="466"/>
      <c r="F320" s="466"/>
      <c r="G320" s="466"/>
      <c r="H320" s="466"/>
      <c r="I320" s="467"/>
    </row>
    <row r="321" spans="1:9" ht="27.95" customHeight="1" thickBot="1">
      <c r="A321" s="18"/>
      <c r="B321" s="19" t="s">
        <v>436</v>
      </c>
      <c r="C321" s="20">
        <v>2.18E-2</v>
      </c>
      <c r="D321" s="20">
        <v>2.9100000000000001E-2</v>
      </c>
      <c r="E321" s="20">
        <v>5.0900000000000001E-2</v>
      </c>
      <c r="F321" s="21">
        <v>0</v>
      </c>
      <c r="G321" s="21">
        <v>0</v>
      </c>
      <c r="H321" s="21">
        <v>27.53</v>
      </c>
      <c r="I321" s="22">
        <v>37</v>
      </c>
    </row>
    <row r="322" spans="1:9" ht="27.95" customHeight="1" thickBot="1">
      <c r="A322" s="18"/>
      <c r="B322" s="19" t="s">
        <v>741</v>
      </c>
      <c r="C322" s="20">
        <v>2.76E-2</v>
      </c>
      <c r="D322" s="20">
        <v>2.81E-2</v>
      </c>
      <c r="E322" s="20">
        <v>5.57E-2</v>
      </c>
      <c r="F322" s="21">
        <v>0.16</v>
      </c>
      <c r="G322" s="21">
        <v>0</v>
      </c>
      <c r="H322" s="21">
        <v>49.65</v>
      </c>
      <c r="I322" s="22">
        <v>84</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3.9399999999999998E-2</v>
      </c>
      <c r="D325" s="20">
        <v>1.23E-2</v>
      </c>
      <c r="E325" s="20">
        <v>5.1700000000000003E-2</v>
      </c>
      <c r="F325" s="21">
        <v>0</v>
      </c>
      <c r="G325" s="21">
        <v>0</v>
      </c>
      <c r="H325" s="21">
        <v>22.83</v>
      </c>
      <c r="I325" s="22">
        <v>35</v>
      </c>
    </row>
    <row r="326" spans="1:9" ht="13.5" thickBot="1">
      <c r="A326" s="18"/>
      <c r="B326" s="19" t="s">
        <v>745</v>
      </c>
      <c r="C326" s="465" t="s">
        <v>468</v>
      </c>
      <c r="D326" s="466"/>
      <c r="E326" s="466"/>
      <c r="F326" s="466"/>
      <c r="G326" s="466"/>
      <c r="H326" s="466"/>
      <c r="I326" s="467"/>
    </row>
    <row r="327" spans="1:9" ht="27.95" customHeight="1" thickBot="1">
      <c r="A327" s="18"/>
      <c r="B327" s="19" t="s">
        <v>746</v>
      </c>
      <c r="C327" s="20">
        <v>3.8399999999999997E-2</v>
      </c>
      <c r="D327" s="20">
        <v>1.2E-2</v>
      </c>
      <c r="E327" s="20">
        <v>5.04E-2</v>
      </c>
      <c r="F327" s="21">
        <v>0</v>
      </c>
      <c r="G327" s="21">
        <v>0</v>
      </c>
      <c r="H327" s="21">
        <v>23.43</v>
      </c>
      <c r="I327" s="22">
        <v>36</v>
      </c>
    </row>
    <row r="328" spans="1:9" ht="27.95" customHeight="1" thickBot="1">
      <c r="A328" s="18"/>
      <c r="B328" s="19" t="s">
        <v>400</v>
      </c>
      <c r="C328" s="20">
        <v>3.8399999999999997E-2</v>
      </c>
      <c r="D328" s="20">
        <v>1.2E-2</v>
      </c>
      <c r="E328" s="20">
        <v>5.04E-2</v>
      </c>
      <c r="F328" s="21">
        <v>0</v>
      </c>
      <c r="G328" s="21">
        <v>0</v>
      </c>
      <c r="H328" s="21">
        <v>23.43</v>
      </c>
      <c r="I328" s="22">
        <v>36</v>
      </c>
    </row>
    <row r="329" spans="1:9" ht="27.95" customHeight="1" thickBot="1">
      <c r="A329" s="18"/>
      <c r="B329" s="19" t="s">
        <v>727</v>
      </c>
      <c r="C329" s="20">
        <v>0</v>
      </c>
      <c r="D329" s="20">
        <v>0</v>
      </c>
      <c r="E329" s="20">
        <v>0</v>
      </c>
      <c r="F329" s="21">
        <v>0</v>
      </c>
      <c r="G329" s="21">
        <v>0</v>
      </c>
      <c r="H329" s="21">
        <v>2.0099999999999998</v>
      </c>
      <c r="I329" s="22">
        <v>7</v>
      </c>
    </row>
    <row r="330" spans="1:9" ht="27.95" customHeight="1" thickBot="1">
      <c r="A330" s="18"/>
      <c r="B330" s="19" t="s">
        <v>747</v>
      </c>
      <c r="C330" s="20">
        <v>0</v>
      </c>
      <c r="D330" s="20">
        <v>0</v>
      </c>
      <c r="E330" s="20">
        <v>0</v>
      </c>
      <c r="F330" s="21">
        <v>0</v>
      </c>
      <c r="G330" s="21">
        <v>0</v>
      </c>
      <c r="H330" s="21">
        <v>2.8</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0</v>
      </c>
      <c r="D332" s="20">
        <v>0</v>
      </c>
      <c r="E332" s="20">
        <v>0</v>
      </c>
      <c r="F332" s="21">
        <v>0</v>
      </c>
      <c r="G332" s="21">
        <v>0</v>
      </c>
      <c r="H332" s="21">
        <v>9</v>
      </c>
      <c r="I332" s="22">
        <v>14</v>
      </c>
    </row>
    <row r="333" spans="1:9" ht="27.95" customHeight="1" thickBot="1">
      <c r="A333" s="18"/>
      <c r="B333" s="19" t="s">
        <v>750</v>
      </c>
      <c r="C333" s="20">
        <v>0.28889999999999999</v>
      </c>
      <c r="D333" s="20">
        <v>0</v>
      </c>
      <c r="E333" s="20">
        <v>0.28889999999999999</v>
      </c>
      <c r="F333" s="21">
        <v>0</v>
      </c>
      <c r="G333" s="21">
        <v>0</v>
      </c>
      <c r="H333" s="21">
        <v>2.25</v>
      </c>
      <c r="I333" s="22">
        <v>3</v>
      </c>
    </row>
    <row r="334" spans="1:9" ht="27.95" customHeight="1" thickBot="1">
      <c r="A334" s="18"/>
      <c r="B334" s="19" t="s">
        <v>751</v>
      </c>
      <c r="C334" s="20">
        <v>0</v>
      </c>
      <c r="D334" s="20">
        <v>0</v>
      </c>
      <c r="E334" s="20">
        <v>0</v>
      </c>
      <c r="F334" s="21">
        <v>0</v>
      </c>
      <c r="G334" s="21">
        <v>0</v>
      </c>
      <c r="H334" s="21">
        <v>2.25</v>
      </c>
      <c r="I334" s="22">
        <v>3</v>
      </c>
    </row>
    <row r="335" spans="1:9" ht="27.95" customHeight="1" thickBot="1">
      <c r="A335" s="18"/>
      <c r="B335" s="19" t="s">
        <v>752</v>
      </c>
      <c r="C335" s="20">
        <v>3.6799999999999999E-2</v>
      </c>
      <c r="D335" s="20">
        <v>0</v>
      </c>
      <c r="E335" s="20">
        <v>3.6799999999999999E-2</v>
      </c>
      <c r="F335" s="21">
        <v>0</v>
      </c>
      <c r="G335" s="21">
        <v>0</v>
      </c>
      <c r="H335" s="21">
        <v>17.68</v>
      </c>
      <c r="I335" s="22">
        <v>28</v>
      </c>
    </row>
    <row r="336" spans="1:9" ht="27.95" customHeight="1" thickBot="1">
      <c r="A336" s="18"/>
      <c r="B336" s="19" t="s">
        <v>401</v>
      </c>
      <c r="C336" s="20">
        <v>3.3000000000000002E-2</v>
      </c>
      <c r="D336" s="20">
        <v>0</v>
      </c>
      <c r="E336" s="20">
        <v>3.3000000000000002E-2</v>
      </c>
      <c r="F336" s="21">
        <v>0</v>
      </c>
      <c r="G336" s="21">
        <v>0</v>
      </c>
      <c r="H336" s="21">
        <v>19.690000000000001</v>
      </c>
      <c r="I336" s="22">
        <v>35</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3.5299999999999998E-2</v>
      </c>
      <c r="D339" s="20">
        <v>0</v>
      </c>
      <c r="E339" s="20">
        <v>3.5299999999999998E-2</v>
      </c>
      <c r="F339" s="21">
        <v>1.39</v>
      </c>
      <c r="G339" s="21">
        <v>6</v>
      </c>
      <c r="H339" s="21">
        <v>34.159999999999997</v>
      </c>
      <c r="I339" s="22">
        <v>47</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3.3799999999999997E-2</v>
      </c>
      <c r="D343" s="20">
        <v>0</v>
      </c>
      <c r="E343" s="20">
        <v>3.3799999999999997E-2</v>
      </c>
      <c r="F343" s="21">
        <v>1.33</v>
      </c>
      <c r="G343" s="21">
        <v>6</v>
      </c>
      <c r="H343" s="21">
        <v>35.76</v>
      </c>
      <c r="I343" s="22">
        <v>49</v>
      </c>
    </row>
    <row r="344" spans="1:9" ht="27.95" customHeight="1" thickBot="1">
      <c r="A344" s="18"/>
      <c r="B344" s="19" t="s">
        <v>404</v>
      </c>
      <c r="C344" s="20">
        <v>3.3799999999999997E-2</v>
      </c>
      <c r="D344" s="20">
        <v>0</v>
      </c>
      <c r="E344" s="20">
        <v>3.3799999999999997E-2</v>
      </c>
      <c r="F344" s="21">
        <v>1.33</v>
      </c>
      <c r="G344" s="21">
        <v>6</v>
      </c>
      <c r="H344" s="21">
        <v>35.76</v>
      </c>
      <c r="I344" s="22">
        <v>49</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6.7199999999999996E-2</v>
      </c>
      <c r="D347" s="20">
        <v>0</v>
      </c>
      <c r="E347" s="20">
        <v>6.7199999999999996E-2</v>
      </c>
      <c r="F347" s="21">
        <v>1.67</v>
      </c>
      <c r="G347" s="21">
        <v>0.8</v>
      </c>
      <c r="H347" s="21">
        <v>28.08</v>
      </c>
      <c r="I347" s="22">
        <v>39</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6.2700000000000006E-2</v>
      </c>
      <c r="D349" s="20">
        <v>0</v>
      </c>
      <c r="E349" s="20">
        <v>6.2700000000000006E-2</v>
      </c>
      <c r="F349" s="21">
        <v>1.59</v>
      </c>
      <c r="G349" s="21">
        <v>0.8</v>
      </c>
      <c r="H349" s="21">
        <v>30.08</v>
      </c>
      <c r="I349" s="22">
        <v>41</v>
      </c>
    </row>
    <row r="350" spans="1:9" ht="27.95" customHeight="1" thickBot="1">
      <c r="A350" s="18"/>
      <c r="B350" s="19" t="s">
        <v>405</v>
      </c>
      <c r="C350" s="20">
        <v>6.2700000000000006E-2</v>
      </c>
      <c r="D350" s="20">
        <v>0</v>
      </c>
      <c r="E350" s="20">
        <v>6.2700000000000006E-2</v>
      </c>
      <c r="F350" s="21">
        <v>1.59</v>
      </c>
      <c r="G350" s="21">
        <v>0.8</v>
      </c>
      <c r="H350" s="21">
        <v>30.08</v>
      </c>
      <c r="I350" s="22">
        <v>41</v>
      </c>
    </row>
    <row r="351" spans="1:9" ht="13.5" thickBot="1">
      <c r="A351" s="18"/>
      <c r="B351" s="19" t="s">
        <v>765</v>
      </c>
      <c r="C351" s="465" t="s">
        <v>468</v>
      </c>
      <c r="D351" s="466"/>
      <c r="E351" s="466"/>
      <c r="F351" s="466"/>
      <c r="G351" s="466"/>
      <c r="H351" s="466"/>
      <c r="I351" s="467"/>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5.6899999999999999E-2</v>
      </c>
      <c r="D353" s="20">
        <v>0</v>
      </c>
      <c r="E353" s="20">
        <v>5.6899999999999999E-2</v>
      </c>
      <c r="F353" s="21">
        <v>0</v>
      </c>
      <c r="G353" s="21">
        <v>0</v>
      </c>
      <c r="H353" s="21">
        <v>8.08</v>
      </c>
      <c r="I353" s="22">
        <v>15</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5.3800000000000001E-2</v>
      </c>
      <c r="D357" s="20">
        <v>0</v>
      </c>
      <c r="E357" s="20">
        <v>5.3800000000000001E-2</v>
      </c>
      <c r="F357" s="21">
        <v>0</v>
      </c>
      <c r="G357" s="21">
        <v>0</v>
      </c>
      <c r="H357" s="21">
        <v>8.5399999999999991</v>
      </c>
      <c r="I357" s="22">
        <v>16</v>
      </c>
    </row>
    <row r="358" spans="1:9" ht="27.95" customHeight="1" thickBot="1">
      <c r="A358" s="18"/>
      <c r="B358" s="19" t="s">
        <v>406</v>
      </c>
      <c r="C358" s="20">
        <v>5.3800000000000001E-2</v>
      </c>
      <c r="D358" s="20">
        <v>0</v>
      </c>
      <c r="E358" s="20">
        <v>5.3800000000000001E-2</v>
      </c>
      <c r="F358" s="21">
        <v>0</v>
      </c>
      <c r="G358" s="21">
        <v>0</v>
      </c>
      <c r="H358" s="21">
        <v>8.5399999999999991</v>
      </c>
      <c r="I358" s="22">
        <v>16</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0</v>
      </c>
      <c r="D361" s="20">
        <v>0</v>
      </c>
      <c r="E361" s="20">
        <v>0</v>
      </c>
      <c r="F361" s="21">
        <v>0</v>
      </c>
      <c r="G361" s="21">
        <v>0</v>
      </c>
      <c r="H361" s="21">
        <v>4.71</v>
      </c>
      <c r="I361" s="22">
        <v>10</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0</v>
      </c>
      <c r="D363" s="20">
        <v>0</v>
      </c>
      <c r="E363" s="20">
        <v>0</v>
      </c>
      <c r="F363" s="21">
        <v>0</v>
      </c>
      <c r="G363" s="21">
        <v>0</v>
      </c>
      <c r="H363" s="21">
        <v>6.25</v>
      </c>
      <c r="I363" s="22">
        <v>12</v>
      </c>
    </row>
    <row r="364" spans="1:9" ht="27.95" customHeight="1" thickBot="1">
      <c r="A364" s="18"/>
      <c r="B364" s="19" t="s">
        <v>407</v>
      </c>
      <c r="C364" s="20">
        <v>0</v>
      </c>
      <c r="D364" s="20">
        <v>0</v>
      </c>
      <c r="E364" s="20">
        <v>0</v>
      </c>
      <c r="F364" s="21">
        <v>0</v>
      </c>
      <c r="G364" s="21">
        <v>0</v>
      </c>
      <c r="H364" s="21">
        <v>6.25</v>
      </c>
      <c r="I364" s="22">
        <v>12</v>
      </c>
    </row>
    <row r="365" spans="1:9" ht="27.95" customHeight="1" thickBot="1">
      <c r="A365" s="18"/>
      <c r="B365" s="19" t="s">
        <v>777</v>
      </c>
      <c r="C365" s="20">
        <v>0</v>
      </c>
      <c r="D365" s="20">
        <v>0</v>
      </c>
      <c r="E365" s="20">
        <v>0</v>
      </c>
      <c r="F365" s="21">
        <v>0</v>
      </c>
      <c r="G365" s="21">
        <v>0</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0</v>
      </c>
      <c r="D367" s="20">
        <v>0</v>
      </c>
      <c r="E367" s="20">
        <v>0</v>
      </c>
      <c r="F367" s="21">
        <v>0</v>
      </c>
      <c r="G367" s="21">
        <v>0</v>
      </c>
      <c r="H367" s="21">
        <v>5.97</v>
      </c>
      <c r="I367" s="22">
        <v>7</v>
      </c>
    </row>
    <row r="368" spans="1:9" ht="27.95" customHeight="1" thickBot="1">
      <c r="A368" s="18"/>
      <c r="B368" s="19" t="s">
        <v>780</v>
      </c>
      <c r="C368" s="20">
        <v>0</v>
      </c>
      <c r="D368" s="20">
        <v>0</v>
      </c>
      <c r="E368" s="20">
        <v>0</v>
      </c>
      <c r="F368" s="21">
        <v>0</v>
      </c>
      <c r="G368" s="21">
        <v>0</v>
      </c>
      <c r="H368" s="21">
        <v>2.4</v>
      </c>
      <c r="I368" s="22">
        <v>3</v>
      </c>
    </row>
    <row r="369" spans="1:9" ht="27.95" customHeight="1" thickBot="1">
      <c r="A369" s="18"/>
      <c r="B369" s="19" t="s">
        <v>781</v>
      </c>
      <c r="C369" s="20">
        <v>0</v>
      </c>
      <c r="D369" s="20">
        <v>0</v>
      </c>
      <c r="E369" s="20">
        <v>0</v>
      </c>
      <c r="F369" s="21">
        <v>0</v>
      </c>
      <c r="G369" s="21">
        <v>0</v>
      </c>
      <c r="H369" s="21">
        <v>8.77</v>
      </c>
      <c r="I369" s="22">
        <v>11</v>
      </c>
    </row>
    <row r="370" spans="1:9" ht="27.95" customHeight="1" thickBot="1">
      <c r="A370" s="18"/>
      <c r="B370" s="19" t="s">
        <v>408</v>
      </c>
      <c r="C370" s="20">
        <v>0</v>
      </c>
      <c r="D370" s="20">
        <v>0</v>
      </c>
      <c r="E370" s="20">
        <v>0</v>
      </c>
      <c r="F370" s="21">
        <v>0</v>
      </c>
      <c r="G370" s="21">
        <v>0</v>
      </c>
      <c r="H370" s="21">
        <v>9.77</v>
      </c>
      <c r="I370" s="22">
        <v>11</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v>
      </c>
      <c r="D390" s="20">
        <v>0</v>
      </c>
      <c r="E390" s="20">
        <v>0</v>
      </c>
      <c r="F390" s="21">
        <v>0</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0</v>
      </c>
      <c r="D392" s="20">
        <v>0</v>
      </c>
      <c r="E392" s="20">
        <v>0</v>
      </c>
      <c r="F392" s="21">
        <v>0</v>
      </c>
      <c r="G392" s="21">
        <v>0</v>
      </c>
      <c r="H392" s="21">
        <v>6.66</v>
      </c>
      <c r="I392" s="22">
        <v>10</v>
      </c>
    </row>
    <row r="393" spans="1:9" ht="27.95" customHeight="1" thickBot="1">
      <c r="A393" s="18"/>
      <c r="B393" s="19" t="s">
        <v>801</v>
      </c>
      <c r="C393" s="20">
        <v>0</v>
      </c>
      <c r="D393" s="20">
        <v>0</v>
      </c>
      <c r="E393" s="20">
        <v>0</v>
      </c>
      <c r="F393" s="21">
        <v>0</v>
      </c>
      <c r="G393" s="21">
        <v>0</v>
      </c>
      <c r="H393" s="21">
        <v>6.66</v>
      </c>
      <c r="I393" s="22">
        <v>10</v>
      </c>
    </row>
    <row r="394" spans="1:9" ht="27.95" customHeight="1" thickBot="1">
      <c r="A394" s="18"/>
      <c r="B394" s="19" t="s">
        <v>412</v>
      </c>
      <c r="C394" s="20">
        <v>0</v>
      </c>
      <c r="D394" s="20">
        <v>0</v>
      </c>
      <c r="E394" s="20">
        <v>0</v>
      </c>
      <c r="F394" s="21">
        <v>0</v>
      </c>
      <c r="G394" s="21">
        <v>0</v>
      </c>
      <c r="H394" s="21">
        <v>6.76</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0</v>
      </c>
      <c r="D397" s="20">
        <v>0</v>
      </c>
      <c r="E397" s="20">
        <v>0</v>
      </c>
      <c r="F397" s="21">
        <v>0</v>
      </c>
      <c r="G397" s="21">
        <v>0</v>
      </c>
      <c r="H397" s="21">
        <v>5.34</v>
      </c>
      <c r="I397" s="22">
        <v>13</v>
      </c>
    </row>
    <row r="398" spans="1:9" ht="27.95" customHeight="1" thickBot="1">
      <c r="A398" s="18"/>
      <c r="B398" s="19" t="s">
        <v>805</v>
      </c>
      <c r="C398" s="20">
        <v>0</v>
      </c>
      <c r="D398" s="20">
        <v>0</v>
      </c>
      <c r="E398" s="20">
        <v>0</v>
      </c>
      <c r="F398" s="21">
        <v>0</v>
      </c>
      <c r="G398" s="21">
        <v>0</v>
      </c>
      <c r="H398" s="21">
        <v>5.34</v>
      </c>
      <c r="I398" s="22">
        <v>13</v>
      </c>
    </row>
    <row r="399" spans="1:9" ht="27.95" customHeight="1" thickBot="1">
      <c r="A399" s="18"/>
      <c r="B399" s="19" t="s">
        <v>413</v>
      </c>
      <c r="C399" s="20">
        <v>0</v>
      </c>
      <c r="D399" s="20">
        <v>0</v>
      </c>
      <c r="E399" s="20">
        <v>0</v>
      </c>
      <c r="F399" s="21">
        <v>0</v>
      </c>
      <c r="G399" s="21">
        <v>0</v>
      </c>
      <c r="H399" s="21">
        <v>5.34</v>
      </c>
      <c r="I399" s="22">
        <v>13</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0.62139999999999995</v>
      </c>
      <c r="D406" s="20">
        <v>0</v>
      </c>
      <c r="E406" s="20">
        <v>0.62139999999999995</v>
      </c>
      <c r="F406" s="21">
        <v>0</v>
      </c>
      <c r="G406" s="21">
        <v>0</v>
      </c>
      <c r="H406" s="21">
        <v>0.5</v>
      </c>
      <c r="I406" s="22">
        <v>1</v>
      </c>
    </row>
    <row r="407" spans="1:9" ht="27.95" customHeight="1" thickBot="1">
      <c r="A407" s="18"/>
      <c r="B407" s="19" t="s">
        <v>812</v>
      </c>
      <c r="C407" s="20">
        <v>0.1845</v>
      </c>
      <c r="D407" s="20">
        <v>4.8300000000000003E-2</v>
      </c>
      <c r="E407" s="20">
        <v>0.23269999999999999</v>
      </c>
      <c r="F407" s="21">
        <v>0.62</v>
      </c>
      <c r="G407" s="21">
        <v>15</v>
      </c>
      <c r="H407" s="21">
        <v>13.77</v>
      </c>
      <c r="I407" s="22">
        <v>21</v>
      </c>
    </row>
    <row r="408" spans="1:9" ht="27.95" customHeight="1" thickBot="1">
      <c r="A408" s="18"/>
      <c r="B408" s="19" t="s">
        <v>446</v>
      </c>
      <c r="C408" s="20">
        <v>0.19980000000000001</v>
      </c>
      <c r="D408" s="20">
        <v>4.6600000000000003E-2</v>
      </c>
      <c r="E408" s="20">
        <v>0.24640000000000001</v>
      </c>
      <c r="F408" s="21">
        <v>0.59</v>
      </c>
      <c r="G408" s="21">
        <v>15</v>
      </c>
      <c r="H408" s="21">
        <v>14.27</v>
      </c>
      <c r="I408" s="22">
        <v>22</v>
      </c>
    </row>
    <row r="409" spans="1:9" ht="27.95" customHeight="1" thickBot="1">
      <c r="A409" s="18"/>
      <c r="B409" s="19" t="s">
        <v>813</v>
      </c>
      <c r="C409" s="20">
        <v>0.19980000000000001</v>
      </c>
      <c r="D409" s="20">
        <v>4.6600000000000003E-2</v>
      </c>
      <c r="E409" s="20">
        <v>0.24640000000000001</v>
      </c>
      <c r="F409" s="21">
        <v>0.59</v>
      </c>
      <c r="G409" s="21">
        <v>15</v>
      </c>
      <c r="H409" s="21">
        <v>14.27</v>
      </c>
      <c r="I409" s="22">
        <v>22</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0.54959999999999998</v>
      </c>
      <c r="D411" s="20">
        <v>0</v>
      </c>
      <c r="E411" s="20">
        <v>0.54959999999999998</v>
      </c>
      <c r="F411" s="21">
        <v>6.52</v>
      </c>
      <c r="G411" s="21">
        <v>0</v>
      </c>
      <c r="H411" s="21">
        <v>1.01</v>
      </c>
      <c r="I411" s="22">
        <v>2</v>
      </c>
    </row>
    <row r="412" spans="1:9" ht="27.95" customHeight="1" thickBot="1">
      <c r="A412" s="18"/>
      <c r="B412" s="19" t="s">
        <v>816</v>
      </c>
      <c r="C412" s="20">
        <v>6.4399999999999999E-2</v>
      </c>
      <c r="D412" s="20">
        <v>0</v>
      </c>
      <c r="E412" s="20">
        <v>6.4399999999999999E-2</v>
      </c>
      <c r="F412" s="21">
        <v>0.25</v>
      </c>
      <c r="G412" s="21">
        <v>5</v>
      </c>
      <c r="H412" s="21">
        <v>35.72</v>
      </c>
      <c r="I412" s="22">
        <v>52</v>
      </c>
    </row>
    <row r="413" spans="1:9" ht="27.95" customHeight="1" thickBot="1">
      <c r="A413" s="18"/>
      <c r="B413" s="19" t="s">
        <v>817</v>
      </c>
      <c r="C413" s="20">
        <v>7.7700000000000005E-2</v>
      </c>
      <c r="D413" s="20">
        <v>0</v>
      </c>
      <c r="E413" s="20">
        <v>7.7700000000000005E-2</v>
      </c>
      <c r="F413" s="21">
        <v>0.49</v>
      </c>
      <c r="G413" s="21">
        <v>5</v>
      </c>
      <c r="H413" s="21">
        <v>36.72</v>
      </c>
      <c r="I413" s="22">
        <v>53</v>
      </c>
    </row>
    <row r="414" spans="1:9" ht="27.95" customHeight="1" thickBot="1">
      <c r="A414" s="18"/>
      <c r="B414" s="19" t="s">
        <v>447</v>
      </c>
      <c r="C414" s="20">
        <v>7.5999999999999998E-2</v>
      </c>
      <c r="D414" s="20">
        <v>0</v>
      </c>
      <c r="E414" s="20">
        <v>7.5999999999999998E-2</v>
      </c>
      <c r="F414" s="21">
        <v>0.48</v>
      </c>
      <c r="G414" s="21">
        <v>5</v>
      </c>
      <c r="H414" s="21">
        <v>37.520000000000003</v>
      </c>
      <c r="I414" s="22">
        <v>54</v>
      </c>
    </row>
    <row r="415" spans="1:9" ht="27.95" customHeight="1" thickBot="1">
      <c r="A415" s="18"/>
      <c r="B415" s="19" t="s">
        <v>818</v>
      </c>
      <c r="C415" s="20">
        <v>5.3999999999999999E-2</v>
      </c>
      <c r="D415" s="20">
        <v>8.3000000000000001E-3</v>
      </c>
      <c r="E415" s="20">
        <v>6.2300000000000001E-2</v>
      </c>
      <c r="F415" s="21">
        <v>0.35</v>
      </c>
      <c r="G415" s="21">
        <v>4.7</v>
      </c>
      <c r="H415" s="21">
        <v>931.5</v>
      </c>
      <c r="I415" s="22">
        <v>1365</v>
      </c>
    </row>
    <row r="416" spans="1:9" ht="13.5" thickBot="1">
      <c r="A416" s="18"/>
      <c r="B416" s="19" t="s">
        <v>469</v>
      </c>
      <c r="C416" s="465" t="s">
        <v>468</v>
      </c>
      <c r="D416" s="466"/>
      <c r="E416" s="466"/>
      <c r="F416" s="466"/>
      <c r="G416" s="466"/>
      <c r="H416" s="466"/>
      <c r="I416" s="467"/>
    </row>
    <row r="417" spans="1:9" ht="13.5" thickBot="1">
      <c r="A417" s="18"/>
      <c r="B417" s="19" t="s">
        <v>819</v>
      </c>
      <c r="C417" s="465" t="s">
        <v>468</v>
      </c>
      <c r="D417" s="466"/>
      <c r="E417" s="466"/>
      <c r="F417" s="466"/>
      <c r="G417" s="466"/>
      <c r="H417" s="466"/>
      <c r="I417" s="467"/>
    </row>
    <row r="418" spans="1:9" ht="13.5" thickBot="1">
      <c r="A418" s="18"/>
      <c r="B418" s="19" t="s">
        <v>820</v>
      </c>
      <c r="C418" s="465" t="s">
        <v>468</v>
      </c>
      <c r="D418" s="466"/>
      <c r="E418" s="466"/>
      <c r="F418" s="466"/>
      <c r="G418" s="466"/>
      <c r="H418" s="466"/>
      <c r="I418" s="467"/>
    </row>
    <row r="419" spans="1:9" ht="13.5" thickBot="1">
      <c r="A419" s="18"/>
      <c r="B419" s="19" t="s">
        <v>821</v>
      </c>
      <c r="C419" s="465" t="s">
        <v>468</v>
      </c>
      <c r="D419" s="466"/>
      <c r="E419" s="466"/>
      <c r="F419" s="466"/>
      <c r="G419" s="466"/>
      <c r="H419" s="466"/>
      <c r="I419" s="467"/>
    </row>
    <row r="420" spans="1:9" ht="13.5" thickBot="1">
      <c r="A420" s="18"/>
      <c r="B420" s="19" t="s">
        <v>822</v>
      </c>
      <c r="C420" s="465" t="s">
        <v>468</v>
      </c>
      <c r="D420" s="466"/>
      <c r="E420" s="466"/>
      <c r="F420" s="466"/>
      <c r="G420" s="466"/>
      <c r="H420" s="466"/>
      <c r="I420" s="467"/>
    </row>
    <row r="421" spans="1:9" ht="13.5" thickBot="1">
      <c r="A421" s="18"/>
      <c r="B421" s="19" t="s">
        <v>823</v>
      </c>
      <c r="C421" s="465" t="s">
        <v>468</v>
      </c>
      <c r="D421" s="466"/>
      <c r="E421" s="466"/>
      <c r="F421" s="466"/>
      <c r="G421" s="466"/>
      <c r="H421" s="466"/>
      <c r="I421" s="467"/>
    </row>
    <row r="422" spans="1:9" ht="27.95" customHeight="1" thickBot="1">
      <c r="A422" s="18"/>
      <c r="B422" s="19" t="s">
        <v>414</v>
      </c>
      <c r="C422" s="20">
        <v>0</v>
      </c>
      <c r="D422" s="20">
        <v>0</v>
      </c>
      <c r="E422" s="20">
        <v>0</v>
      </c>
      <c r="F422" s="21">
        <v>0</v>
      </c>
      <c r="G422" s="21">
        <v>0</v>
      </c>
      <c r="H422" s="21">
        <v>0</v>
      </c>
      <c r="I422" s="22">
        <v>0</v>
      </c>
    </row>
    <row r="423" spans="1:9" ht="13.5" thickBot="1">
      <c r="A423" s="18"/>
      <c r="B423" s="19" t="s">
        <v>824</v>
      </c>
      <c r="C423" s="465" t="s">
        <v>468</v>
      </c>
      <c r="D423" s="466"/>
      <c r="E423" s="466"/>
      <c r="F423" s="466"/>
      <c r="G423" s="466"/>
      <c r="H423" s="466"/>
      <c r="I423" s="467"/>
    </row>
    <row r="424" spans="1:9" ht="13.5" thickBot="1">
      <c r="A424" s="18"/>
      <c r="B424" s="19" t="s">
        <v>727</v>
      </c>
      <c r="C424" s="465" t="s">
        <v>468</v>
      </c>
      <c r="D424" s="466"/>
      <c r="E424" s="466"/>
      <c r="F424" s="466"/>
      <c r="G424" s="466"/>
      <c r="H424" s="466"/>
      <c r="I424" s="467"/>
    </row>
    <row r="425" spans="1:9" ht="27.95" customHeight="1" thickBot="1">
      <c r="A425" s="18"/>
      <c r="B425" s="19" t="s">
        <v>818</v>
      </c>
      <c r="C425" s="20">
        <v>0</v>
      </c>
      <c r="D425" s="20">
        <v>0</v>
      </c>
      <c r="E425" s="20">
        <v>0</v>
      </c>
      <c r="F425" s="21">
        <v>0</v>
      </c>
      <c r="G425" s="21">
        <v>0</v>
      </c>
      <c r="H425" s="21">
        <v>0</v>
      </c>
      <c r="I425" s="22">
        <v>0</v>
      </c>
    </row>
    <row r="426" spans="1:9" ht="13.5" thickBot="1">
      <c r="A426" s="18"/>
      <c r="B426" s="19" t="s">
        <v>825</v>
      </c>
      <c r="C426" s="465" t="s">
        <v>468</v>
      </c>
      <c r="D426" s="466"/>
      <c r="E426" s="466"/>
      <c r="F426" s="466"/>
      <c r="G426" s="466"/>
      <c r="H426" s="466"/>
      <c r="I426" s="467"/>
    </row>
    <row r="427" spans="1:9" ht="13.5" thickBot="1">
      <c r="A427" s="18"/>
      <c r="B427" s="19" t="s">
        <v>826</v>
      </c>
      <c r="C427" s="465" t="s">
        <v>468</v>
      </c>
      <c r="D427" s="466"/>
      <c r="E427" s="466"/>
      <c r="F427" s="466"/>
      <c r="G427" s="466"/>
      <c r="H427" s="466"/>
      <c r="I427" s="467"/>
    </row>
    <row r="428" spans="1:9" ht="13.5" thickBot="1">
      <c r="A428" s="18"/>
      <c r="B428" s="19" t="s">
        <v>827</v>
      </c>
      <c r="C428" s="465" t="s">
        <v>468</v>
      </c>
      <c r="D428" s="466"/>
      <c r="E428" s="466"/>
      <c r="F428" s="466"/>
      <c r="G428" s="466"/>
      <c r="H428" s="466"/>
      <c r="I428" s="467"/>
    </row>
    <row r="429" spans="1:9" ht="27.95" customHeight="1" thickBot="1">
      <c r="A429" s="18"/>
      <c r="B429" s="19" t="s">
        <v>415</v>
      </c>
      <c r="C429" s="20">
        <v>0</v>
      </c>
      <c r="D429" s="20">
        <v>0</v>
      </c>
      <c r="E429" s="20">
        <v>0</v>
      </c>
      <c r="F429" s="21">
        <v>0</v>
      </c>
      <c r="G429" s="21">
        <v>0</v>
      </c>
      <c r="H429" s="21">
        <v>0</v>
      </c>
      <c r="I429" s="22">
        <v>0</v>
      </c>
    </row>
    <row r="430" spans="1:9" ht="27.95" customHeight="1" thickBot="1">
      <c r="A430" s="23"/>
      <c r="B430" s="24" t="s">
        <v>828</v>
      </c>
      <c r="C430" s="25">
        <v>5.3999999999999999E-2</v>
      </c>
      <c r="D430" s="25">
        <v>8.3000000000000001E-3</v>
      </c>
      <c r="E430" s="25">
        <v>6.2300000000000001E-2</v>
      </c>
      <c r="F430" s="26">
        <v>0.35</v>
      </c>
      <c r="G430" s="26">
        <v>4.7</v>
      </c>
      <c r="H430" s="26">
        <v>931.5</v>
      </c>
      <c r="I430" s="27">
        <v>1365</v>
      </c>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t="s">
        <v>829</v>
      </c>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t="s">
        <v>830</v>
      </c>
      <c r="B435" s="477"/>
      <c r="C435" s="477"/>
      <c r="D435" s="477"/>
      <c r="E435" s="477"/>
      <c r="F435" s="477"/>
      <c r="G435" s="477"/>
      <c r="H435" s="477"/>
      <c r="I435" s="477"/>
    </row>
    <row r="436" spans="1:9" ht="12.95" customHeight="1">
      <c r="A436" s="477" t="s">
        <v>831</v>
      </c>
      <c r="B436" s="477"/>
      <c r="C436" s="477"/>
      <c r="D436" s="477"/>
      <c r="E436" s="477"/>
      <c r="F436" s="477"/>
      <c r="G436" s="477"/>
      <c r="H436" s="477"/>
      <c r="I436" s="477"/>
    </row>
    <row r="437" spans="1:9" ht="12.95" customHeight="1">
      <c r="A437" s="477" t="s">
        <v>832</v>
      </c>
      <c r="B437" s="477"/>
      <c r="C437" s="477"/>
      <c r="D437" s="477"/>
      <c r="E437" s="477"/>
      <c r="F437" s="477"/>
      <c r="G437" s="477"/>
      <c r="H437" s="477"/>
      <c r="I437" s="477"/>
    </row>
    <row r="438" spans="1:9" ht="12.95" customHeight="1">
      <c r="A438" s="477" t="s">
        <v>833</v>
      </c>
      <c r="B438" s="477"/>
      <c r="C438" s="477"/>
      <c r="D438" s="477"/>
      <c r="E438" s="477"/>
      <c r="F438" s="477"/>
      <c r="G438" s="477"/>
      <c r="H438" s="477"/>
      <c r="I438" s="477"/>
    </row>
    <row r="439" spans="1:9" ht="12.95" customHeight="1">
      <c r="A439" s="477" t="s">
        <v>834</v>
      </c>
      <c r="B439" s="477"/>
      <c r="C439" s="477"/>
      <c r="D439" s="477"/>
      <c r="E439" s="477"/>
      <c r="F439" s="477"/>
      <c r="G439" s="477"/>
      <c r="H439" s="477"/>
      <c r="I439" s="477"/>
    </row>
  </sheetData>
  <mergeCells count="220">
    <mergeCell ref="C188:I188"/>
    <mergeCell ref="C196:I196"/>
    <mergeCell ref="C177:I177"/>
    <mergeCell ref="C189:I189"/>
    <mergeCell ref="C307:I307"/>
    <mergeCell ref="C341:I341"/>
    <mergeCell ref="C351:I351"/>
    <mergeCell ref="C355:I355"/>
    <mergeCell ref="C337:I337"/>
    <mergeCell ref="C224:I224"/>
    <mergeCell ref="C192:I192"/>
    <mergeCell ref="C208:I208"/>
    <mergeCell ref="C212:I212"/>
    <mergeCell ref="C216:I216"/>
    <mergeCell ref="C220:I220"/>
    <mergeCell ref="C199:I199"/>
    <mergeCell ref="C200:I200"/>
    <mergeCell ref="C201:I201"/>
    <mergeCell ref="C211:I211"/>
    <mergeCell ref="C222:I222"/>
    <mergeCell ref="C274:I274"/>
    <mergeCell ref="C228:I228"/>
    <mergeCell ref="C229:I229"/>
    <mergeCell ref="C233:I233"/>
    <mergeCell ref="A1:J1"/>
    <mergeCell ref="A2:I2"/>
    <mergeCell ref="A3:I3"/>
    <mergeCell ref="A4:I4"/>
    <mergeCell ref="A5:I5"/>
    <mergeCell ref="A6:I6"/>
    <mergeCell ref="C13:I13"/>
    <mergeCell ref="C14:I14"/>
    <mergeCell ref="C15:I15"/>
    <mergeCell ref="C16:I16"/>
    <mergeCell ref="C17:I17"/>
    <mergeCell ref="C18:I18"/>
    <mergeCell ref="A7:I7"/>
    <mergeCell ref="A8:I8"/>
    <mergeCell ref="A9:I9"/>
    <mergeCell ref="A10:J10"/>
    <mergeCell ref="A11:B12"/>
    <mergeCell ref="C11:E11"/>
    <mergeCell ref="F11:F12"/>
    <mergeCell ref="G11:G12"/>
    <mergeCell ref="H11:H12"/>
    <mergeCell ref="I11:I12"/>
    <mergeCell ref="C25:I25"/>
    <mergeCell ref="C26:I26"/>
    <mergeCell ref="C27:I27"/>
    <mergeCell ref="C28:I28"/>
    <mergeCell ref="C29:I29"/>
    <mergeCell ref="C30:I30"/>
    <mergeCell ref="C19:I19"/>
    <mergeCell ref="C20:I20"/>
    <mergeCell ref="C21:I21"/>
    <mergeCell ref="C22:I22"/>
    <mergeCell ref="C23:I23"/>
    <mergeCell ref="C24:I24"/>
    <mergeCell ref="C37:I37"/>
    <mergeCell ref="C38:I38"/>
    <mergeCell ref="C39:I39"/>
    <mergeCell ref="C40:I40"/>
    <mergeCell ref="C42:I42"/>
    <mergeCell ref="C45:I45"/>
    <mergeCell ref="C31:I31"/>
    <mergeCell ref="C32:I32"/>
    <mergeCell ref="C33:I33"/>
    <mergeCell ref="C34:I34"/>
    <mergeCell ref="C35:I35"/>
    <mergeCell ref="C36:I36"/>
    <mergeCell ref="C65:I65"/>
    <mergeCell ref="C66:I66"/>
    <mergeCell ref="C67:I67"/>
    <mergeCell ref="C69:I69"/>
    <mergeCell ref="C71:I71"/>
    <mergeCell ref="C73:I73"/>
    <mergeCell ref="C46:I46"/>
    <mergeCell ref="C47:I47"/>
    <mergeCell ref="C51:I51"/>
    <mergeCell ref="C58:I58"/>
    <mergeCell ref="C59:I59"/>
    <mergeCell ref="C63:I63"/>
    <mergeCell ref="C52:I52"/>
    <mergeCell ref="C53:I53"/>
    <mergeCell ref="C57:I57"/>
    <mergeCell ref="C70:I70"/>
    <mergeCell ref="C74:I74"/>
    <mergeCell ref="C76:I76"/>
    <mergeCell ref="C77:I77"/>
    <mergeCell ref="C81:I81"/>
    <mergeCell ref="C86:I86"/>
    <mergeCell ref="C95:I95"/>
    <mergeCell ref="C79:I79"/>
    <mergeCell ref="C87:I87"/>
    <mergeCell ref="C93:I93"/>
    <mergeCell ref="C94:I94"/>
    <mergeCell ref="C152:I152"/>
    <mergeCell ref="C160:I160"/>
    <mergeCell ref="C166:I166"/>
    <mergeCell ref="C127:I127"/>
    <mergeCell ref="C128:I128"/>
    <mergeCell ref="C129:I129"/>
    <mergeCell ref="C130:I130"/>
    <mergeCell ref="C131:I131"/>
    <mergeCell ref="C90:I90"/>
    <mergeCell ref="C91:I91"/>
    <mergeCell ref="C97:I97"/>
    <mergeCell ref="C98:I98"/>
    <mergeCell ref="C105:I105"/>
    <mergeCell ref="C110:I110"/>
    <mergeCell ref="C115:I115"/>
    <mergeCell ref="C116:I116"/>
    <mergeCell ref="C371:I371"/>
    <mergeCell ref="C244:I244"/>
    <mergeCell ref="C251:I251"/>
    <mergeCell ref="C261:I261"/>
    <mergeCell ref="C256:I256"/>
    <mergeCell ref="C257:I257"/>
    <mergeCell ref="C132:I132"/>
    <mergeCell ref="C135:I135"/>
    <mergeCell ref="C138:I138"/>
    <mergeCell ref="C174:I174"/>
    <mergeCell ref="C169:I169"/>
    <mergeCell ref="C133:I133"/>
    <mergeCell ref="C134:I134"/>
    <mergeCell ref="C139:I139"/>
    <mergeCell ref="C145:I145"/>
    <mergeCell ref="C173:I173"/>
    <mergeCell ref="C144:I144"/>
    <mergeCell ref="C149:I149"/>
    <mergeCell ref="C150:I150"/>
    <mergeCell ref="C136:I136"/>
    <mergeCell ref="C137:I137"/>
    <mergeCell ref="C142:I142"/>
    <mergeCell ref="C143:I143"/>
    <mergeCell ref="C151:I151"/>
    <mergeCell ref="C311:I311"/>
    <mergeCell ref="C320:I320"/>
    <mergeCell ref="C323:I323"/>
    <mergeCell ref="C326:I326"/>
    <mergeCell ref="C340:I340"/>
    <mergeCell ref="C345:I345"/>
    <mergeCell ref="C354:I354"/>
    <mergeCell ref="C356:I356"/>
    <mergeCell ref="C359:I359"/>
    <mergeCell ref="C303:I303"/>
    <mergeCell ref="C282:I282"/>
    <mergeCell ref="C286:I286"/>
    <mergeCell ref="C289:I289"/>
    <mergeCell ref="C288:I288"/>
    <mergeCell ref="C290:I290"/>
    <mergeCell ref="C292:I292"/>
    <mergeCell ref="C287:I287"/>
    <mergeCell ref="C293:I293"/>
    <mergeCell ref="C294:I294"/>
    <mergeCell ref="C296:I296"/>
    <mergeCell ref="C301:I301"/>
    <mergeCell ref="C175:I175"/>
    <mergeCell ref="C176:I176"/>
    <mergeCell ref="C178:I178"/>
    <mergeCell ref="C181:I181"/>
    <mergeCell ref="C186:I186"/>
    <mergeCell ref="C184:I184"/>
    <mergeCell ref="C308:I308"/>
    <mergeCell ref="C309:I309"/>
    <mergeCell ref="C310:I310"/>
    <mergeCell ref="C268:I268"/>
    <mergeCell ref="C258:I258"/>
    <mergeCell ref="C259:I259"/>
    <mergeCell ref="C260:I260"/>
    <mergeCell ref="C265:I265"/>
    <mergeCell ref="C272:I272"/>
    <mergeCell ref="C279:I279"/>
    <mergeCell ref="C280:I280"/>
    <mergeCell ref="C281:I281"/>
    <mergeCell ref="C247:I247"/>
    <mergeCell ref="C230:I230"/>
    <mergeCell ref="C231:I231"/>
    <mergeCell ref="C232:I232"/>
    <mergeCell ref="C237:I237"/>
    <mergeCell ref="C238:I238"/>
    <mergeCell ref="C372:I372"/>
    <mergeCell ref="C377:I377"/>
    <mergeCell ref="C378:I378"/>
    <mergeCell ref="C384:I384"/>
    <mergeCell ref="C385:I385"/>
    <mergeCell ref="A432:I432"/>
    <mergeCell ref="A433:I433"/>
    <mergeCell ref="A434:I434"/>
    <mergeCell ref="C418:I418"/>
    <mergeCell ref="C419:I419"/>
    <mergeCell ref="C395:I395"/>
    <mergeCell ref="C400:I400"/>
    <mergeCell ref="C402:I402"/>
    <mergeCell ref="C373:I373"/>
    <mergeCell ref="C379:I379"/>
    <mergeCell ref="C405:I405"/>
    <mergeCell ref="C380:I380"/>
    <mergeCell ref="C383:I383"/>
    <mergeCell ref="C386:I386"/>
    <mergeCell ref="C387:I387"/>
    <mergeCell ref="C374:I374"/>
    <mergeCell ref="C391:I391"/>
    <mergeCell ref="C401:I401"/>
    <mergeCell ref="C396:I396"/>
    <mergeCell ref="A435:I435"/>
    <mergeCell ref="A436:I436"/>
    <mergeCell ref="A437:I437"/>
    <mergeCell ref="A438:I438"/>
    <mergeCell ref="A439:I439"/>
    <mergeCell ref="C416:I416"/>
    <mergeCell ref="C420:I420"/>
    <mergeCell ref="C421:I421"/>
    <mergeCell ref="C423:I423"/>
    <mergeCell ref="C424:I424"/>
    <mergeCell ref="C426:I426"/>
    <mergeCell ref="C427:I427"/>
    <mergeCell ref="C428:I428"/>
    <mergeCell ref="A431:I431"/>
    <mergeCell ref="C417:I4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7"/>
  <dimension ref="A1:J439"/>
  <sheetViews>
    <sheetView topLeftCell="A415" zoomScale="150" zoomScaleNormal="150" zoomScalePageLayoutView="150" workbookViewId="0">
      <selection activeCell="E430" sqref="E430"/>
    </sheetView>
  </sheetViews>
  <sheetFormatPr defaultColWidth="10.85546875" defaultRowHeight="12.75"/>
  <cols>
    <col min="1" max="1" width="14.28515625" style="14" customWidth="1"/>
    <col min="2" max="2" width="57.42578125" style="14" customWidth="1"/>
    <col min="3" max="4" width="14.85546875" style="14" customWidth="1"/>
    <col min="5" max="5" width="14.28515625" style="14" customWidth="1"/>
    <col min="6" max="6" width="9.7109375" style="14" customWidth="1"/>
    <col min="7" max="7" width="11.85546875" style="14" customWidth="1"/>
    <col min="8" max="8" width="13.42578125" style="14" customWidth="1"/>
    <col min="9" max="9" width="9.7109375" style="14" customWidth="1"/>
    <col min="10" max="10" width="58.140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43"/>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43"/>
    </row>
    <row r="5" spans="1:10" ht="14.25">
      <c r="A5" s="464" t="s">
        <v>452</v>
      </c>
      <c r="B5" s="464"/>
      <c r="C5" s="464"/>
      <c r="D5" s="464"/>
      <c r="E5" s="464"/>
      <c r="F5" s="464"/>
      <c r="G5" s="464"/>
      <c r="H5" s="464"/>
      <c r="I5" s="464"/>
      <c r="J5" s="15" t="s">
        <v>837</v>
      </c>
    </row>
    <row r="6" spans="1:10" ht="409.5">
      <c r="A6" s="464" t="s">
        <v>454</v>
      </c>
      <c r="B6" s="464"/>
      <c r="C6" s="464"/>
      <c r="D6" s="464"/>
      <c r="E6" s="464"/>
      <c r="F6" s="464"/>
      <c r="G6" s="464"/>
      <c r="H6" s="464"/>
      <c r="I6" s="464"/>
      <c r="J6" s="15" t="s">
        <v>835</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44292.557766203703</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8.5199999999999998E-2</v>
      </c>
      <c r="D50" s="20">
        <v>0</v>
      </c>
      <c r="E50" s="20">
        <v>8.5199999999999998E-2</v>
      </c>
      <c r="F50" s="21">
        <v>0</v>
      </c>
      <c r="G50" s="21">
        <v>3</v>
      </c>
      <c r="H50" s="21">
        <v>17.850000000000001</v>
      </c>
      <c r="I50" s="22">
        <v>32</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8.3299999999999999E-2</v>
      </c>
      <c r="D54" s="20">
        <v>0</v>
      </c>
      <c r="E54" s="20">
        <v>8.3299999999999999E-2</v>
      </c>
      <c r="F54" s="21">
        <v>0</v>
      </c>
      <c r="G54" s="21">
        <v>3</v>
      </c>
      <c r="H54" s="21">
        <v>18.25</v>
      </c>
      <c r="I54" s="22">
        <v>33</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0.1358</v>
      </c>
      <c r="D56" s="20">
        <v>0</v>
      </c>
      <c r="E56" s="20">
        <v>0.1358</v>
      </c>
      <c r="F56" s="21">
        <v>0.47</v>
      </c>
      <c r="G56" s="21">
        <v>53</v>
      </c>
      <c r="H56" s="21">
        <v>16.170000000000002</v>
      </c>
      <c r="I56" s="22">
        <v>26</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0.13170000000000001</v>
      </c>
      <c r="D60" s="20">
        <v>0</v>
      </c>
      <c r="E60" s="20">
        <v>0.13170000000000001</v>
      </c>
      <c r="F60" s="21">
        <v>0.45</v>
      </c>
      <c r="G60" s="21">
        <v>53</v>
      </c>
      <c r="H60" s="21">
        <v>16.670000000000002</v>
      </c>
      <c r="I60" s="22">
        <v>27</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0.1487</v>
      </c>
      <c r="D62" s="20">
        <v>0</v>
      </c>
      <c r="E62" s="20">
        <v>0.1487</v>
      </c>
      <c r="F62" s="21">
        <v>0.64</v>
      </c>
      <c r="G62" s="21">
        <v>42</v>
      </c>
      <c r="H62" s="21">
        <v>12.83</v>
      </c>
      <c r="I62" s="22">
        <v>19</v>
      </c>
    </row>
    <row r="63" spans="1:9" ht="13.5" thickBot="1">
      <c r="A63" s="18"/>
      <c r="B63" s="19" t="s">
        <v>513</v>
      </c>
      <c r="C63" s="465" t="s">
        <v>468</v>
      </c>
      <c r="D63" s="466"/>
      <c r="E63" s="466"/>
      <c r="F63" s="466"/>
      <c r="G63" s="466"/>
      <c r="H63" s="466"/>
      <c r="I63" s="467"/>
    </row>
    <row r="64" spans="1:9" ht="27.95" customHeight="1" thickBot="1">
      <c r="A64" s="18"/>
      <c r="B64" s="19" t="s">
        <v>421</v>
      </c>
      <c r="C64" s="20">
        <v>0.14419999999999999</v>
      </c>
      <c r="D64" s="20">
        <v>0</v>
      </c>
      <c r="E64" s="20">
        <v>0.14419999999999999</v>
      </c>
      <c r="F64" s="21">
        <v>0.61</v>
      </c>
      <c r="G64" s="21">
        <v>42</v>
      </c>
      <c r="H64" s="21">
        <v>13.23</v>
      </c>
      <c r="I64" s="22">
        <v>20</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0.11119999999999999</v>
      </c>
      <c r="D80" s="20">
        <v>8.6999999999999994E-3</v>
      </c>
      <c r="E80" s="20">
        <v>0.11990000000000001</v>
      </c>
      <c r="F80" s="21">
        <v>1.0900000000000001</v>
      </c>
      <c r="G80" s="21">
        <v>21.3</v>
      </c>
      <c r="H80" s="21">
        <v>15.09</v>
      </c>
      <c r="I80" s="22">
        <v>26</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0.1105</v>
      </c>
      <c r="D83" s="20">
        <v>8.6E-3</v>
      </c>
      <c r="E83" s="20">
        <v>0.1191</v>
      </c>
      <c r="F83" s="21">
        <v>1.05</v>
      </c>
      <c r="G83" s="21">
        <v>21.3</v>
      </c>
      <c r="H83" s="21">
        <v>15.19</v>
      </c>
      <c r="I83" s="22">
        <v>27</v>
      </c>
    </row>
    <row r="84" spans="1:9" ht="27.95" customHeight="1" thickBot="1">
      <c r="A84" s="18"/>
      <c r="B84" s="19" t="s">
        <v>531</v>
      </c>
      <c r="C84" s="20">
        <v>0.66439999999999999</v>
      </c>
      <c r="D84" s="20">
        <v>0</v>
      </c>
      <c r="E84" s="20">
        <v>0.66439999999999999</v>
      </c>
      <c r="F84" s="21">
        <v>0</v>
      </c>
      <c r="G84" s="21">
        <v>0</v>
      </c>
      <c r="H84" s="21">
        <v>0.5</v>
      </c>
      <c r="I84" s="22">
        <v>1</v>
      </c>
    </row>
    <row r="85" spans="1:9" ht="27.95" customHeight="1" thickBot="1">
      <c r="A85" s="18"/>
      <c r="B85" s="19" t="s">
        <v>532</v>
      </c>
      <c r="C85" s="20">
        <v>0.1011</v>
      </c>
      <c r="D85" s="20">
        <v>3.8800000000000001E-2</v>
      </c>
      <c r="E85" s="20">
        <v>0.1399</v>
      </c>
      <c r="F85" s="21">
        <v>1.62</v>
      </c>
      <c r="G85" s="21">
        <v>7.7</v>
      </c>
      <c r="H85" s="21">
        <v>22.34</v>
      </c>
      <c r="I85" s="22">
        <v>35</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0.1129</v>
      </c>
      <c r="D89" s="20">
        <v>3.78E-2</v>
      </c>
      <c r="E89" s="20">
        <v>0.1507</v>
      </c>
      <c r="F89" s="21">
        <v>1.53</v>
      </c>
      <c r="G89" s="21">
        <v>7.7</v>
      </c>
      <c r="H89" s="21">
        <v>22.94</v>
      </c>
      <c r="I89" s="22">
        <v>37</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9.5100000000000004E-2</v>
      </c>
      <c r="D101" s="20">
        <v>0</v>
      </c>
      <c r="E101" s="20">
        <v>9.5100000000000004E-2</v>
      </c>
      <c r="F101" s="21">
        <v>0.75</v>
      </c>
      <c r="G101" s="21">
        <v>10.5</v>
      </c>
      <c r="H101" s="21">
        <v>14.29</v>
      </c>
      <c r="I101" s="22">
        <v>27</v>
      </c>
    </row>
    <row r="102" spans="1:9" ht="27.95" customHeight="1" thickBot="1">
      <c r="A102" s="18"/>
      <c r="B102" s="19" t="s">
        <v>445</v>
      </c>
      <c r="C102" s="20">
        <v>8.8900000000000007E-2</v>
      </c>
      <c r="D102" s="20">
        <v>0</v>
      </c>
      <c r="E102" s="20">
        <v>8.8900000000000007E-2</v>
      </c>
      <c r="F102" s="21">
        <v>0.72</v>
      </c>
      <c r="G102" s="21">
        <v>10.5</v>
      </c>
      <c r="H102" s="21">
        <v>15.29</v>
      </c>
      <c r="I102" s="22">
        <v>28</v>
      </c>
    </row>
    <row r="103" spans="1:9" ht="27.95" customHeight="1" thickBot="1">
      <c r="A103" s="18"/>
      <c r="B103" s="19" t="s">
        <v>546</v>
      </c>
      <c r="C103" s="20">
        <v>0.1095</v>
      </c>
      <c r="D103" s="20">
        <v>9.7000000000000003E-3</v>
      </c>
      <c r="E103" s="20">
        <v>0.1192</v>
      </c>
      <c r="F103" s="21">
        <v>0.76</v>
      </c>
      <c r="G103" s="21">
        <v>15</v>
      </c>
      <c r="H103" s="21">
        <v>102.78</v>
      </c>
      <c r="I103" s="22">
        <v>170</v>
      </c>
    </row>
    <row r="104" spans="1:9" ht="27.95" customHeight="1" thickBot="1">
      <c r="A104" s="18"/>
      <c r="B104" s="19" t="s">
        <v>547</v>
      </c>
      <c r="C104" s="20">
        <v>7.4399999999999994E-2</v>
      </c>
      <c r="D104" s="20">
        <v>0</v>
      </c>
      <c r="E104" s="20">
        <v>7.4399999999999994E-2</v>
      </c>
      <c r="F104" s="21">
        <v>2.0299999999999998</v>
      </c>
      <c r="G104" s="21">
        <v>0</v>
      </c>
      <c r="H104" s="21">
        <v>0.79</v>
      </c>
      <c r="I104" s="22">
        <v>2</v>
      </c>
    </row>
    <row r="105" spans="1:9" ht="13.5" thickBot="1">
      <c r="A105" s="18"/>
      <c r="B105" s="19" t="s">
        <v>548</v>
      </c>
      <c r="C105" s="465" t="s">
        <v>468</v>
      </c>
      <c r="D105" s="466"/>
      <c r="E105" s="466"/>
      <c r="F105" s="466"/>
      <c r="G105" s="466"/>
      <c r="H105" s="466"/>
      <c r="I105" s="467"/>
    </row>
    <row r="106" spans="1:9" ht="27.95" customHeight="1" thickBot="1">
      <c r="A106" s="18"/>
      <c r="B106" s="19" t="s">
        <v>549</v>
      </c>
      <c r="C106" s="20">
        <v>1.09E-2</v>
      </c>
      <c r="D106" s="20">
        <v>0</v>
      </c>
      <c r="E106" s="20">
        <v>1.09E-2</v>
      </c>
      <c r="F106" s="21">
        <v>0.11</v>
      </c>
      <c r="G106" s="21">
        <v>25.5</v>
      </c>
      <c r="H106" s="21">
        <v>24.63</v>
      </c>
      <c r="I106" s="22">
        <v>38</v>
      </c>
    </row>
    <row r="107" spans="1:9" ht="27.95" customHeight="1" thickBot="1">
      <c r="A107" s="18"/>
      <c r="B107" s="19" t="s">
        <v>550</v>
      </c>
      <c r="C107" s="20">
        <v>1.09E-2</v>
      </c>
      <c r="D107" s="20">
        <v>0</v>
      </c>
      <c r="E107" s="20">
        <v>1.09E-2</v>
      </c>
      <c r="F107" s="21">
        <v>0.11</v>
      </c>
      <c r="G107" s="21">
        <v>25.5</v>
      </c>
      <c r="H107" s="21">
        <v>24.63</v>
      </c>
      <c r="I107" s="22">
        <v>38</v>
      </c>
    </row>
    <row r="108" spans="1:9" ht="27.95" customHeight="1" thickBot="1">
      <c r="A108" s="18"/>
      <c r="B108" s="19" t="s">
        <v>386</v>
      </c>
      <c r="C108" s="20">
        <v>1.2800000000000001E-2</v>
      </c>
      <c r="D108" s="20">
        <v>0</v>
      </c>
      <c r="E108" s="20">
        <v>1.2800000000000001E-2</v>
      </c>
      <c r="F108" s="21">
        <v>0.21</v>
      </c>
      <c r="G108" s="21">
        <v>25.5</v>
      </c>
      <c r="H108" s="21">
        <v>25.42</v>
      </c>
      <c r="I108" s="22">
        <v>39</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5.0099999999999999E-2</v>
      </c>
      <c r="D111" s="20">
        <v>0</v>
      </c>
      <c r="E111" s="20">
        <v>5.0099999999999999E-2</v>
      </c>
      <c r="F111" s="21">
        <v>0.55000000000000004</v>
      </c>
      <c r="G111" s="21">
        <v>1.6</v>
      </c>
      <c r="H111" s="21">
        <v>11.86</v>
      </c>
      <c r="I111" s="22">
        <v>22</v>
      </c>
    </row>
    <row r="112" spans="1:9" ht="27.95" customHeight="1" thickBot="1">
      <c r="A112" s="18"/>
      <c r="B112" s="19" t="s">
        <v>554</v>
      </c>
      <c r="C112" s="20">
        <v>5.0099999999999999E-2</v>
      </c>
      <c r="D112" s="20">
        <v>0</v>
      </c>
      <c r="E112" s="20">
        <v>5.0099999999999999E-2</v>
      </c>
      <c r="F112" s="21">
        <v>0.55000000000000004</v>
      </c>
      <c r="G112" s="21">
        <v>1.6</v>
      </c>
      <c r="H112" s="21">
        <v>11.86</v>
      </c>
      <c r="I112" s="22">
        <v>22</v>
      </c>
    </row>
    <row r="113" spans="1:9" ht="27.95" customHeight="1" thickBot="1">
      <c r="A113" s="18"/>
      <c r="B113" s="19" t="s">
        <v>387</v>
      </c>
      <c r="C113" s="20">
        <v>4.8800000000000003E-2</v>
      </c>
      <c r="D113" s="20">
        <v>0</v>
      </c>
      <c r="E113" s="20">
        <v>4.8800000000000003E-2</v>
      </c>
      <c r="F113" s="21">
        <v>0.53</v>
      </c>
      <c r="G113" s="21">
        <v>1.6</v>
      </c>
      <c r="H113" s="21">
        <v>12.2</v>
      </c>
      <c r="I113" s="22">
        <v>23</v>
      </c>
    </row>
    <row r="114" spans="1:9" ht="27.95" customHeight="1" thickBot="1">
      <c r="A114" s="18"/>
      <c r="B114" s="19" t="s">
        <v>555</v>
      </c>
      <c r="C114" s="20">
        <v>0</v>
      </c>
      <c r="D114" s="20">
        <v>0</v>
      </c>
      <c r="E114" s="20">
        <v>0</v>
      </c>
      <c r="F114" s="21">
        <v>0</v>
      </c>
      <c r="G114" s="21">
        <v>0</v>
      </c>
      <c r="H114" s="21">
        <v>0.39</v>
      </c>
      <c r="I114" s="22">
        <v>1</v>
      </c>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7.95" customHeight="1" thickBot="1">
      <c r="A117" s="18"/>
      <c r="B117" s="19" t="s">
        <v>558</v>
      </c>
      <c r="C117" s="20">
        <v>0</v>
      </c>
      <c r="D117" s="20">
        <v>0</v>
      </c>
      <c r="E117" s="20">
        <v>0</v>
      </c>
      <c r="F117" s="21">
        <v>0</v>
      </c>
      <c r="G117" s="21">
        <v>0</v>
      </c>
      <c r="H117" s="21">
        <v>0.61</v>
      </c>
      <c r="I117" s="22">
        <v>1</v>
      </c>
    </row>
    <row r="118" spans="1:9" ht="27.95" customHeight="1" thickBot="1">
      <c r="A118" s="18"/>
      <c r="B118" s="19" t="s">
        <v>559</v>
      </c>
      <c r="C118" s="20">
        <v>1.01E-2</v>
      </c>
      <c r="D118" s="20">
        <v>0</v>
      </c>
      <c r="E118" s="20">
        <v>1.01E-2</v>
      </c>
      <c r="F118" s="21">
        <v>0.12</v>
      </c>
      <c r="G118" s="21">
        <v>15</v>
      </c>
      <c r="H118" s="21">
        <v>46.28</v>
      </c>
      <c r="I118" s="22">
        <v>69</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9.7999999999999997E-3</v>
      </c>
      <c r="D120" s="20">
        <v>0</v>
      </c>
      <c r="E120" s="20">
        <v>9.7999999999999997E-3</v>
      </c>
      <c r="F120" s="21">
        <v>0.11</v>
      </c>
      <c r="G120" s="21">
        <v>15</v>
      </c>
      <c r="H120" s="21">
        <v>47.89</v>
      </c>
      <c r="I120" s="22">
        <v>71</v>
      </c>
    </row>
    <row r="121" spans="1:9" ht="27.95" customHeight="1" thickBot="1">
      <c r="A121" s="18"/>
      <c r="B121" s="19" t="s">
        <v>388</v>
      </c>
      <c r="C121" s="20">
        <v>9.7000000000000003E-3</v>
      </c>
      <c r="D121" s="20">
        <v>0</v>
      </c>
      <c r="E121" s="20">
        <v>9.7000000000000003E-3</v>
      </c>
      <c r="F121" s="21">
        <v>0.11</v>
      </c>
      <c r="G121" s="21">
        <v>15</v>
      </c>
      <c r="H121" s="21">
        <v>48.28</v>
      </c>
      <c r="I121" s="22">
        <v>71</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0.20519999999999999</v>
      </c>
      <c r="D123" s="20">
        <v>0</v>
      </c>
      <c r="E123" s="20">
        <v>0.20519999999999999</v>
      </c>
      <c r="F123" s="21">
        <v>4.0599999999999996</v>
      </c>
      <c r="G123" s="21">
        <v>0</v>
      </c>
      <c r="H123" s="21">
        <v>0.73</v>
      </c>
      <c r="I123" s="22">
        <v>1</v>
      </c>
    </row>
    <row r="124" spans="1:9" ht="27.95" customHeight="1" thickBot="1">
      <c r="A124" s="18"/>
      <c r="B124" s="19" t="s">
        <v>564</v>
      </c>
      <c r="C124" s="20">
        <v>3.2000000000000001E-2</v>
      </c>
      <c r="D124" s="20">
        <v>0</v>
      </c>
      <c r="E124" s="20">
        <v>3.2000000000000001E-2</v>
      </c>
      <c r="F124" s="21">
        <v>0.57999999999999996</v>
      </c>
      <c r="G124" s="21">
        <v>1</v>
      </c>
      <c r="H124" s="21">
        <v>8.08</v>
      </c>
      <c r="I124" s="22">
        <v>21</v>
      </c>
    </row>
    <row r="125" spans="1:9" ht="27.95" customHeight="1" thickBot="1">
      <c r="A125" s="18"/>
      <c r="B125" s="19" t="s">
        <v>565</v>
      </c>
      <c r="C125" s="20">
        <v>4.6399999999999997E-2</v>
      </c>
      <c r="D125" s="20">
        <v>0</v>
      </c>
      <c r="E125" s="20">
        <v>4.6399999999999997E-2</v>
      </c>
      <c r="F125" s="21">
        <v>0.57999999999999996</v>
      </c>
      <c r="G125" s="21">
        <v>1</v>
      </c>
      <c r="H125" s="21">
        <v>8.81</v>
      </c>
      <c r="I125" s="22">
        <v>21</v>
      </c>
    </row>
    <row r="126" spans="1:9" ht="27.95" customHeight="1" thickBot="1">
      <c r="A126" s="18"/>
      <c r="B126" s="19" t="s">
        <v>389</v>
      </c>
      <c r="C126" s="20">
        <v>4.4699999999999997E-2</v>
      </c>
      <c r="D126" s="20">
        <v>0</v>
      </c>
      <c r="E126" s="20">
        <v>4.4699999999999997E-2</v>
      </c>
      <c r="F126" s="21">
        <v>0.53</v>
      </c>
      <c r="G126" s="21">
        <v>1</v>
      </c>
      <c r="H126" s="21">
        <v>9.14</v>
      </c>
      <c r="I126" s="22">
        <v>23</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3.78E-2</v>
      </c>
      <c r="D140" s="20">
        <v>0</v>
      </c>
      <c r="E140" s="20">
        <v>3.78E-2</v>
      </c>
      <c r="F140" s="21">
        <v>0.6</v>
      </c>
      <c r="G140" s="21">
        <v>3.2</v>
      </c>
      <c r="H140" s="21">
        <v>22.82</v>
      </c>
      <c r="I140" s="22">
        <v>27</v>
      </c>
    </row>
    <row r="141" spans="1:9" ht="27.95" customHeight="1" thickBot="1">
      <c r="A141" s="18"/>
      <c r="B141" s="19" t="s">
        <v>580</v>
      </c>
      <c r="C141" s="20">
        <v>0</v>
      </c>
      <c r="D141" s="20">
        <v>0</v>
      </c>
      <c r="E141" s="20">
        <v>0</v>
      </c>
      <c r="F141" s="21">
        <v>0</v>
      </c>
      <c r="G141" s="21">
        <v>0</v>
      </c>
      <c r="H141" s="21">
        <v>2.95</v>
      </c>
      <c r="I141" s="22">
        <v>13</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3.3500000000000002E-2</v>
      </c>
      <c r="D146" s="20">
        <v>0</v>
      </c>
      <c r="E146" s="20">
        <v>3.3500000000000002E-2</v>
      </c>
      <c r="F146" s="21">
        <v>0.41</v>
      </c>
      <c r="G146" s="21">
        <v>3.2</v>
      </c>
      <c r="H146" s="21">
        <v>25.78</v>
      </c>
      <c r="I146" s="22">
        <v>40</v>
      </c>
    </row>
    <row r="147" spans="1:9" ht="27.95" customHeight="1" thickBot="1">
      <c r="A147" s="18"/>
      <c r="B147" s="19" t="s">
        <v>585</v>
      </c>
      <c r="C147" s="20">
        <v>0</v>
      </c>
      <c r="D147" s="20">
        <v>0</v>
      </c>
      <c r="E147" s="20">
        <v>0</v>
      </c>
      <c r="F147" s="21">
        <v>0</v>
      </c>
      <c r="G147" s="21">
        <v>0</v>
      </c>
      <c r="H147" s="21">
        <v>1</v>
      </c>
      <c r="I147" s="22">
        <v>1</v>
      </c>
    </row>
    <row r="148" spans="1:9" ht="27.95" customHeight="1" thickBot="1">
      <c r="A148" s="18"/>
      <c r="B148" s="19" t="s">
        <v>586</v>
      </c>
      <c r="C148" s="20">
        <v>6.0199999999999997E-2</v>
      </c>
      <c r="D148" s="20">
        <v>0</v>
      </c>
      <c r="E148" s="20">
        <v>6.0199999999999997E-2</v>
      </c>
      <c r="F148" s="21">
        <v>0.62</v>
      </c>
      <c r="G148" s="21">
        <v>29.3</v>
      </c>
      <c r="H148" s="21">
        <v>18.079999999999998</v>
      </c>
      <c r="I148" s="22">
        <v>26</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5.7099999999999998E-2</v>
      </c>
      <c r="D153" s="20">
        <v>0</v>
      </c>
      <c r="E153" s="20">
        <v>5.7099999999999998E-2</v>
      </c>
      <c r="F153" s="21">
        <v>0.6</v>
      </c>
      <c r="G153" s="21">
        <v>29.3</v>
      </c>
      <c r="H153" s="21">
        <v>19.079999999999998</v>
      </c>
      <c r="I153" s="22">
        <v>27</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4.5999999999999999E-2</v>
      </c>
      <c r="D155" s="20">
        <v>2.12E-2</v>
      </c>
      <c r="E155" s="20">
        <v>6.7100000000000007E-2</v>
      </c>
      <c r="F155" s="21">
        <v>0.19</v>
      </c>
      <c r="G155" s="21">
        <v>19</v>
      </c>
      <c r="H155" s="21">
        <v>17.82</v>
      </c>
      <c r="I155" s="22">
        <v>21</v>
      </c>
    </row>
    <row r="156" spans="1:9" ht="27.95" customHeight="1" thickBot="1">
      <c r="A156" s="18"/>
      <c r="B156" s="19" t="s">
        <v>593</v>
      </c>
      <c r="C156" s="20">
        <v>0</v>
      </c>
      <c r="D156" s="20">
        <v>0</v>
      </c>
      <c r="E156" s="20">
        <v>0</v>
      </c>
      <c r="F156" s="21">
        <v>0</v>
      </c>
      <c r="G156" s="21">
        <v>0</v>
      </c>
      <c r="H156" s="21">
        <v>0.66</v>
      </c>
      <c r="I156" s="22">
        <v>5</v>
      </c>
    </row>
    <row r="157" spans="1:9" ht="27.95" customHeight="1" thickBot="1">
      <c r="A157" s="18"/>
      <c r="B157" s="19" t="s">
        <v>429</v>
      </c>
      <c r="C157" s="20">
        <v>4.4299999999999999E-2</v>
      </c>
      <c r="D157" s="20">
        <v>2.0400000000000001E-2</v>
      </c>
      <c r="E157" s="20">
        <v>6.4699999999999994E-2</v>
      </c>
      <c r="F157" s="21">
        <v>0.15</v>
      </c>
      <c r="G157" s="21">
        <v>19</v>
      </c>
      <c r="H157" s="21">
        <v>18.489999999999998</v>
      </c>
      <c r="I157" s="22">
        <v>27</v>
      </c>
    </row>
    <row r="158" spans="1:9" ht="27.95" customHeight="1" thickBot="1">
      <c r="A158" s="18"/>
      <c r="B158" s="19" t="s">
        <v>594</v>
      </c>
      <c r="C158" s="20">
        <v>3.3300000000000003E-2</v>
      </c>
      <c r="D158" s="20">
        <v>0</v>
      </c>
      <c r="E158" s="20">
        <v>3.3300000000000003E-2</v>
      </c>
      <c r="F158" s="21">
        <v>4.0599999999999996</v>
      </c>
      <c r="G158" s="21">
        <v>0</v>
      </c>
      <c r="H158" s="21">
        <v>1</v>
      </c>
      <c r="I158" s="22">
        <v>1</v>
      </c>
    </row>
    <row r="159" spans="1:9" ht="27.95" customHeight="1" thickBot="1">
      <c r="A159" s="18"/>
      <c r="B159" s="19" t="s">
        <v>595</v>
      </c>
      <c r="C159" s="20">
        <v>1.3599999999999999E-2</v>
      </c>
      <c r="D159" s="20">
        <v>0</v>
      </c>
      <c r="E159" s="20">
        <v>1.3599999999999999E-2</v>
      </c>
      <c r="F159" s="21">
        <v>0.28999999999999998</v>
      </c>
      <c r="G159" s="21">
        <v>3</v>
      </c>
      <c r="H159" s="21">
        <v>20.77</v>
      </c>
      <c r="I159" s="22">
        <v>28</v>
      </c>
    </row>
    <row r="160" spans="1:9" ht="13.5" thickBot="1">
      <c r="A160" s="18"/>
      <c r="B160" s="19" t="s">
        <v>596</v>
      </c>
      <c r="C160" s="465" t="s">
        <v>468</v>
      </c>
      <c r="D160" s="466"/>
      <c r="E160" s="466"/>
      <c r="F160" s="466"/>
      <c r="G160" s="466"/>
      <c r="H160" s="466"/>
      <c r="I160" s="467"/>
    </row>
    <row r="161" spans="1:9" ht="27.95" customHeight="1" thickBot="1">
      <c r="A161" s="18"/>
      <c r="B161" s="19" t="s">
        <v>430</v>
      </c>
      <c r="C161" s="20">
        <v>1.4500000000000001E-2</v>
      </c>
      <c r="D161" s="20">
        <v>0</v>
      </c>
      <c r="E161" s="20">
        <v>1.4500000000000001E-2</v>
      </c>
      <c r="F161" s="21">
        <v>0.42</v>
      </c>
      <c r="G161" s="21">
        <v>3</v>
      </c>
      <c r="H161" s="21">
        <v>21.77</v>
      </c>
      <c r="I161" s="22">
        <v>29</v>
      </c>
    </row>
    <row r="162" spans="1:9" ht="27.95" customHeight="1" thickBot="1">
      <c r="A162" s="18"/>
      <c r="B162" s="19" t="s">
        <v>597</v>
      </c>
      <c r="C162" s="20">
        <v>0</v>
      </c>
      <c r="D162" s="20">
        <v>0</v>
      </c>
      <c r="E162" s="20">
        <v>0</v>
      </c>
      <c r="F162" s="21">
        <v>0</v>
      </c>
      <c r="G162" s="21">
        <v>0</v>
      </c>
      <c r="H162" s="21">
        <v>1.5</v>
      </c>
      <c r="I162" s="22">
        <v>2</v>
      </c>
    </row>
    <row r="163" spans="1:9" ht="27.95" customHeight="1" thickBot="1">
      <c r="A163" s="18"/>
      <c r="B163" s="19" t="s">
        <v>598</v>
      </c>
      <c r="C163" s="20">
        <v>6.6299999999999998E-2</v>
      </c>
      <c r="D163" s="20">
        <v>0</v>
      </c>
      <c r="E163" s="20">
        <v>6.6299999999999998E-2</v>
      </c>
      <c r="F163" s="21">
        <v>0.95</v>
      </c>
      <c r="G163" s="21">
        <v>9.6999999999999993</v>
      </c>
      <c r="H163" s="21">
        <v>23.92</v>
      </c>
      <c r="I163" s="22">
        <v>34</v>
      </c>
    </row>
    <row r="164" spans="1:9" ht="27.95" customHeight="1" thickBot="1">
      <c r="A164" s="18"/>
      <c r="B164" s="19" t="s">
        <v>599</v>
      </c>
      <c r="C164" s="20">
        <v>0.1333</v>
      </c>
      <c r="D164" s="20">
        <v>0</v>
      </c>
      <c r="E164" s="20">
        <v>0.1333</v>
      </c>
      <c r="F164" s="21">
        <v>1.35</v>
      </c>
      <c r="G164" s="21">
        <v>14.3</v>
      </c>
      <c r="H164" s="21">
        <v>10.37</v>
      </c>
      <c r="I164" s="22">
        <v>12</v>
      </c>
    </row>
    <row r="165" spans="1:9" ht="27.95" customHeight="1" thickBot="1">
      <c r="A165" s="18"/>
      <c r="B165" s="19" t="s">
        <v>600</v>
      </c>
      <c r="C165" s="20">
        <v>0</v>
      </c>
      <c r="D165" s="20">
        <v>0</v>
      </c>
      <c r="E165" s="20">
        <v>0</v>
      </c>
      <c r="F165" s="21">
        <v>0</v>
      </c>
      <c r="G165" s="21">
        <v>0</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6.1899999999999997E-2</v>
      </c>
      <c r="E167" s="20">
        <v>6.1899999999999997E-2</v>
      </c>
      <c r="F167" s="21">
        <v>0</v>
      </c>
      <c r="G167" s="21">
        <v>0</v>
      </c>
      <c r="H167" s="21">
        <v>3.59</v>
      </c>
      <c r="I167" s="22">
        <v>7</v>
      </c>
    </row>
    <row r="168" spans="1:9" ht="27.95" customHeight="1" thickBot="1">
      <c r="A168" s="18"/>
      <c r="B168" s="19" t="s">
        <v>603</v>
      </c>
      <c r="C168" s="20">
        <v>7.0499999999999993E-2</v>
      </c>
      <c r="D168" s="20">
        <v>1.09E-2</v>
      </c>
      <c r="E168" s="20">
        <v>8.1500000000000003E-2</v>
      </c>
      <c r="F168" s="21">
        <v>0.62</v>
      </c>
      <c r="G168" s="21">
        <v>0</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7.3099999999999998E-2</v>
      </c>
      <c r="D170" s="20">
        <v>6.7999999999999996E-3</v>
      </c>
      <c r="E170" s="20">
        <v>7.9899999999999999E-2</v>
      </c>
      <c r="F170" s="21">
        <v>0.82</v>
      </c>
      <c r="G170" s="21">
        <v>9.6</v>
      </c>
      <c r="H170" s="21">
        <v>52.78</v>
      </c>
      <c r="I170" s="22">
        <v>69</v>
      </c>
    </row>
    <row r="171" spans="1:9" ht="27.95" customHeight="1" thickBot="1">
      <c r="A171" s="18"/>
      <c r="B171" s="19" t="s">
        <v>605</v>
      </c>
      <c r="C171" s="20">
        <v>5.04E-2</v>
      </c>
      <c r="D171" s="20">
        <v>5.3E-3</v>
      </c>
      <c r="E171" s="20">
        <v>5.57E-2</v>
      </c>
      <c r="F171" s="21">
        <v>0.55000000000000004</v>
      </c>
      <c r="G171" s="21">
        <v>11.7</v>
      </c>
      <c r="H171" s="21">
        <v>137.88999999999999</v>
      </c>
      <c r="I171" s="22">
        <v>190</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4.9299999999999997E-2</v>
      </c>
      <c r="D179" s="20">
        <v>8.3999999999999995E-3</v>
      </c>
      <c r="E179" s="20">
        <v>5.7599999999999998E-2</v>
      </c>
      <c r="F179" s="21">
        <v>1.23</v>
      </c>
      <c r="G179" s="21">
        <v>2.4</v>
      </c>
      <c r="H179" s="21">
        <v>30.6</v>
      </c>
      <c r="I179" s="22">
        <v>43</v>
      </c>
    </row>
    <row r="180" spans="1:9" ht="27.95" customHeight="1" thickBot="1">
      <c r="A180" s="18"/>
      <c r="B180" s="19" t="s">
        <v>614</v>
      </c>
      <c r="C180" s="20">
        <v>4.9299999999999997E-2</v>
      </c>
      <c r="D180" s="20">
        <v>8.3999999999999995E-3</v>
      </c>
      <c r="E180" s="20">
        <v>5.7599999999999998E-2</v>
      </c>
      <c r="F180" s="21">
        <v>1.23</v>
      </c>
      <c r="G180" s="21">
        <v>2.4</v>
      </c>
      <c r="H180" s="21">
        <v>30.6</v>
      </c>
      <c r="I180" s="22">
        <v>43</v>
      </c>
    </row>
    <row r="181" spans="1:9" ht="13.5" thickBot="1">
      <c r="A181" s="18"/>
      <c r="B181" s="19" t="s">
        <v>615</v>
      </c>
      <c r="C181" s="465" t="s">
        <v>468</v>
      </c>
      <c r="D181" s="466"/>
      <c r="E181" s="466"/>
      <c r="F181" s="466"/>
      <c r="G181" s="466"/>
      <c r="H181" s="466"/>
      <c r="I181" s="467"/>
    </row>
    <row r="182" spans="1:9" ht="27.95" customHeight="1" thickBot="1">
      <c r="A182" s="18"/>
      <c r="B182" s="19" t="s">
        <v>616</v>
      </c>
      <c r="C182" s="20">
        <v>7.1800000000000003E-2</v>
      </c>
      <c r="D182" s="20">
        <v>3.4700000000000002E-2</v>
      </c>
      <c r="E182" s="20">
        <v>0.10639999999999999</v>
      </c>
      <c r="F182" s="21">
        <v>1.62</v>
      </c>
      <c r="G182" s="21">
        <v>4.3</v>
      </c>
      <c r="H182" s="21">
        <v>29.97</v>
      </c>
      <c r="I182" s="22">
        <v>35</v>
      </c>
    </row>
    <row r="183" spans="1:9" ht="27.95" customHeight="1" thickBot="1">
      <c r="A183" s="18"/>
      <c r="B183" s="19" t="s">
        <v>617</v>
      </c>
      <c r="C183" s="20">
        <v>2.35E-2</v>
      </c>
      <c r="D183" s="20">
        <v>0</v>
      </c>
      <c r="E183" s="20">
        <v>2.35E-2</v>
      </c>
      <c r="F183" s="21">
        <v>0.37</v>
      </c>
      <c r="G183" s="21">
        <v>0</v>
      </c>
      <c r="H183" s="21">
        <v>8.64</v>
      </c>
      <c r="I183" s="22">
        <v>22</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5.9400000000000001E-2</v>
      </c>
      <c r="D187" s="20">
        <v>2.6200000000000001E-2</v>
      </c>
      <c r="E187" s="20">
        <v>8.5599999999999996E-2</v>
      </c>
      <c r="F187" s="21">
        <v>1.1200000000000001</v>
      </c>
      <c r="G187" s="21">
        <v>4.3</v>
      </c>
      <c r="H187" s="21">
        <v>39.6</v>
      </c>
      <c r="I187" s="22">
        <v>58</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5.4600000000000003E-2</v>
      </c>
      <c r="D191" s="20">
        <v>1.83E-2</v>
      </c>
      <c r="E191" s="20">
        <v>7.2900000000000006E-2</v>
      </c>
      <c r="F191" s="21">
        <v>1.18</v>
      </c>
      <c r="G191" s="21">
        <v>3.4</v>
      </c>
      <c r="H191" s="21">
        <v>70.7</v>
      </c>
      <c r="I191" s="22">
        <v>100</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5.7500000000000002E-2</v>
      </c>
      <c r="D194" s="20">
        <v>0</v>
      </c>
      <c r="E194" s="20">
        <v>5.7500000000000002E-2</v>
      </c>
      <c r="F194" s="21">
        <v>0.45</v>
      </c>
      <c r="G194" s="21">
        <v>2.5</v>
      </c>
      <c r="H194" s="21">
        <v>10.94</v>
      </c>
      <c r="I194" s="22">
        <v>18</v>
      </c>
    </row>
    <row r="195" spans="1:9" ht="27.95" customHeight="1" thickBot="1">
      <c r="A195" s="18"/>
      <c r="B195" s="19" t="s">
        <v>628</v>
      </c>
      <c r="C195" s="20">
        <v>0</v>
      </c>
      <c r="D195" s="20">
        <v>0</v>
      </c>
      <c r="E195" s="20">
        <v>0</v>
      </c>
      <c r="F195" s="21">
        <v>0</v>
      </c>
      <c r="G195" s="21">
        <v>0</v>
      </c>
      <c r="H195" s="21">
        <v>2.6</v>
      </c>
      <c r="I195" s="22">
        <v>7</v>
      </c>
    </row>
    <row r="196" spans="1:9" ht="13.5" thickBot="1">
      <c r="A196" s="18"/>
      <c r="B196" s="19" t="s">
        <v>629</v>
      </c>
      <c r="C196" s="465" t="s">
        <v>468</v>
      </c>
      <c r="D196" s="466"/>
      <c r="E196" s="466"/>
      <c r="F196" s="466"/>
      <c r="G196" s="466"/>
      <c r="H196" s="466"/>
      <c r="I196" s="467"/>
    </row>
    <row r="197" spans="1:9" ht="27.95" customHeight="1" thickBot="1">
      <c r="A197" s="18"/>
      <c r="B197" s="19" t="s">
        <v>630</v>
      </c>
      <c r="C197" s="20">
        <v>4.58E-2</v>
      </c>
      <c r="D197" s="20">
        <v>0</v>
      </c>
      <c r="E197" s="20">
        <v>4.58E-2</v>
      </c>
      <c r="F197" s="21">
        <v>0.31</v>
      </c>
      <c r="G197" s="21">
        <v>2.5</v>
      </c>
      <c r="H197" s="21">
        <v>13.74</v>
      </c>
      <c r="I197" s="22">
        <v>26</v>
      </c>
    </row>
    <row r="198" spans="1:9" ht="27.95" customHeight="1" thickBot="1">
      <c r="A198" s="18"/>
      <c r="B198" s="19" t="s">
        <v>391</v>
      </c>
      <c r="C198" s="20">
        <v>4.58E-2</v>
      </c>
      <c r="D198" s="20">
        <v>0</v>
      </c>
      <c r="E198" s="20">
        <v>4.58E-2</v>
      </c>
      <c r="F198" s="21">
        <v>0.31</v>
      </c>
      <c r="G198" s="21">
        <v>2.5</v>
      </c>
      <c r="H198" s="21">
        <v>13.74</v>
      </c>
      <c r="I198" s="22">
        <v>26</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1.5699999999999999E-2</v>
      </c>
      <c r="D203" s="20">
        <v>0</v>
      </c>
      <c r="E203" s="20">
        <v>1.5699999999999999E-2</v>
      </c>
      <c r="F203" s="21">
        <v>0.65</v>
      </c>
      <c r="G203" s="21">
        <v>11</v>
      </c>
      <c r="H203" s="21">
        <v>14.18</v>
      </c>
      <c r="I203" s="22">
        <v>25</v>
      </c>
    </row>
    <row r="204" spans="1:9" ht="27.95" customHeight="1" thickBot="1">
      <c r="A204" s="18"/>
      <c r="B204" s="19" t="s">
        <v>636</v>
      </c>
      <c r="C204" s="20">
        <v>0</v>
      </c>
      <c r="D204" s="20">
        <v>0</v>
      </c>
      <c r="E204" s="20">
        <v>0</v>
      </c>
      <c r="F204" s="21">
        <v>0</v>
      </c>
      <c r="G204" s="21">
        <v>0</v>
      </c>
      <c r="H204" s="21">
        <v>2.14</v>
      </c>
      <c r="I204" s="22">
        <v>7</v>
      </c>
    </row>
    <row r="205" spans="1:9" ht="27.95" customHeight="1" thickBot="1">
      <c r="A205" s="18"/>
      <c r="B205" s="19" t="s">
        <v>432</v>
      </c>
      <c r="C205" s="20">
        <v>1.3299999999999999E-2</v>
      </c>
      <c r="D205" s="20">
        <v>0</v>
      </c>
      <c r="E205" s="20">
        <v>1.3299999999999999E-2</v>
      </c>
      <c r="F205" s="21">
        <v>0.49</v>
      </c>
      <c r="G205" s="21">
        <v>11</v>
      </c>
      <c r="H205" s="21">
        <v>16.71</v>
      </c>
      <c r="I205" s="22">
        <v>33</v>
      </c>
    </row>
    <row r="206" spans="1:9" ht="27.95" customHeight="1" thickBot="1">
      <c r="A206" s="18"/>
      <c r="B206" s="19" t="s">
        <v>637</v>
      </c>
      <c r="C206" s="20">
        <v>0</v>
      </c>
      <c r="D206" s="20">
        <v>0</v>
      </c>
      <c r="E206" s="20">
        <v>0</v>
      </c>
      <c r="F206" s="21">
        <v>0</v>
      </c>
      <c r="G206" s="21">
        <v>0</v>
      </c>
      <c r="H206" s="21">
        <v>2</v>
      </c>
      <c r="I206" s="22">
        <v>2</v>
      </c>
    </row>
    <row r="207" spans="1:9" ht="27.95" customHeight="1" thickBot="1">
      <c r="A207" s="18"/>
      <c r="B207" s="19" t="s">
        <v>638</v>
      </c>
      <c r="C207" s="20">
        <v>2.4199999999999999E-2</v>
      </c>
      <c r="D207" s="20">
        <v>0</v>
      </c>
      <c r="E207" s="20">
        <v>2.4199999999999999E-2</v>
      </c>
      <c r="F207" s="21">
        <v>0.52</v>
      </c>
      <c r="G207" s="21">
        <v>4.4000000000000004</v>
      </c>
      <c r="H207" s="21">
        <v>24.77</v>
      </c>
      <c r="I207" s="22">
        <v>31</v>
      </c>
    </row>
    <row r="208" spans="1:9" ht="13.5" thickBot="1">
      <c r="A208" s="18"/>
      <c r="B208" s="19" t="s">
        <v>639</v>
      </c>
      <c r="C208" s="465" t="s">
        <v>468</v>
      </c>
      <c r="D208" s="466"/>
      <c r="E208" s="466"/>
      <c r="F208" s="466"/>
      <c r="G208" s="466"/>
      <c r="H208" s="466"/>
      <c r="I208" s="467"/>
    </row>
    <row r="209" spans="1:9" ht="27.95" customHeight="1" thickBot="1">
      <c r="A209" s="18"/>
      <c r="B209" s="19" t="s">
        <v>640</v>
      </c>
      <c r="C209" s="20">
        <v>0</v>
      </c>
      <c r="D209" s="20">
        <v>0</v>
      </c>
      <c r="E209" s="20">
        <v>0</v>
      </c>
      <c r="F209" s="21">
        <v>0</v>
      </c>
      <c r="G209" s="21">
        <v>0</v>
      </c>
      <c r="H209" s="21">
        <v>4.5999999999999996</v>
      </c>
      <c r="I209" s="22">
        <v>14</v>
      </c>
    </row>
    <row r="210" spans="1:9" ht="27.95" customHeight="1" thickBot="1">
      <c r="A210" s="18"/>
      <c r="B210" s="19" t="s">
        <v>433</v>
      </c>
      <c r="C210" s="20">
        <v>1.9099999999999999E-2</v>
      </c>
      <c r="D210" s="20">
        <v>0</v>
      </c>
      <c r="E210" s="20">
        <v>1.9099999999999999E-2</v>
      </c>
      <c r="F210" s="21">
        <v>0.35</v>
      </c>
      <c r="G210" s="21">
        <v>4.4000000000000004</v>
      </c>
      <c r="H210" s="21">
        <v>31.36</v>
      </c>
      <c r="I210" s="22">
        <v>47</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1.7100000000000001E-2</v>
      </c>
      <c r="D214" s="20">
        <v>0</v>
      </c>
      <c r="E214" s="20">
        <v>1.7100000000000001E-2</v>
      </c>
      <c r="F214" s="21">
        <v>0.41</v>
      </c>
      <c r="G214" s="21">
        <v>6.3</v>
      </c>
      <c r="H214" s="21">
        <v>48.08</v>
      </c>
      <c r="I214" s="22">
        <v>80</v>
      </c>
    </row>
    <row r="215" spans="1:9" ht="27.95" customHeight="1" thickBot="1">
      <c r="A215" s="18"/>
      <c r="B215" s="19" t="s">
        <v>644</v>
      </c>
      <c r="C215" s="20">
        <v>0</v>
      </c>
      <c r="D215" s="20">
        <v>0</v>
      </c>
      <c r="E215" s="20">
        <v>0</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0.1193</v>
      </c>
      <c r="D217" s="20">
        <v>8.6699999999999999E-2</v>
      </c>
      <c r="E217" s="20">
        <v>0.20599999999999999</v>
      </c>
      <c r="F217" s="21">
        <v>0.62</v>
      </c>
      <c r="G217" s="21">
        <v>15.2</v>
      </c>
      <c r="H217" s="21">
        <v>16.52</v>
      </c>
      <c r="I217" s="22">
        <v>26</v>
      </c>
    </row>
    <row r="218" spans="1:9" ht="27.95" customHeight="1" thickBot="1">
      <c r="A218" s="18"/>
      <c r="B218" s="19" t="s">
        <v>647</v>
      </c>
      <c r="C218" s="20">
        <v>0.1193</v>
      </c>
      <c r="D218" s="20">
        <v>8.6699999999999999E-2</v>
      </c>
      <c r="E218" s="20">
        <v>0.20599999999999999</v>
      </c>
      <c r="F218" s="21">
        <v>0.62</v>
      </c>
      <c r="G218" s="21">
        <v>15.2</v>
      </c>
      <c r="H218" s="21">
        <v>16.52</v>
      </c>
      <c r="I218" s="22">
        <v>26</v>
      </c>
    </row>
    <row r="219" spans="1:9" ht="27.95" customHeight="1" thickBot="1">
      <c r="A219" s="18"/>
      <c r="B219" s="19" t="s">
        <v>392</v>
      </c>
      <c r="C219" s="20">
        <v>0.1125</v>
      </c>
      <c r="D219" s="20">
        <v>8.1799999999999998E-2</v>
      </c>
      <c r="E219" s="20">
        <v>0.1943</v>
      </c>
      <c r="F219" s="21">
        <v>0.6</v>
      </c>
      <c r="G219" s="21">
        <v>15.2</v>
      </c>
      <c r="H219" s="21">
        <v>17.52</v>
      </c>
      <c r="I219" s="22">
        <v>27</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6.7000000000000004E-2</v>
      </c>
      <c r="D223" s="20">
        <v>0</v>
      </c>
      <c r="E223" s="20">
        <v>6.7000000000000004E-2</v>
      </c>
      <c r="F223" s="21">
        <v>0.78</v>
      </c>
      <c r="G223" s="21">
        <v>6.3</v>
      </c>
      <c r="H223" s="21">
        <v>16.510000000000002</v>
      </c>
      <c r="I223" s="22">
        <v>31</v>
      </c>
    </row>
    <row r="224" spans="1:9" ht="13.5" thickBot="1">
      <c r="A224" s="18"/>
      <c r="B224" s="19" t="s">
        <v>652</v>
      </c>
      <c r="C224" s="465" t="s">
        <v>468</v>
      </c>
      <c r="D224" s="466"/>
      <c r="E224" s="466"/>
      <c r="F224" s="466"/>
      <c r="G224" s="466"/>
      <c r="H224" s="466"/>
      <c r="I224" s="467"/>
    </row>
    <row r="225" spans="1:9" ht="27.95" customHeight="1" thickBot="1">
      <c r="A225" s="18"/>
      <c r="B225" s="19" t="s">
        <v>653</v>
      </c>
      <c r="C225" s="20">
        <v>6.7000000000000004E-2</v>
      </c>
      <c r="D225" s="20">
        <v>0</v>
      </c>
      <c r="E225" s="20">
        <v>6.7000000000000004E-2</v>
      </c>
      <c r="F225" s="21">
        <v>0.78</v>
      </c>
      <c r="G225" s="21">
        <v>6.3</v>
      </c>
      <c r="H225" s="21">
        <v>16.510000000000002</v>
      </c>
      <c r="I225" s="22">
        <v>31</v>
      </c>
    </row>
    <row r="226" spans="1:9" ht="27.95" customHeight="1" thickBot="1">
      <c r="A226" s="18"/>
      <c r="B226" s="19" t="s">
        <v>393</v>
      </c>
      <c r="C226" s="20">
        <v>6.5600000000000006E-2</v>
      </c>
      <c r="D226" s="20">
        <v>0</v>
      </c>
      <c r="E226" s="20">
        <v>6.5600000000000006E-2</v>
      </c>
      <c r="F226" s="21">
        <v>0.76</v>
      </c>
      <c r="G226" s="21">
        <v>6.3</v>
      </c>
      <c r="H226" s="21">
        <v>16.850000000000001</v>
      </c>
      <c r="I226" s="22">
        <v>32</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0.86660000000000004</v>
      </c>
      <c r="D234" s="20">
        <v>0</v>
      </c>
      <c r="E234" s="20">
        <v>0.86660000000000004</v>
      </c>
      <c r="F234" s="21">
        <v>2.0299999999999998</v>
      </c>
      <c r="G234" s="21">
        <v>0</v>
      </c>
      <c r="H234" s="21">
        <v>1.1200000000000001</v>
      </c>
      <c r="I234" s="22">
        <v>2</v>
      </c>
    </row>
    <row r="235" spans="1:9" ht="27.95" customHeight="1" thickBot="1">
      <c r="A235" s="18"/>
      <c r="B235" s="19" t="s">
        <v>662</v>
      </c>
      <c r="C235" s="20">
        <v>6.0699999999999997E-2</v>
      </c>
      <c r="D235" s="20">
        <v>0</v>
      </c>
      <c r="E235" s="20">
        <v>6.0699999999999997E-2</v>
      </c>
      <c r="F235" s="21">
        <v>1.84</v>
      </c>
      <c r="G235" s="21">
        <v>3.6</v>
      </c>
      <c r="H235" s="21">
        <v>15.59</v>
      </c>
      <c r="I235" s="22">
        <v>22</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9.9099999999999994E-2</v>
      </c>
      <c r="D239" s="20">
        <v>0</v>
      </c>
      <c r="E239" s="20">
        <v>9.9099999999999994E-2</v>
      </c>
      <c r="F239" s="21">
        <v>1.72</v>
      </c>
      <c r="G239" s="21">
        <v>3.6</v>
      </c>
      <c r="H239" s="21">
        <v>19.3</v>
      </c>
      <c r="I239" s="22">
        <v>26</v>
      </c>
    </row>
    <row r="240" spans="1:9" ht="27.95" customHeight="1" thickBot="1">
      <c r="A240" s="18"/>
      <c r="B240" s="19" t="s">
        <v>667</v>
      </c>
      <c r="C240" s="20">
        <v>0</v>
      </c>
      <c r="D240" s="20">
        <v>0</v>
      </c>
      <c r="E240" s="20">
        <v>0</v>
      </c>
      <c r="F240" s="21">
        <v>0</v>
      </c>
      <c r="G240" s="21">
        <v>0</v>
      </c>
      <c r="H240" s="21">
        <v>0.8</v>
      </c>
      <c r="I240" s="22">
        <v>1</v>
      </c>
    </row>
    <row r="241" spans="1:9" ht="27.95" customHeight="1" thickBot="1">
      <c r="A241" s="18"/>
      <c r="B241" s="19" t="s">
        <v>668</v>
      </c>
      <c r="C241" s="20">
        <v>0.1615</v>
      </c>
      <c r="D241" s="20">
        <v>0</v>
      </c>
      <c r="E241" s="20">
        <v>0.1615</v>
      </c>
      <c r="F241" s="21">
        <v>1.01</v>
      </c>
      <c r="G241" s="21">
        <v>11.8</v>
      </c>
      <c r="H241" s="21">
        <v>9.77</v>
      </c>
      <c r="I241" s="22">
        <v>20</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0.14649999999999999</v>
      </c>
      <c r="D243" s="20">
        <v>0</v>
      </c>
      <c r="E243" s="20">
        <v>0.14649999999999999</v>
      </c>
      <c r="F243" s="21">
        <v>0.92</v>
      </c>
      <c r="G243" s="21">
        <v>11.8</v>
      </c>
      <c r="H243" s="21">
        <v>10.77</v>
      </c>
      <c r="I243" s="22">
        <v>22</v>
      </c>
    </row>
    <row r="244" spans="1:9" ht="13.5" thickBot="1">
      <c r="A244" s="18"/>
      <c r="B244" s="19" t="s">
        <v>671</v>
      </c>
      <c r="C244" s="465" t="s">
        <v>468</v>
      </c>
      <c r="D244" s="466"/>
      <c r="E244" s="466"/>
      <c r="F244" s="466"/>
      <c r="G244" s="466"/>
      <c r="H244" s="466"/>
      <c r="I244" s="467"/>
    </row>
    <row r="245" spans="1:9" ht="27.95" customHeight="1" thickBot="1">
      <c r="A245" s="18"/>
      <c r="B245" s="19" t="s">
        <v>672</v>
      </c>
      <c r="C245" s="20">
        <v>0.23080000000000001</v>
      </c>
      <c r="D245" s="20">
        <v>6.0000000000000001E-3</v>
      </c>
      <c r="E245" s="20">
        <v>0.23669999999999999</v>
      </c>
      <c r="F245" s="21">
        <v>0.92</v>
      </c>
      <c r="G245" s="21">
        <v>19.600000000000001</v>
      </c>
      <c r="H245" s="21">
        <v>12.49</v>
      </c>
      <c r="I245" s="22">
        <v>22</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0.2137</v>
      </c>
      <c r="D248" s="20">
        <v>5.4999999999999997E-3</v>
      </c>
      <c r="E248" s="20">
        <v>0.21920000000000001</v>
      </c>
      <c r="F248" s="21">
        <v>0.88</v>
      </c>
      <c r="G248" s="21">
        <v>19.600000000000001</v>
      </c>
      <c r="H248" s="21">
        <v>13.49</v>
      </c>
      <c r="I248" s="22">
        <v>23</v>
      </c>
    </row>
    <row r="249" spans="1:9" ht="27.95" customHeight="1" thickBot="1">
      <c r="A249" s="18"/>
      <c r="B249" s="19" t="s">
        <v>394</v>
      </c>
      <c r="C249" s="20">
        <v>0.14430000000000001</v>
      </c>
      <c r="D249" s="20">
        <v>1.6999999999999999E-3</v>
      </c>
      <c r="E249" s="20">
        <v>0.14599999999999999</v>
      </c>
      <c r="F249" s="21">
        <v>1.25</v>
      </c>
      <c r="G249" s="21">
        <v>11.3</v>
      </c>
      <c r="H249" s="21">
        <v>44.17</v>
      </c>
      <c r="I249" s="22">
        <v>68</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1.5E-3</v>
      </c>
      <c r="D252" s="20">
        <v>0</v>
      </c>
      <c r="E252" s="20">
        <v>1.5E-3</v>
      </c>
      <c r="F252" s="21">
        <v>0.31</v>
      </c>
      <c r="G252" s="21">
        <v>1.2</v>
      </c>
      <c r="H252" s="21">
        <v>26.01</v>
      </c>
      <c r="I252" s="22">
        <v>39</v>
      </c>
    </row>
    <row r="253" spans="1:9" ht="27.95" customHeight="1" thickBot="1">
      <c r="A253" s="18"/>
      <c r="B253" s="19" t="s">
        <v>679</v>
      </c>
      <c r="C253" s="20">
        <v>0</v>
      </c>
      <c r="D253" s="20">
        <v>0</v>
      </c>
      <c r="E253" s="20">
        <v>0</v>
      </c>
      <c r="F253" s="21">
        <v>0</v>
      </c>
      <c r="G253" s="21">
        <v>0</v>
      </c>
      <c r="H253" s="21">
        <v>7.64</v>
      </c>
      <c r="I253" s="22">
        <v>21</v>
      </c>
    </row>
    <row r="254" spans="1:9" ht="27.95" customHeight="1" thickBot="1">
      <c r="A254" s="18"/>
      <c r="B254" s="19" t="s">
        <v>680</v>
      </c>
      <c r="C254" s="20">
        <v>1.1000000000000001E-3</v>
      </c>
      <c r="D254" s="20">
        <v>0</v>
      </c>
      <c r="E254" s="20">
        <v>1.1000000000000001E-3</v>
      </c>
      <c r="F254" s="21">
        <v>0.2</v>
      </c>
      <c r="G254" s="21">
        <v>1.2</v>
      </c>
      <c r="H254" s="21">
        <v>33.65</v>
      </c>
      <c r="I254" s="22">
        <v>60</v>
      </c>
    </row>
    <row r="255" spans="1:9" ht="27.95" customHeight="1" thickBot="1">
      <c r="A255" s="18"/>
      <c r="B255" s="19" t="s">
        <v>395</v>
      </c>
      <c r="C255" s="20">
        <v>1.1000000000000001E-3</v>
      </c>
      <c r="D255" s="20">
        <v>0</v>
      </c>
      <c r="E255" s="20">
        <v>1.1000000000000001E-3</v>
      </c>
      <c r="F255" s="21">
        <v>0.2</v>
      </c>
      <c r="G255" s="21">
        <v>1.2</v>
      </c>
      <c r="H255" s="21">
        <v>34.25</v>
      </c>
      <c r="I255" s="22">
        <v>61</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v>
      </c>
      <c r="I262" s="22">
        <v>1</v>
      </c>
    </row>
    <row r="263" spans="1:9" ht="27.95" customHeight="1" thickBot="1">
      <c r="A263" s="18"/>
      <c r="B263" s="19" t="s">
        <v>688</v>
      </c>
      <c r="C263" s="20">
        <v>0.11609999999999999</v>
      </c>
      <c r="D263" s="20">
        <v>0</v>
      </c>
      <c r="E263" s="20">
        <v>0.11609999999999999</v>
      </c>
      <c r="F263" s="21">
        <v>0.99</v>
      </c>
      <c r="G263" s="21">
        <v>5.8</v>
      </c>
      <c r="H263" s="21">
        <v>26.79</v>
      </c>
      <c r="I263" s="22">
        <v>49</v>
      </c>
    </row>
    <row r="264" spans="1:9" ht="27.95" customHeight="1" thickBot="1">
      <c r="A264" s="18"/>
      <c r="B264" s="19" t="s">
        <v>689</v>
      </c>
      <c r="C264" s="20">
        <v>0.11269999999999999</v>
      </c>
      <c r="D264" s="20">
        <v>0</v>
      </c>
      <c r="E264" s="20">
        <v>0.11269999999999999</v>
      </c>
      <c r="F264" s="21">
        <v>0.97</v>
      </c>
      <c r="G264" s="21">
        <v>5.8</v>
      </c>
      <c r="H264" s="21">
        <v>27.59</v>
      </c>
      <c r="I264" s="22">
        <v>50</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1.7299999999999999E-2</v>
      </c>
      <c r="D269" s="20">
        <v>0</v>
      </c>
      <c r="E269" s="20">
        <v>1.7299999999999999E-2</v>
      </c>
      <c r="F269" s="21">
        <v>2.0299999999999998</v>
      </c>
      <c r="G269" s="21">
        <v>3</v>
      </c>
      <c r="H269" s="21">
        <v>1.54</v>
      </c>
      <c r="I269" s="22">
        <v>2</v>
      </c>
    </row>
    <row r="270" spans="1:9" ht="27.95" customHeight="1" thickBot="1">
      <c r="A270" s="18"/>
      <c r="B270" s="19" t="s">
        <v>695</v>
      </c>
      <c r="C270" s="20">
        <v>1.7299999999999999E-2</v>
      </c>
      <c r="D270" s="20">
        <v>0</v>
      </c>
      <c r="E270" s="20">
        <v>1.7299999999999999E-2</v>
      </c>
      <c r="F270" s="21">
        <v>2.0299999999999998</v>
      </c>
      <c r="G270" s="21">
        <v>3</v>
      </c>
      <c r="H270" s="21">
        <v>1.54</v>
      </c>
      <c r="I270" s="22">
        <v>2</v>
      </c>
    </row>
    <row r="271" spans="1:9" ht="27.95" customHeight="1" thickBot="1">
      <c r="A271" s="18"/>
      <c r="B271" s="19" t="s">
        <v>396</v>
      </c>
      <c r="C271" s="20">
        <v>0.1077</v>
      </c>
      <c r="D271" s="20">
        <v>0</v>
      </c>
      <c r="E271" s="20">
        <v>0.1077</v>
      </c>
      <c r="F271" s="21">
        <v>0.99</v>
      </c>
      <c r="G271" s="21">
        <v>5.6</v>
      </c>
      <c r="H271" s="21">
        <v>29.13</v>
      </c>
      <c r="I271" s="22">
        <v>53</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5.4000000000000003E-3</v>
      </c>
      <c r="D275" s="20">
        <v>0</v>
      </c>
      <c r="E275" s="20">
        <v>5.4000000000000003E-3</v>
      </c>
      <c r="F275" s="21">
        <v>0.18</v>
      </c>
      <c r="G275" s="21">
        <v>5</v>
      </c>
      <c r="H275" s="21">
        <v>10.23</v>
      </c>
      <c r="I275" s="22">
        <v>23</v>
      </c>
    </row>
    <row r="276" spans="1:9" ht="27.95" customHeight="1" thickBot="1">
      <c r="A276" s="18"/>
      <c r="B276" s="19" t="s">
        <v>700</v>
      </c>
      <c r="C276" s="20">
        <v>5.4000000000000003E-3</v>
      </c>
      <c r="D276" s="20">
        <v>0</v>
      </c>
      <c r="E276" s="20">
        <v>5.4000000000000003E-3</v>
      </c>
      <c r="F276" s="21">
        <v>0.18</v>
      </c>
      <c r="G276" s="21">
        <v>5</v>
      </c>
      <c r="H276" s="21">
        <v>10.23</v>
      </c>
      <c r="I276" s="22">
        <v>23</v>
      </c>
    </row>
    <row r="277" spans="1:9" ht="27.95" customHeight="1" thickBot="1">
      <c r="A277" s="18"/>
      <c r="B277" s="19" t="s">
        <v>397</v>
      </c>
      <c r="C277" s="20">
        <v>5.3E-3</v>
      </c>
      <c r="D277" s="20">
        <v>0</v>
      </c>
      <c r="E277" s="20">
        <v>5.3E-3</v>
      </c>
      <c r="F277" s="21">
        <v>0.17</v>
      </c>
      <c r="G277" s="21">
        <v>5</v>
      </c>
      <c r="H277" s="21">
        <v>10.43</v>
      </c>
      <c r="I277" s="22">
        <v>24</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4.2700000000000002E-2</v>
      </c>
      <c r="D283" s="20">
        <v>2.3300000000000001E-2</v>
      </c>
      <c r="E283" s="20">
        <v>6.6000000000000003E-2</v>
      </c>
      <c r="F283" s="21">
        <v>0</v>
      </c>
      <c r="G283" s="21">
        <v>0</v>
      </c>
      <c r="H283" s="21">
        <v>18.72</v>
      </c>
      <c r="I283" s="22">
        <v>43</v>
      </c>
    </row>
    <row r="284" spans="1:9" ht="27.95" customHeight="1" thickBot="1">
      <c r="A284" s="18"/>
      <c r="B284" s="19" t="s">
        <v>707</v>
      </c>
      <c r="C284" s="20">
        <v>4.2700000000000002E-2</v>
      </c>
      <c r="D284" s="20">
        <v>2.3300000000000001E-2</v>
      </c>
      <c r="E284" s="20">
        <v>6.6000000000000003E-2</v>
      </c>
      <c r="F284" s="21">
        <v>0</v>
      </c>
      <c r="G284" s="21">
        <v>0</v>
      </c>
      <c r="H284" s="21">
        <v>18.72</v>
      </c>
      <c r="I284" s="22">
        <v>43</v>
      </c>
    </row>
    <row r="285" spans="1:9" ht="27.95" customHeight="1" thickBot="1">
      <c r="A285" s="18"/>
      <c r="B285" s="19" t="s">
        <v>398</v>
      </c>
      <c r="C285" s="20">
        <v>4.1200000000000001E-2</v>
      </c>
      <c r="D285" s="20">
        <v>2.2499999999999999E-2</v>
      </c>
      <c r="E285" s="20">
        <v>6.3700000000000007E-2</v>
      </c>
      <c r="F285" s="21">
        <v>0</v>
      </c>
      <c r="G285" s="21">
        <v>0</v>
      </c>
      <c r="H285" s="21">
        <v>19.420000000000002</v>
      </c>
      <c r="I285" s="22">
        <v>44</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3.4700000000000002E-2</v>
      </c>
      <c r="D298" s="20">
        <v>3.0700000000000002E-2</v>
      </c>
      <c r="E298" s="20">
        <v>6.54E-2</v>
      </c>
      <c r="F298" s="21">
        <v>0.68</v>
      </c>
      <c r="G298" s="21">
        <v>26.8</v>
      </c>
      <c r="H298" s="21">
        <v>24.95</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3.1899999999999998E-2</v>
      </c>
      <c r="D300" s="20">
        <v>2.8199999999999999E-2</v>
      </c>
      <c r="E300" s="20">
        <v>6.0100000000000001E-2</v>
      </c>
      <c r="F300" s="21">
        <v>0.63</v>
      </c>
      <c r="G300" s="21">
        <v>26.8</v>
      </c>
      <c r="H300" s="21">
        <v>27.15</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6.7799999999999999E-2</v>
      </c>
      <c r="D302" s="20">
        <v>2.3E-2</v>
      </c>
      <c r="E302" s="20">
        <v>9.0800000000000006E-2</v>
      </c>
      <c r="F302" s="21">
        <v>1.59</v>
      </c>
      <c r="G302" s="21">
        <v>5.9</v>
      </c>
      <c r="H302" s="21">
        <v>16.09</v>
      </c>
      <c r="I302" s="22">
        <v>23</v>
      </c>
    </row>
    <row r="303" spans="1:9" ht="13.5" thickBot="1">
      <c r="A303" s="18"/>
      <c r="B303" s="19" t="s">
        <v>725</v>
      </c>
      <c r="C303" s="465" t="s">
        <v>468</v>
      </c>
      <c r="D303" s="466"/>
      <c r="E303" s="466"/>
      <c r="F303" s="466"/>
      <c r="G303" s="466"/>
      <c r="H303" s="466"/>
      <c r="I303" s="467"/>
    </row>
    <row r="304" spans="1:9" ht="27.95" customHeight="1" thickBot="1">
      <c r="A304" s="18"/>
      <c r="B304" s="19" t="s">
        <v>726</v>
      </c>
      <c r="C304" s="20">
        <v>6.7799999999999999E-2</v>
      </c>
      <c r="D304" s="20">
        <v>2.3E-2</v>
      </c>
      <c r="E304" s="20">
        <v>9.0800000000000006E-2</v>
      </c>
      <c r="F304" s="21">
        <v>1.59</v>
      </c>
      <c r="G304" s="21">
        <v>5.9</v>
      </c>
      <c r="H304" s="21">
        <v>16.09</v>
      </c>
      <c r="I304" s="22">
        <v>23</v>
      </c>
    </row>
    <row r="305" spans="1:9" ht="27.95" customHeight="1" thickBot="1">
      <c r="A305" s="18"/>
      <c r="B305" s="19" t="s">
        <v>399</v>
      </c>
      <c r="C305" s="20">
        <v>4.3700000000000003E-2</v>
      </c>
      <c r="D305" s="20">
        <v>2.5399999999999999E-2</v>
      </c>
      <c r="E305" s="20">
        <v>6.9099999999999995E-2</v>
      </c>
      <c r="F305" s="21">
        <v>1.01</v>
      </c>
      <c r="G305" s="21">
        <v>14.5</v>
      </c>
      <c r="H305" s="21">
        <v>44.79</v>
      </c>
      <c r="I305" s="22">
        <v>56</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3.1199999999999999E-2</v>
      </c>
      <c r="D313" s="20">
        <v>3.1800000000000002E-2</v>
      </c>
      <c r="E313" s="20">
        <v>6.3100000000000003E-2</v>
      </c>
      <c r="F313" s="21">
        <v>0.45</v>
      </c>
      <c r="G313" s="21">
        <v>1</v>
      </c>
      <c r="H313" s="21">
        <v>17.96</v>
      </c>
      <c r="I313" s="22">
        <v>27</v>
      </c>
    </row>
    <row r="314" spans="1:9" ht="27.95" customHeight="1" thickBot="1">
      <c r="A314" s="18"/>
      <c r="B314" s="19" t="s">
        <v>735</v>
      </c>
      <c r="C314" s="20">
        <v>4.8899999999999999E-2</v>
      </c>
      <c r="D314" s="20">
        <v>0</v>
      </c>
      <c r="E314" s="20">
        <v>4.8899999999999999E-2</v>
      </c>
      <c r="F314" s="21">
        <v>2.7</v>
      </c>
      <c r="G314" s="21">
        <v>10</v>
      </c>
      <c r="H314" s="21">
        <v>1.5</v>
      </c>
      <c r="I314" s="22">
        <v>3</v>
      </c>
    </row>
    <row r="315" spans="1:9" ht="27.95" customHeight="1" thickBot="1">
      <c r="A315" s="18"/>
      <c r="B315" s="19" t="s">
        <v>736</v>
      </c>
      <c r="C315" s="20">
        <v>0</v>
      </c>
      <c r="D315" s="20">
        <v>0</v>
      </c>
      <c r="E315" s="20">
        <v>0</v>
      </c>
      <c r="F315" s="21">
        <v>0</v>
      </c>
      <c r="G315" s="21">
        <v>0</v>
      </c>
      <c r="H315" s="21">
        <v>2.2000000000000002</v>
      </c>
      <c r="I315" s="22">
        <v>18</v>
      </c>
    </row>
    <row r="316" spans="1:9" ht="27.95" customHeight="1" thickBot="1">
      <c r="A316" s="18"/>
      <c r="B316" s="19" t="s">
        <v>435</v>
      </c>
      <c r="C316" s="20">
        <v>2.8500000000000001E-2</v>
      </c>
      <c r="D316" s="20">
        <v>2.5700000000000001E-2</v>
      </c>
      <c r="E316" s="20">
        <v>5.4199999999999998E-2</v>
      </c>
      <c r="F316" s="21">
        <v>0.41</v>
      </c>
      <c r="G316" s="21">
        <v>4</v>
      </c>
      <c r="H316" s="21">
        <v>22.26</v>
      </c>
      <c r="I316" s="22">
        <v>49</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3.2300000000000002E-2</v>
      </c>
      <c r="D318" s="20">
        <v>3.2199999999999999E-2</v>
      </c>
      <c r="E318" s="20">
        <v>6.4500000000000002E-2</v>
      </c>
      <c r="F318" s="21">
        <v>0.41</v>
      </c>
      <c r="G318" s="21">
        <v>5.3</v>
      </c>
      <c r="H318" s="21">
        <v>23.5</v>
      </c>
      <c r="I318" s="22">
        <v>30</v>
      </c>
    </row>
    <row r="319" spans="1:9" ht="27.95" customHeight="1" thickBot="1">
      <c r="A319" s="18"/>
      <c r="B319" s="19" t="s">
        <v>739</v>
      </c>
      <c r="C319" s="20">
        <v>0</v>
      </c>
      <c r="D319" s="20">
        <v>0</v>
      </c>
      <c r="E319" s="20">
        <v>0</v>
      </c>
      <c r="F319" s="21">
        <v>0</v>
      </c>
      <c r="G319" s="21">
        <v>0</v>
      </c>
      <c r="H319" s="21">
        <v>3.14</v>
      </c>
      <c r="I319" s="22">
        <v>6</v>
      </c>
    </row>
    <row r="320" spans="1:9" ht="13.5" thickBot="1">
      <c r="A320" s="18"/>
      <c r="B320" s="19" t="s">
        <v>740</v>
      </c>
      <c r="C320" s="465" t="s">
        <v>468</v>
      </c>
      <c r="D320" s="466"/>
      <c r="E320" s="466"/>
      <c r="F320" s="466"/>
      <c r="G320" s="466"/>
      <c r="H320" s="466"/>
      <c r="I320" s="467"/>
    </row>
    <row r="321" spans="1:9" ht="27.95" customHeight="1" thickBot="1">
      <c r="A321" s="18"/>
      <c r="B321" s="19" t="s">
        <v>436</v>
      </c>
      <c r="C321" s="20">
        <v>2.7699999999999999E-2</v>
      </c>
      <c r="D321" s="20">
        <v>2.75E-2</v>
      </c>
      <c r="E321" s="20">
        <v>5.5199999999999999E-2</v>
      </c>
      <c r="F321" s="21">
        <v>0.33</v>
      </c>
      <c r="G321" s="21">
        <v>5.3</v>
      </c>
      <c r="H321" s="21">
        <v>27.44</v>
      </c>
      <c r="I321" s="22">
        <v>37</v>
      </c>
    </row>
    <row r="322" spans="1:9" ht="27.95" customHeight="1" thickBot="1">
      <c r="A322" s="18"/>
      <c r="B322" s="19" t="s">
        <v>741</v>
      </c>
      <c r="C322" s="20">
        <v>2.81E-2</v>
      </c>
      <c r="D322" s="20">
        <v>2.6700000000000002E-2</v>
      </c>
      <c r="E322" s="20">
        <v>5.4800000000000001E-2</v>
      </c>
      <c r="F322" s="21">
        <v>0.38</v>
      </c>
      <c r="G322" s="21">
        <v>4.7</v>
      </c>
      <c r="H322" s="21">
        <v>49.7</v>
      </c>
      <c r="I322" s="22">
        <v>86</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5.1700000000000003E-2</v>
      </c>
      <c r="D325" s="20">
        <v>1.2699999999999999E-2</v>
      </c>
      <c r="E325" s="20">
        <v>6.4399999999999999E-2</v>
      </c>
      <c r="F325" s="21">
        <v>0.23</v>
      </c>
      <c r="G325" s="21">
        <v>3</v>
      </c>
      <c r="H325" s="21">
        <v>22.75</v>
      </c>
      <c r="I325" s="22">
        <v>36</v>
      </c>
    </row>
    <row r="326" spans="1:9" ht="13.5" thickBot="1">
      <c r="A326" s="18"/>
      <c r="B326" s="19" t="s">
        <v>745</v>
      </c>
      <c r="C326" s="465" t="s">
        <v>468</v>
      </c>
      <c r="D326" s="466"/>
      <c r="E326" s="466"/>
      <c r="F326" s="466"/>
      <c r="G326" s="466"/>
      <c r="H326" s="466"/>
      <c r="I326" s="467"/>
    </row>
    <row r="327" spans="1:9" ht="27.95" customHeight="1" thickBot="1">
      <c r="A327" s="18"/>
      <c r="B327" s="19" t="s">
        <v>746</v>
      </c>
      <c r="C327" s="20">
        <v>5.04E-2</v>
      </c>
      <c r="D327" s="20">
        <v>1.24E-2</v>
      </c>
      <c r="E327" s="20">
        <v>6.2700000000000006E-2</v>
      </c>
      <c r="F327" s="21">
        <v>0.22</v>
      </c>
      <c r="G327" s="21">
        <v>3</v>
      </c>
      <c r="H327" s="21">
        <v>23.35</v>
      </c>
      <c r="I327" s="22">
        <v>37</v>
      </c>
    </row>
    <row r="328" spans="1:9" ht="27.95" customHeight="1" thickBot="1">
      <c r="A328" s="18"/>
      <c r="B328" s="19" t="s">
        <v>400</v>
      </c>
      <c r="C328" s="20">
        <v>5.04E-2</v>
      </c>
      <c r="D328" s="20">
        <v>1.24E-2</v>
      </c>
      <c r="E328" s="20">
        <v>6.2700000000000006E-2</v>
      </c>
      <c r="F328" s="21">
        <v>0.22</v>
      </c>
      <c r="G328" s="21">
        <v>3</v>
      </c>
      <c r="H328" s="21">
        <v>23.35</v>
      </c>
      <c r="I328" s="22">
        <v>37</v>
      </c>
    </row>
    <row r="329" spans="1:9" ht="27.95" customHeight="1" thickBot="1">
      <c r="A329" s="18"/>
      <c r="B329" s="19" t="s">
        <v>727</v>
      </c>
      <c r="C329" s="20">
        <v>0</v>
      </c>
      <c r="D329" s="20">
        <v>0</v>
      </c>
      <c r="E329" s="20">
        <v>0</v>
      </c>
      <c r="F329" s="21">
        <v>0</v>
      </c>
      <c r="G329" s="21">
        <v>0</v>
      </c>
      <c r="H329" s="21">
        <v>2.15</v>
      </c>
      <c r="I329" s="22">
        <v>9</v>
      </c>
    </row>
    <row r="330" spans="1:9" ht="27.95" customHeight="1" thickBot="1">
      <c r="A330" s="18"/>
      <c r="B330" s="19" t="s">
        <v>747</v>
      </c>
      <c r="C330" s="20">
        <v>0</v>
      </c>
      <c r="D330" s="20">
        <v>0</v>
      </c>
      <c r="E330" s="20">
        <v>0</v>
      </c>
      <c r="F330" s="21">
        <v>0</v>
      </c>
      <c r="G330" s="21">
        <v>0</v>
      </c>
      <c r="H330" s="21">
        <v>2.8</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0</v>
      </c>
      <c r="D332" s="20">
        <v>0</v>
      </c>
      <c r="E332" s="20">
        <v>0</v>
      </c>
      <c r="F332" s="21">
        <v>0</v>
      </c>
      <c r="G332" s="21">
        <v>0</v>
      </c>
      <c r="H332" s="21">
        <v>8.66</v>
      </c>
      <c r="I332" s="22">
        <v>14</v>
      </c>
    </row>
    <row r="333" spans="1:9" ht="27.95" customHeight="1" thickBot="1">
      <c r="A333" s="18"/>
      <c r="B333" s="19" t="s">
        <v>750</v>
      </c>
      <c r="C333" s="20">
        <v>0.28810000000000002</v>
      </c>
      <c r="D333" s="20">
        <v>0</v>
      </c>
      <c r="E333" s="20">
        <v>0.28810000000000002</v>
      </c>
      <c r="F333" s="21">
        <v>1.35</v>
      </c>
      <c r="G333" s="21">
        <v>0</v>
      </c>
      <c r="H333" s="21">
        <v>2.1800000000000002</v>
      </c>
      <c r="I333" s="22">
        <v>3</v>
      </c>
    </row>
    <row r="334" spans="1:9" ht="27.95" customHeight="1" thickBot="1">
      <c r="A334" s="18"/>
      <c r="B334" s="19" t="s">
        <v>751</v>
      </c>
      <c r="C334" s="20">
        <v>0</v>
      </c>
      <c r="D334" s="20">
        <v>0</v>
      </c>
      <c r="E334" s="20">
        <v>0</v>
      </c>
      <c r="F334" s="21">
        <v>0</v>
      </c>
      <c r="G334" s="21">
        <v>0</v>
      </c>
      <c r="H334" s="21">
        <v>2.25</v>
      </c>
      <c r="I334" s="22">
        <v>4</v>
      </c>
    </row>
    <row r="335" spans="1:9" ht="27.95" customHeight="1" thickBot="1">
      <c r="A335" s="18"/>
      <c r="B335" s="19" t="s">
        <v>752</v>
      </c>
      <c r="C335" s="20">
        <v>3.6400000000000002E-2</v>
      </c>
      <c r="D335" s="20">
        <v>0</v>
      </c>
      <c r="E335" s="20">
        <v>3.6400000000000002E-2</v>
      </c>
      <c r="F335" s="21">
        <v>0.14000000000000001</v>
      </c>
      <c r="G335" s="21">
        <v>0</v>
      </c>
      <c r="H335" s="21">
        <v>17.260000000000002</v>
      </c>
      <c r="I335" s="22">
        <v>29</v>
      </c>
    </row>
    <row r="336" spans="1:9" ht="27.95" customHeight="1" thickBot="1">
      <c r="A336" s="18"/>
      <c r="B336" s="19" t="s">
        <v>401</v>
      </c>
      <c r="C336" s="20">
        <v>3.2399999999999998E-2</v>
      </c>
      <c r="D336" s="20">
        <v>0</v>
      </c>
      <c r="E336" s="20">
        <v>3.2399999999999998E-2</v>
      </c>
      <c r="F336" s="21">
        <v>0.11</v>
      </c>
      <c r="G336" s="21">
        <v>0</v>
      </c>
      <c r="H336" s="21">
        <v>19.41</v>
      </c>
      <c r="I336" s="22">
        <v>38</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2.1000000000000001E-2</v>
      </c>
      <c r="D339" s="20">
        <v>0</v>
      </c>
      <c r="E339" s="20">
        <v>2.1000000000000001E-2</v>
      </c>
      <c r="F339" s="21">
        <v>1.35</v>
      </c>
      <c r="G339" s="21">
        <v>5.7</v>
      </c>
      <c r="H339" s="21">
        <v>34.46</v>
      </c>
      <c r="I339" s="22">
        <v>48</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0.02</v>
      </c>
      <c r="D343" s="20">
        <v>0</v>
      </c>
      <c r="E343" s="20">
        <v>0.02</v>
      </c>
      <c r="F343" s="21">
        <v>1.3</v>
      </c>
      <c r="G343" s="21">
        <v>5.7</v>
      </c>
      <c r="H343" s="21">
        <v>36.06</v>
      </c>
      <c r="I343" s="22">
        <v>50</v>
      </c>
    </row>
    <row r="344" spans="1:9" ht="27.95" customHeight="1" thickBot="1">
      <c r="A344" s="18"/>
      <c r="B344" s="19" t="s">
        <v>404</v>
      </c>
      <c r="C344" s="20">
        <v>0.02</v>
      </c>
      <c r="D344" s="20">
        <v>0</v>
      </c>
      <c r="E344" s="20">
        <v>0.02</v>
      </c>
      <c r="F344" s="21">
        <v>1.3</v>
      </c>
      <c r="G344" s="21">
        <v>5.7</v>
      </c>
      <c r="H344" s="21">
        <v>36.06</v>
      </c>
      <c r="I344" s="22">
        <v>50</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7.8799999999999995E-2</v>
      </c>
      <c r="D347" s="20">
        <v>0</v>
      </c>
      <c r="E347" s="20">
        <v>7.8799999999999995E-2</v>
      </c>
      <c r="F347" s="21">
        <v>1.64</v>
      </c>
      <c r="G347" s="21">
        <v>6.1</v>
      </c>
      <c r="H347" s="21">
        <v>28.33</v>
      </c>
      <c r="I347" s="22">
        <v>42</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7.3599999999999999E-2</v>
      </c>
      <c r="D349" s="20">
        <v>0</v>
      </c>
      <c r="E349" s="20">
        <v>7.3599999999999999E-2</v>
      </c>
      <c r="F349" s="21">
        <v>1.57</v>
      </c>
      <c r="G349" s="21">
        <v>6.1</v>
      </c>
      <c r="H349" s="21">
        <v>30.33</v>
      </c>
      <c r="I349" s="22">
        <v>44</v>
      </c>
    </row>
    <row r="350" spans="1:9" ht="27.95" customHeight="1" thickBot="1">
      <c r="A350" s="18"/>
      <c r="B350" s="19" t="s">
        <v>405</v>
      </c>
      <c r="C350" s="20">
        <v>7.3599999999999999E-2</v>
      </c>
      <c r="D350" s="20">
        <v>0</v>
      </c>
      <c r="E350" s="20">
        <v>7.3599999999999999E-2</v>
      </c>
      <c r="F350" s="21">
        <v>1.57</v>
      </c>
      <c r="G350" s="21">
        <v>6.1</v>
      </c>
      <c r="H350" s="21">
        <v>30.33</v>
      </c>
      <c r="I350" s="22">
        <v>44</v>
      </c>
    </row>
    <row r="351" spans="1:9" ht="13.5" thickBot="1">
      <c r="A351" s="18"/>
      <c r="B351" s="19" t="s">
        <v>765</v>
      </c>
      <c r="C351" s="465" t="s">
        <v>468</v>
      </c>
      <c r="D351" s="466"/>
      <c r="E351" s="466"/>
      <c r="F351" s="466"/>
      <c r="G351" s="466"/>
      <c r="H351" s="466"/>
      <c r="I351" s="467"/>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6.3399999999999998E-2</v>
      </c>
      <c r="D353" s="20">
        <v>0</v>
      </c>
      <c r="E353" s="20">
        <v>6.3399999999999998E-2</v>
      </c>
      <c r="F353" s="21">
        <v>0.48</v>
      </c>
      <c r="G353" s="21">
        <v>3.5</v>
      </c>
      <c r="H353" s="21">
        <v>7.99</v>
      </c>
      <c r="I353" s="22">
        <v>17</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5.9900000000000002E-2</v>
      </c>
      <c r="D357" s="20">
        <v>0</v>
      </c>
      <c r="E357" s="20">
        <v>5.9900000000000002E-2</v>
      </c>
      <c r="F357" s="21">
        <v>0.45</v>
      </c>
      <c r="G357" s="21">
        <v>3.5</v>
      </c>
      <c r="H357" s="21">
        <v>8.4499999999999993</v>
      </c>
      <c r="I357" s="22">
        <v>18</v>
      </c>
    </row>
    <row r="358" spans="1:9" ht="27.95" customHeight="1" thickBot="1">
      <c r="A358" s="18"/>
      <c r="B358" s="19" t="s">
        <v>406</v>
      </c>
      <c r="C358" s="20">
        <v>5.9900000000000002E-2</v>
      </c>
      <c r="D358" s="20">
        <v>0</v>
      </c>
      <c r="E358" s="20">
        <v>5.9900000000000002E-2</v>
      </c>
      <c r="F358" s="21">
        <v>0.45</v>
      </c>
      <c r="G358" s="21">
        <v>3.5</v>
      </c>
      <c r="H358" s="21">
        <v>8.4499999999999993</v>
      </c>
      <c r="I358" s="22">
        <v>18</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4.3E-3</v>
      </c>
      <c r="D361" s="20">
        <v>0</v>
      </c>
      <c r="E361" s="20">
        <v>4.3E-3</v>
      </c>
      <c r="F361" s="21">
        <v>0.37</v>
      </c>
      <c r="G361" s="21">
        <v>3</v>
      </c>
      <c r="H361" s="21">
        <v>4.67</v>
      </c>
      <c r="I361" s="22">
        <v>11</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3.2000000000000002E-3</v>
      </c>
      <c r="D363" s="20">
        <v>0</v>
      </c>
      <c r="E363" s="20">
        <v>3.2000000000000002E-3</v>
      </c>
      <c r="F363" s="21">
        <v>0.31</v>
      </c>
      <c r="G363" s="21">
        <v>3</v>
      </c>
      <c r="H363" s="21">
        <v>6.21</v>
      </c>
      <c r="I363" s="22">
        <v>13</v>
      </c>
    </row>
    <row r="364" spans="1:9" ht="27.95" customHeight="1" thickBot="1">
      <c r="A364" s="18"/>
      <c r="B364" s="19" t="s">
        <v>407</v>
      </c>
      <c r="C364" s="20">
        <v>3.2000000000000002E-3</v>
      </c>
      <c r="D364" s="20">
        <v>0</v>
      </c>
      <c r="E364" s="20">
        <v>3.2000000000000002E-3</v>
      </c>
      <c r="F364" s="21">
        <v>0.31</v>
      </c>
      <c r="G364" s="21">
        <v>3</v>
      </c>
      <c r="H364" s="21">
        <v>6.21</v>
      </c>
      <c r="I364" s="22">
        <v>13</v>
      </c>
    </row>
    <row r="365" spans="1:9" ht="27.95" customHeight="1" thickBot="1">
      <c r="A365" s="18"/>
      <c r="B365" s="19" t="s">
        <v>777</v>
      </c>
      <c r="C365" s="20">
        <v>5.5999999999999999E-3</v>
      </c>
      <c r="D365" s="20">
        <v>0</v>
      </c>
      <c r="E365" s="20">
        <v>5.5999999999999999E-3</v>
      </c>
      <c r="F365" s="21">
        <v>0</v>
      </c>
      <c r="G365" s="21">
        <v>1</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3.2000000000000001E-2</v>
      </c>
      <c r="D367" s="20">
        <v>0</v>
      </c>
      <c r="E367" s="20">
        <v>3.2000000000000001E-2</v>
      </c>
      <c r="F367" s="21">
        <v>0.51</v>
      </c>
      <c r="G367" s="21">
        <v>0</v>
      </c>
      <c r="H367" s="21">
        <v>5.9</v>
      </c>
      <c r="I367" s="22">
        <v>8</v>
      </c>
    </row>
    <row r="368" spans="1:9" ht="27.95" customHeight="1" thickBot="1">
      <c r="A368" s="18"/>
      <c r="B368" s="19" t="s">
        <v>780</v>
      </c>
      <c r="C368" s="20">
        <v>8.8000000000000005E-3</v>
      </c>
      <c r="D368" s="20">
        <v>0</v>
      </c>
      <c r="E368" s="20">
        <v>8.8000000000000005E-3</v>
      </c>
      <c r="F368" s="21">
        <v>1.35</v>
      </c>
      <c r="G368" s="21">
        <v>1.5</v>
      </c>
      <c r="H368" s="21">
        <v>2.4</v>
      </c>
      <c r="I368" s="22">
        <v>3</v>
      </c>
    </row>
    <row r="369" spans="1:9" ht="27.95" customHeight="1" thickBot="1">
      <c r="A369" s="18"/>
      <c r="B369" s="19" t="s">
        <v>781</v>
      </c>
      <c r="C369" s="20">
        <v>2.41E-2</v>
      </c>
      <c r="D369" s="20">
        <v>0</v>
      </c>
      <c r="E369" s="20">
        <v>2.41E-2</v>
      </c>
      <c r="F369" s="21">
        <v>0.68</v>
      </c>
      <c r="G369" s="21">
        <v>1.5</v>
      </c>
      <c r="H369" s="21">
        <v>8.6999999999999993</v>
      </c>
      <c r="I369" s="22">
        <v>12</v>
      </c>
    </row>
    <row r="370" spans="1:9" ht="27.95" customHeight="1" thickBot="1">
      <c r="A370" s="18"/>
      <c r="B370" s="19" t="s">
        <v>408</v>
      </c>
      <c r="C370" s="20">
        <v>2.2200000000000001E-2</v>
      </c>
      <c r="D370" s="20">
        <v>0</v>
      </c>
      <c r="E370" s="20">
        <v>2.2200000000000001E-2</v>
      </c>
      <c r="F370" s="21">
        <v>0.68</v>
      </c>
      <c r="G370" s="21">
        <v>1.3</v>
      </c>
      <c r="H370" s="21">
        <v>9.6999999999999993</v>
      </c>
      <c r="I370" s="22">
        <v>12</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7.7799999999999994E-2</v>
      </c>
      <c r="D390" s="20">
        <v>0</v>
      </c>
      <c r="E390" s="20">
        <v>7.7799999999999994E-2</v>
      </c>
      <c r="F390" s="21">
        <v>4.0599999999999996</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4.1999999999999997E-3</v>
      </c>
      <c r="D392" s="20">
        <v>0</v>
      </c>
      <c r="E392" s="20">
        <v>4.1999999999999997E-3</v>
      </c>
      <c r="F392" s="21">
        <v>0.41</v>
      </c>
      <c r="G392" s="21">
        <v>5</v>
      </c>
      <c r="H392" s="21">
        <v>6.63</v>
      </c>
      <c r="I392" s="22">
        <v>10</v>
      </c>
    </row>
    <row r="393" spans="1:9" ht="27.95" customHeight="1" thickBot="1">
      <c r="A393" s="18"/>
      <c r="B393" s="19" t="s">
        <v>801</v>
      </c>
      <c r="C393" s="20">
        <v>4.1999999999999997E-3</v>
      </c>
      <c r="D393" s="20">
        <v>0</v>
      </c>
      <c r="E393" s="20">
        <v>4.1999999999999997E-3</v>
      </c>
      <c r="F393" s="21">
        <v>0.41</v>
      </c>
      <c r="G393" s="21">
        <v>5</v>
      </c>
      <c r="H393" s="21">
        <v>6.63</v>
      </c>
      <c r="I393" s="22">
        <v>10</v>
      </c>
    </row>
    <row r="394" spans="1:9" ht="27.95" customHeight="1" thickBot="1">
      <c r="A394" s="18"/>
      <c r="B394" s="19" t="s">
        <v>412</v>
      </c>
      <c r="C394" s="20">
        <v>5.3E-3</v>
      </c>
      <c r="D394" s="20">
        <v>0</v>
      </c>
      <c r="E394" s="20">
        <v>5.3E-3</v>
      </c>
      <c r="F394" s="21">
        <v>0.74</v>
      </c>
      <c r="G394" s="21">
        <v>5</v>
      </c>
      <c r="H394" s="21">
        <v>6.73</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1.8700000000000001E-2</v>
      </c>
      <c r="D397" s="20">
        <v>0</v>
      </c>
      <c r="E397" s="20">
        <v>1.8700000000000001E-2</v>
      </c>
      <c r="F397" s="21">
        <v>1.25</v>
      </c>
      <c r="G397" s="21">
        <v>4.8</v>
      </c>
      <c r="H397" s="21">
        <v>5.0999999999999996</v>
      </c>
      <c r="I397" s="22">
        <v>13</v>
      </c>
    </row>
    <row r="398" spans="1:9" ht="27.95" customHeight="1" thickBot="1">
      <c r="A398" s="18"/>
      <c r="B398" s="19" t="s">
        <v>805</v>
      </c>
      <c r="C398" s="20">
        <v>1.8700000000000001E-2</v>
      </c>
      <c r="D398" s="20">
        <v>0</v>
      </c>
      <c r="E398" s="20">
        <v>1.8700000000000001E-2</v>
      </c>
      <c r="F398" s="21">
        <v>1.25</v>
      </c>
      <c r="G398" s="21">
        <v>4.8</v>
      </c>
      <c r="H398" s="21">
        <v>5.0999999999999996</v>
      </c>
      <c r="I398" s="22">
        <v>13</v>
      </c>
    </row>
    <row r="399" spans="1:9" ht="27.95" customHeight="1" thickBot="1">
      <c r="A399" s="18"/>
      <c r="B399" s="19" t="s">
        <v>413</v>
      </c>
      <c r="C399" s="20">
        <v>1.8700000000000001E-2</v>
      </c>
      <c r="D399" s="20">
        <v>0</v>
      </c>
      <c r="E399" s="20">
        <v>1.8700000000000001E-2</v>
      </c>
      <c r="F399" s="21">
        <v>1.25</v>
      </c>
      <c r="G399" s="21">
        <v>4.8</v>
      </c>
      <c r="H399" s="21">
        <v>5.0999999999999996</v>
      </c>
      <c r="I399" s="22">
        <v>13</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0.66439999999999999</v>
      </c>
      <c r="D406" s="20">
        <v>0</v>
      </c>
      <c r="E406" s="20">
        <v>0.66439999999999999</v>
      </c>
      <c r="F406" s="21">
        <v>0</v>
      </c>
      <c r="G406" s="21">
        <v>0</v>
      </c>
      <c r="H406" s="21">
        <v>0.5</v>
      </c>
      <c r="I406" s="22">
        <v>1</v>
      </c>
    </row>
    <row r="407" spans="1:9" ht="27.95" customHeight="1" thickBot="1">
      <c r="A407" s="18"/>
      <c r="B407" s="19" t="s">
        <v>812</v>
      </c>
      <c r="C407" s="20">
        <v>0.1608</v>
      </c>
      <c r="D407" s="20">
        <v>6.1199999999999997E-2</v>
      </c>
      <c r="E407" s="20">
        <v>0.22209999999999999</v>
      </c>
      <c r="F407" s="21">
        <v>0.88</v>
      </c>
      <c r="G407" s="21">
        <v>6.3</v>
      </c>
      <c r="H407" s="21">
        <v>14.06</v>
      </c>
      <c r="I407" s="22">
        <v>23</v>
      </c>
    </row>
    <row r="408" spans="1:9" ht="27.95" customHeight="1" thickBot="1">
      <c r="A408" s="18"/>
      <c r="B408" s="19" t="s">
        <v>446</v>
      </c>
      <c r="C408" s="20">
        <v>0.17810000000000001</v>
      </c>
      <c r="D408" s="20">
        <v>5.91E-2</v>
      </c>
      <c r="E408" s="20">
        <v>0.23730000000000001</v>
      </c>
      <c r="F408" s="21">
        <v>0.84</v>
      </c>
      <c r="G408" s="21">
        <v>6.3</v>
      </c>
      <c r="H408" s="21">
        <v>14.56</v>
      </c>
      <c r="I408" s="22">
        <v>24</v>
      </c>
    </row>
    <row r="409" spans="1:9" ht="27.95" customHeight="1" thickBot="1">
      <c r="A409" s="18"/>
      <c r="B409" s="19" t="s">
        <v>813</v>
      </c>
      <c r="C409" s="20">
        <v>0.17810000000000001</v>
      </c>
      <c r="D409" s="20">
        <v>5.91E-2</v>
      </c>
      <c r="E409" s="20">
        <v>0.23730000000000001</v>
      </c>
      <c r="F409" s="21">
        <v>0.84</v>
      </c>
      <c r="G409" s="21">
        <v>6.3</v>
      </c>
      <c r="H409" s="21">
        <v>14.56</v>
      </c>
      <c r="I409" s="22">
        <v>24</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0.19739999999999999</v>
      </c>
      <c r="D411" s="20">
        <v>0</v>
      </c>
      <c r="E411" s="20">
        <v>0.19739999999999999</v>
      </c>
      <c r="F411" s="21">
        <v>2.0299999999999998</v>
      </c>
      <c r="G411" s="21">
        <v>12</v>
      </c>
      <c r="H411" s="21">
        <v>1.01</v>
      </c>
      <c r="I411" s="22">
        <v>2</v>
      </c>
    </row>
    <row r="412" spans="1:9" ht="27.95" customHeight="1" thickBot="1">
      <c r="A412" s="18"/>
      <c r="B412" s="19" t="s">
        <v>816</v>
      </c>
      <c r="C412" s="20">
        <v>6.2E-2</v>
      </c>
      <c r="D412" s="20">
        <v>0</v>
      </c>
      <c r="E412" s="20">
        <v>6.2E-2</v>
      </c>
      <c r="F412" s="21">
        <v>0.3</v>
      </c>
      <c r="G412" s="21">
        <v>4.3</v>
      </c>
      <c r="H412" s="21">
        <v>35.659999999999997</v>
      </c>
      <c r="I412" s="22">
        <v>54</v>
      </c>
    </row>
    <row r="413" spans="1:9" ht="27.95" customHeight="1" thickBot="1">
      <c r="A413" s="18"/>
      <c r="B413" s="19" t="s">
        <v>817</v>
      </c>
      <c r="C413" s="20">
        <v>6.5799999999999997E-2</v>
      </c>
      <c r="D413" s="20">
        <v>0</v>
      </c>
      <c r="E413" s="20">
        <v>6.5799999999999997E-2</v>
      </c>
      <c r="F413" s="21">
        <v>0.37</v>
      </c>
      <c r="G413" s="21">
        <v>6.3</v>
      </c>
      <c r="H413" s="21">
        <v>36.68</v>
      </c>
      <c r="I413" s="22">
        <v>55</v>
      </c>
    </row>
    <row r="414" spans="1:9" ht="27.95" customHeight="1" thickBot="1">
      <c r="A414" s="18"/>
      <c r="B414" s="19" t="s">
        <v>447</v>
      </c>
      <c r="C414" s="20">
        <v>6.4399999999999999E-2</v>
      </c>
      <c r="D414" s="20">
        <v>0</v>
      </c>
      <c r="E414" s="20">
        <v>6.4399999999999999E-2</v>
      </c>
      <c r="F414" s="21">
        <v>0.36</v>
      </c>
      <c r="G414" s="21">
        <v>6.3</v>
      </c>
      <c r="H414" s="21">
        <v>37.479999999999997</v>
      </c>
      <c r="I414" s="22">
        <v>56</v>
      </c>
    </row>
    <row r="415" spans="1:9" ht="27.95" customHeight="1" thickBot="1">
      <c r="A415" s="18"/>
      <c r="B415" s="19" t="s">
        <v>818</v>
      </c>
      <c r="C415" s="20">
        <v>5.6599999999999998E-2</v>
      </c>
      <c r="D415" s="20">
        <v>9.1999999999999998E-3</v>
      </c>
      <c r="E415" s="20">
        <v>6.5799999999999997E-2</v>
      </c>
      <c r="F415" s="21">
        <v>0.63</v>
      </c>
      <c r="G415" s="21">
        <v>8.5</v>
      </c>
      <c r="H415" s="21">
        <v>931.88</v>
      </c>
      <c r="I415" s="22">
        <v>1426</v>
      </c>
    </row>
    <row r="416" spans="1:9" ht="13.5" thickBot="1">
      <c r="A416" s="18"/>
      <c r="B416" s="19" t="s">
        <v>469</v>
      </c>
      <c r="C416" s="465" t="s">
        <v>468</v>
      </c>
      <c r="D416" s="466"/>
      <c r="E416" s="466"/>
      <c r="F416" s="466"/>
      <c r="G416" s="466"/>
      <c r="H416" s="466"/>
      <c r="I416" s="467"/>
    </row>
    <row r="417" spans="1:9" ht="13.5" thickBot="1">
      <c r="A417" s="18"/>
      <c r="B417" s="19" t="s">
        <v>819</v>
      </c>
      <c r="C417" s="465" t="s">
        <v>468</v>
      </c>
      <c r="D417" s="466"/>
      <c r="E417" s="466"/>
      <c r="F417" s="466"/>
      <c r="G417" s="466"/>
      <c r="H417" s="466"/>
      <c r="I417" s="467"/>
    </row>
    <row r="418" spans="1:9" ht="13.5" thickBot="1">
      <c r="A418" s="18"/>
      <c r="B418" s="19" t="s">
        <v>820</v>
      </c>
      <c r="C418" s="465" t="s">
        <v>468</v>
      </c>
      <c r="D418" s="466"/>
      <c r="E418" s="466"/>
      <c r="F418" s="466"/>
      <c r="G418" s="466"/>
      <c r="H418" s="466"/>
      <c r="I418" s="467"/>
    </row>
    <row r="419" spans="1:9" ht="13.5" thickBot="1">
      <c r="A419" s="18"/>
      <c r="B419" s="19" t="s">
        <v>821</v>
      </c>
      <c r="C419" s="465" t="s">
        <v>468</v>
      </c>
      <c r="D419" s="466"/>
      <c r="E419" s="466"/>
      <c r="F419" s="466"/>
      <c r="G419" s="466"/>
      <c r="H419" s="466"/>
      <c r="I419" s="467"/>
    </row>
    <row r="420" spans="1:9" ht="13.5" thickBot="1">
      <c r="A420" s="18"/>
      <c r="B420" s="19" t="s">
        <v>822</v>
      </c>
      <c r="C420" s="465" t="s">
        <v>468</v>
      </c>
      <c r="D420" s="466"/>
      <c r="E420" s="466"/>
      <c r="F420" s="466"/>
      <c r="G420" s="466"/>
      <c r="H420" s="466"/>
      <c r="I420" s="467"/>
    </row>
    <row r="421" spans="1:9" ht="13.5" thickBot="1">
      <c r="A421" s="18"/>
      <c r="B421" s="19" t="s">
        <v>823</v>
      </c>
      <c r="C421" s="465" t="s">
        <v>468</v>
      </c>
      <c r="D421" s="466"/>
      <c r="E421" s="466"/>
      <c r="F421" s="466"/>
      <c r="G421" s="466"/>
      <c r="H421" s="466"/>
      <c r="I421" s="467"/>
    </row>
    <row r="422" spans="1:9" ht="27.95" customHeight="1" thickBot="1">
      <c r="A422" s="18"/>
      <c r="B422" s="19" t="s">
        <v>414</v>
      </c>
      <c r="C422" s="20">
        <v>0</v>
      </c>
      <c r="D422" s="20">
        <v>0</v>
      </c>
      <c r="E422" s="20">
        <v>0</v>
      </c>
      <c r="F422" s="21">
        <v>0</v>
      </c>
      <c r="G422" s="21">
        <v>0</v>
      </c>
      <c r="H422" s="21">
        <v>0</v>
      </c>
      <c r="I422" s="22">
        <v>0</v>
      </c>
    </row>
    <row r="423" spans="1:9" ht="13.5" thickBot="1">
      <c r="A423" s="18"/>
      <c r="B423" s="19" t="s">
        <v>824</v>
      </c>
      <c r="C423" s="465" t="s">
        <v>468</v>
      </c>
      <c r="D423" s="466"/>
      <c r="E423" s="466"/>
      <c r="F423" s="466"/>
      <c r="G423" s="466"/>
      <c r="H423" s="466"/>
      <c r="I423" s="467"/>
    </row>
    <row r="424" spans="1:9" ht="13.5" thickBot="1">
      <c r="A424" s="18"/>
      <c r="B424" s="19" t="s">
        <v>727</v>
      </c>
      <c r="C424" s="465" t="s">
        <v>468</v>
      </c>
      <c r="D424" s="466"/>
      <c r="E424" s="466"/>
      <c r="F424" s="466"/>
      <c r="G424" s="466"/>
      <c r="H424" s="466"/>
      <c r="I424" s="467"/>
    </row>
    <row r="425" spans="1:9" ht="27.95" customHeight="1" thickBot="1">
      <c r="A425" s="18"/>
      <c r="B425" s="19" t="s">
        <v>818</v>
      </c>
      <c r="C425" s="20">
        <v>0</v>
      </c>
      <c r="D425" s="20">
        <v>0</v>
      </c>
      <c r="E425" s="20">
        <v>0</v>
      </c>
      <c r="F425" s="21">
        <v>0</v>
      </c>
      <c r="G425" s="21">
        <v>0</v>
      </c>
      <c r="H425" s="21">
        <v>0</v>
      </c>
      <c r="I425" s="22">
        <v>0</v>
      </c>
    </row>
    <row r="426" spans="1:9" ht="13.5" thickBot="1">
      <c r="A426" s="18"/>
      <c r="B426" s="19" t="s">
        <v>825</v>
      </c>
      <c r="C426" s="465" t="s">
        <v>468</v>
      </c>
      <c r="D426" s="466"/>
      <c r="E426" s="466"/>
      <c r="F426" s="466"/>
      <c r="G426" s="466"/>
      <c r="H426" s="466"/>
      <c r="I426" s="467"/>
    </row>
    <row r="427" spans="1:9" ht="13.5" thickBot="1">
      <c r="A427" s="18"/>
      <c r="B427" s="19" t="s">
        <v>826</v>
      </c>
      <c r="C427" s="465" t="s">
        <v>468</v>
      </c>
      <c r="D427" s="466"/>
      <c r="E427" s="466"/>
      <c r="F427" s="466"/>
      <c r="G427" s="466"/>
      <c r="H427" s="466"/>
      <c r="I427" s="467"/>
    </row>
    <row r="428" spans="1:9" ht="13.5" thickBot="1">
      <c r="A428" s="18"/>
      <c r="B428" s="19" t="s">
        <v>827</v>
      </c>
      <c r="C428" s="465" t="s">
        <v>468</v>
      </c>
      <c r="D428" s="466"/>
      <c r="E428" s="466"/>
      <c r="F428" s="466"/>
      <c r="G428" s="466"/>
      <c r="H428" s="466"/>
      <c r="I428" s="467"/>
    </row>
    <row r="429" spans="1:9" ht="27.95" customHeight="1" thickBot="1">
      <c r="A429" s="18"/>
      <c r="B429" s="19" t="s">
        <v>415</v>
      </c>
      <c r="C429" s="20">
        <v>0</v>
      </c>
      <c r="D429" s="20">
        <v>0</v>
      </c>
      <c r="E429" s="20">
        <v>0</v>
      </c>
      <c r="F429" s="21">
        <v>0</v>
      </c>
      <c r="G429" s="21">
        <v>0</v>
      </c>
      <c r="H429" s="21">
        <v>0</v>
      </c>
      <c r="I429" s="22">
        <v>0</v>
      </c>
    </row>
    <row r="430" spans="1:9" ht="27.95" customHeight="1" thickBot="1">
      <c r="A430" s="23"/>
      <c r="B430" s="24" t="s">
        <v>828</v>
      </c>
      <c r="C430" s="25">
        <v>5.6599999999999998E-2</v>
      </c>
      <c r="D430" s="25">
        <v>9.1999999999999998E-3</v>
      </c>
      <c r="E430" s="25">
        <v>6.5799999999999997E-2</v>
      </c>
      <c r="F430" s="26">
        <v>0.63</v>
      </c>
      <c r="G430" s="26">
        <v>8.5</v>
      </c>
      <c r="H430" s="26">
        <v>931.88</v>
      </c>
      <c r="I430" s="27">
        <v>1426</v>
      </c>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t="s">
        <v>829</v>
      </c>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t="s">
        <v>830</v>
      </c>
      <c r="B435" s="477"/>
      <c r="C435" s="477"/>
      <c r="D435" s="477"/>
      <c r="E435" s="477"/>
      <c r="F435" s="477"/>
      <c r="G435" s="477"/>
      <c r="H435" s="477"/>
      <c r="I435" s="477"/>
    </row>
    <row r="436" spans="1:9" ht="12.95" customHeight="1">
      <c r="A436" s="477" t="s">
        <v>831</v>
      </c>
      <c r="B436" s="477"/>
      <c r="C436" s="477"/>
      <c r="D436" s="477"/>
      <c r="E436" s="477"/>
      <c r="F436" s="477"/>
      <c r="G436" s="477"/>
      <c r="H436" s="477"/>
      <c r="I436" s="477"/>
    </row>
    <row r="437" spans="1:9" ht="12.95" customHeight="1">
      <c r="A437" s="477" t="s">
        <v>832</v>
      </c>
      <c r="B437" s="477"/>
      <c r="C437" s="477"/>
      <c r="D437" s="477"/>
      <c r="E437" s="477"/>
      <c r="F437" s="477"/>
      <c r="G437" s="477"/>
      <c r="H437" s="477"/>
      <c r="I437" s="477"/>
    </row>
    <row r="438" spans="1:9" ht="12.95" customHeight="1">
      <c r="A438" s="477" t="s">
        <v>833</v>
      </c>
      <c r="B438" s="477"/>
      <c r="C438" s="477"/>
      <c r="D438" s="477"/>
      <c r="E438" s="477"/>
      <c r="F438" s="477"/>
      <c r="G438" s="477"/>
      <c r="H438" s="477"/>
      <c r="I438" s="477"/>
    </row>
    <row r="439" spans="1:9" ht="12.95" customHeight="1">
      <c r="A439" s="477" t="s">
        <v>834</v>
      </c>
      <c r="B439" s="477"/>
      <c r="C439" s="477"/>
      <c r="D439" s="477"/>
      <c r="E439" s="477"/>
      <c r="F439" s="477"/>
      <c r="G439" s="477"/>
      <c r="H439" s="477"/>
      <c r="I439" s="477"/>
    </row>
  </sheetData>
  <mergeCells count="220">
    <mergeCell ref="C379:I379"/>
    <mergeCell ref="C396:I396"/>
    <mergeCell ref="C386:I386"/>
    <mergeCell ref="C383:I383"/>
    <mergeCell ref="C380:I380"/>
    <mergeCell ref="C387:I387"/>
    <mergeCell ref="C391:I391"/>
    <mergeCell ref="C307:I307"/>
    <mergeCell ref="C289:I289"/>
    <mergeCell ref="C303:I303"/>
    <mergeCell ref="C341:I341"/>
    <mergeCell ref="C337:I337"/>
    <mergeCell ref="C293:I293"/>
    <mergeCell ref="C294:I294"/>
    <mergeCell ref="C296:I296"/>
    <mergeCell ref="C301:I301"/>
    <mergeCell ref="C308:I308"/>
    <mergeCell ref="C309:I309"/>
    <mergeCell ref="C310:I310"/>
    <mergeCell ref="C311:I311"/>
    <mergeCell ref="C320:I320"/>
    <mergeCell ref="C323:I323"/>
    <mergeCell ref="C326:I326"/>
    <mergeCell ref="C340:I340"/>
    <mergeCell ref="C173:I173"/>
    <mergeCell ref="C184:I184"/>
    <mergeCell ref="C188:I188"/>
    <mergeCell ref="C196:I196"/>
    <mergeCell ref="C174:I174"/>
    <mergeCell ref="C177:I177"/>
    <mergeCell ref="C175:I175"/>
    <mergeCell ref="C176:I176"/>
    <mergeCell ref="C178:I178"/>
    <mergeCell ref="C181:I181"/>
    <mergeCell ref="C186:I186"/>
    <mergeCell ref="C189:I189"/>
    <mergeCell ref="C288:I288"/>
    <mergeCell ref="C290:I290"/>
    <mergeCell ref="C292:I292"/>
    <mergeCell ref="C256:I256"/>
    <mergeCell ref="C257:I257"/>
    <mergeCell ref="C261:I261"/>
    <mergeCell ref="C282:I282"/>
    <mergeCell ref="C286:I286"/>
    <mergeCell ref="C268:I268"/>
    <mergeCell ref="C258:I258"/>
    <mergeCell ref="C272:I272"/>
    <mergeCell ref="C274:I274"/>
    <mergeCell ref="C279:I279"/>
    <mergeCell ref="C280:I280"/>
    <mergeCell ref="C281:I281"/>
    <mergeCell ref="C287:I287"/>
    <mergeCell ref="C201:I201"/>
    <mergeCell ref="C211:I211"/>
    <mergeCell ref="C222:I222"/>
    <mergeCell ref="C228:I228"/>
    <mergeCell ref="C229:I229"/>
    <mergeCell ref="C233:I233"/>
    <mergeCell ref="C247:I247"/>
    <mergeCell ref="C230:I230"/>
    <mergeCell ref="C231:I231"/>
    <mergeCell ref="C232:I232"/>
    <mergeCell ref="C237:I237"/>
    <mergeCell ref="C238:I238"/>
    <mergeCell ref="C244:I244"/>
    <mergeCell ref="C51:I51"/>
    <mergeCell ref="C58:I58"/>
    <mergeCell ref="C135:I135"/>
    <mergeCell ref="C127:I127"/>
    <mergeCell ref="C128:I128"/>
    <mergeCell ref="C59:I59"/>
    <mergeCell ref="C86:I86"/>
    <mergeCell ref="C52:I52"/>
    <mergeCell ref="C139:I139"/>
    <mergeCell ref="C136:I136"/>
    <mergeCell ref="C137:I137"/>
    <mergeCell ref="C31:I31"/>
    <mergeCell ref="C91:I91"/>
    <mergeCell ref="C131:I131"/>
    <mergeCell ref="C132:I132"/>
    <mergeCell ref="C53:I53"/>
    <mergeCell ref="C57:I57"/>
    <mergeCell ref="C70:I70"/>
    <mergeCell ref="C79:I79"/>
    <mergeCell ref="C87:I87"/>
    <mergeCell ref="C93:I93"/>
    <mergeCell ref="C94:I94"/>
    <mergeCell ref="C97:I97"/>
    <mergeCell ref="C98:I98"/>
    <mergeCell ref="C105:I105"/>
    <mergeCell ref="C110:I110"/>
    <mergeCell ref="C115:I115"/>
    <mergeCell ref="C116:I116"/>
    <mergeCell ref="C129:I129"/>
    <mergeCell ref="C130:I130"/>
    <mergeCell ref="C37:I37"/>
    <mergeCell ref="C45:I45"/>
    <mergeCell ref="C46:I46"/>
    <mergeCell ref="C38:I38"/>
    <mergeCell ref="C42:I42"/>
    <mergeCell ref="A10:J10"/>
    <mergeCell ref="C95:I95"/>
    <mergeCell ref="C133:I133"/>
    <mergeCell ref="C134:I134"/>
    <mergeCell ref="F11:F12"/>
    <mergeCell ref="G11:G12"/>
    <mergeCell ref="C76:I76"/>
    <mergeCell ref="C90:I90"/>
    <mergeCell ref="C19:I19"/>
    <mergeCell ref="C20:I20"/>
    <mergeCell ref="C73:I73"/>
    <mergeCell ref="C66:I66"/>
    <mergeCell ref="C69:I69"/>
    <mergeCell ref="C71:I71"/>
    <mergeCell ref="C74:I74"/>
    <mergeCell ref="C77:I77"/>
    <mergeCell ref="C81:I81"/>
    <mergeCell ref="C21:I21"/>
    <mergeCell ref="C35:I35"/>
    <mergeCell ref="C26:I26"/>
    <mergeCell ref="C27:I27"/>
    <mergeCell ref="C28:I28"/>
    <mergeCell ref="C29:I29"/>
    <mergeCell ref="C30:I30"/>
    <mergeCell ref="A1:J1"/>
    <mergeCell ref="A2:I2"/>
    <mergeCell ref="A3:I3"/>
    <mergeCell ref="A4:I4"/>
    <mergeCell ref="A5:I5"/>
    <mergeCell ref="A6:I6"/>
    <mergeCell ref="A7:I7"/>
    <mergeCell ref="A8:I8"/>
    <mergeCell ref="A9:I9"/>
    <mergeCell ref="A11:B12"/>
    <mergeCell ref="C11:E11"/>
    <mergeCell ref="C39:I39"/>
    <mergeCell ref="C40:I40"/>
    <mergeCell ref="H11:H12"/>
    <mergeCell ref="I11:I12"/>
    <mergeCell ref="C63:I63"/>
    <mergeCell ref="C67:I67"/>
    <mergeCell ref="C47:I47"/>
    <mergeCell ref="C65:I65"/>
    <mergeCell ref="C13:I13"/>
    <mergeCell ref="C14:I14"/>
    <mergeCell ref="C15:I15"/>
    <mergeCell ref="C16:I16"/>
    <mergeCell ref="C17:I17"/>
    <mergeCell ref="C18:I18"/>
    <mergeCell ref="C36:I36"/>
    <mergeCell ref="C22:I22"/>
    <mergeCell ref="C23:I23"/>
    <mergeCell ref="C24:I24"/>
    <mergeCell ref="C25:I25"/>
    <mergeCell ref="C32:I32"/>
    <mergeCell ref="C33:I33"/>
    <mergeCell ref="C34:I34"/>
    <mergeCell ref="C144:I144"/>
    <mergeCell ref="C149:I149"/>
    <mergeCell ref="C150:I150"/>
    <mergeCell ref="C151:I151"/>
    <mergeCell ref="C152:I152"/>
    <mergeCell ref="C138:I138"/>
    <mergeCell ref="C259:I259"/>
    <mergeCell ref="C260:I260"/>
    <mergeCell ref="C265:I265"/>
    <mergeCell ref="C169:I169"/>
    <mergeCell ref="C145:I145"/>
    <mergeCell ref="C160:I160"/>
    <mergeCell ref="C166:I166"/>
    <mergeCell ref="C142:I142"/>
    <mergeCell ref="C143:I143"/>
    <mergeCell ref="C251:I251"/>
    <mergeCell ref="C224:I224"/>
    <mergeCell ref="C192:I192"/>
    <mergeCell ref="C208:I208"/>
    <mergeCell ref="C212:I212"/>
    <mergeCell ref="C216:I216"/>
    <mergeCell ref="C220:I220"/>
    <mergeCell ref="C199:I199"/>
    <mergeCell ref="C200:I200"/>
    <mergeCell ref="C345:I345"/>
    <mergeCell ref="C354:I354"/>
    <mergeCell ref="C356:I356"/>
    <mergeCell ref="C359:I359"/>
    <mergeCell ref="C371:I371"/>
    <mergeCell ref="C372:I372"/>
    <mergeCell ref="C377:I377"/>
    <mergeCell ref="C378:I378"/>
    <mergeCell ref="C373:I373"/>
    <mergeCell ref="C355:I355"/>
    <mergeCell ref="C351:I351"/>
    <mergeCell ref="C374:I374"/>
    <mergeCell ref="C384:I384"/>
    <mergeCell ref="C385:I385"/>
    <mergeCell ref="C395:I395"/>
    <mergeCell ref="C400:I400"/>
    <mergeCell ref="C402:I402"/>
    <mergeCell ref="C405:I405"/>
    <mergeCell ref="C416:I416"/>
    <mergeCell ref="C420:I420"/>
    <mergeCell ref="C421:I421"/>
    <mergeCell ref="C417:I417"/>
    <mergeCell ref="C418:I418"/>
    <mergeCell ref="C401:I401"/>
    <mergeCell ref="C419:I419"/>
    <mergeCell ref="A435:I435"/>
    <mergeCell ref="A436:I436"/>
    <mergeCell ref="A437:I437"/>
    <mergeCell ref="A438:I438"/>
    <mergeCell ref="A439:I439"/>
    <mergeCell ref="C423:I423"/>
    <mergeCell ref="C424:I424"/>
    <mergeCell ref="C426:I426"/>
    <mergeCell ref="C427:I427"/>
    <mergeCell ref="C428:I428"/>
    <mergeCell ref="A431:I431"/>
    <mergeCell ref="A432:I432"/>
    <mergeCell ref="A433:I433"/>
    <mergeCell ref="A434:I43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22"/>
  <dimension ref="A1:J443"/>
  <sheetViews>
    <sheetView topLeftCell="A66" workbookViewId="0">
      <selection activeCell="B72" sqref="B72"/>
    </sheetView>
  </sheetViews>
  <sheetFormatPr defaultColWidth="10.85546875" defaultRowHeight="12.75"/>
  <cols>
    <col min="1" max="1" width="14.28515625" style="14" customWidth="1"/>
    <col min="2" max="2" width="57.42578125" style="14" customWidth="1"/>
    <col min="3" max="3" width="15.42578125" style="14" customWidth="1"/>
    <col min="4" max="4" width="13.85546875" style="14" customWidth="1"/>
    <col min="5" max="5" width="15.42578125" style="14" customWidth="1"/>
    <col min="6" max="6" width="10.85546875" style="14"/>
    <col min="7" max="7" width="11.140625" style="14" customWidth="1"/>
    <col min="8" max="8" width="12.85546875" style="14" customWidth="1"/>
    <col min="9" max="9" width="9" style="14" customWidth="1"/>
    <col min="10" max="10" width="58.140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46"/>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46"/>
    </row>
    <row r="5" spans="1:10" ht="14.25">
      <c r="A5" s="464" t="s">
        <v>452</v>
      </c>
      <c r="B5" s="464"/>
      <c r="C5" s="464"/>
      <c r="D5" s="464"/>
      <c r="E5" s="464"/>
      <c r="F5" s="464"/>
      <c r="G5" s="464"/>
      <c r="H5" s="464"/>
      <c r="I5" s="464"/>
      <c r="J5" s="15" t="s">
        <v>840</v>
      </c>
    </row>
    <row r="6" spans="1:10" ht="409.5">
      <c r="A6" s="464" t="s">
        <v>454</v>
      </c>
      <c r="B6" s="464"/>
      <c r="C6" s="464"/>
      <c r="D6" s="464"/>
      <c r="E6" s="464"/>
      <c r="F6" s="464"/>
      <c r="G6" s="464"/>
      <c r="H6" s="464"/>
      <c r="I6" s="464"/>
      <c r="J6" s="15" t="s">
        <v>841</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44319.489386574074</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8.4699999999999998E-2</v>
      </c>
      <c r="D50" s="20">
        <v>0</v>
      </c>
      <c r="E50" s="20">
        <v>8.4699999999999998E-2</v>
      </c>
      <c r="F50" s="21">
        <v>0</v>
      </c>
      <c r="G50" s="21">
        <v>0</v>
      </c>
      <c r="H50" s="21">
        <v>17.7</v>
      </c>
      <c r="I50" s="22">
        <v>31</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8.2900000000000001E-2</v>
      </c>
      <c r="D54" s="20">
        <v>0</v>
      </c>
      <c r="E54" s="20">
        <v>8.2900000000000001E-2</v>
      </c>
      <c r="F54" s="21">
        <v>0</v>
      </c>
      <c r="G54" s="21">
        <v>0</v>
      </c>
      <c r="H54" s="21">
        <v>18.100000000000001</v>
      </c>
      <c r="I54" s="22">
        <v>32</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0.15629999999999999</v>
      </c>
      <c r="D56" s="20">
        <v>0</v>
      </c>
      <c r="E56" s="20">
        <v>0.15629999999999999</v>
      </c>
      <c r="F56" s="21">
        <v>0.91</v>
      </c>
      <c r="G56" s="21">
        <v>12.5</v>
      </c>
      <c r="H56" s="21">
        <v>16.97</v>
      </c>
      <c r="I56" s="22">
        <v>26</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0.15179999999999999</v>
      </c>
      <c r="D60" s="20">
        <v>0</v>
      </c>
      <c r="E60" s="20">
        <v>0.15179999999999999</v>
      </c>
      <c r="F60" s="21">
        <v>0.87</v>
      </c>
      <c r="G60" s="21">
        <v>12.5</v>
      </c>
      <c r="H60" s="21">
        <v>17.47</v>
      </c>
      <c r="I60" s="22">
        <v>27</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0.15690000000000001</v>
      </c>
      <c r="D62" s="20">
        <v>0</v>
      </c>
      <c r="E62" s="20">
        <v>0.15690000000000001</v>
      </c>
      <c r="F62" s="21">
        <v>0.65</v>
      </c>
      <c r="G62" s="21">
        <v>1</v>
      </c>
      <c r="H62" s="21">
        <v>13.03</v>
      </c>
      <c r="I62" s="22">
        <v>18</v>
      </c>
    </row>
    <row r="63" spans="1:9" ht="13.5" thickBot="1">
      <c r="A63" s="18"/>
      <c r="B63" s="19" t="s">
        <v>513</v>
      </c>
      <c r="C63" s="465" t="s">
        <v>468</v>
      </c>
      <c r="D63" s="466"/>
      <c r="E63" s="466"/>
      <c r="F63" s="466"/>
      <c r="G63" s="466"/>
      <c r="H63" s="466"/>
      <c r="I63" s="467"/>
    </row>
    <row r="64" spans="1:9" ht="27.95" customHeight="1" thickBot="1">
      <c r="A64" s="18"/>
      <c r="B64" s="19" t="s">
        <v>421</v>
      </c>
      <c r="C64" s="20">
        <v>0.15229999999999999</v>
      </c>
      <c r="D64" s="20">
        <v>0</v>
      </c>
      <c r="E64" s="20">
        <v>0.15229999999999999</v>
      </c>
      <c r="F64" s="21">
        <v>0.62</v>
      </c>
      <c r="G64" s="21">
        <v>1</v>
      </c>
      <c r="H64" s="21">
        <v>13.43</v>
      </c>
      <c r="I64" s="22">
        <v>19</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0.1062</v>
      </c>
      <c r="D80" s="20">
        <v>0</v>
      </c>
      <c r="E80" s="20">
        <v>0.1062</v>
      </c>
      <c r="F80" s="21">
        <v>0.98</v>
      </c>
      <c r="G80" s="21">
        <v>14</v>
      </c>
      <c r="H80" s="21">
        <v>15.26</v>
      </c>
      <c r="I80" s="22">
        <v>24</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0.1055</v>
      </c>
      <c r="D83" s="20">
        <v>0</v>
      </c>
      <c r="E83" s="20">
        <v>0.1055</v>
      </c>
      <c r="F83" s="21">
        <v>0.94</v>
      </c>
      <c r="G83" s="21">
        <v>14</v>
      </c>
      <c r="H83" s="21">
        <v>15.36</v>
      </c>
      <c r="I83" s="22">
        <v>25</v>
      </c>
    </row>
    <row r="84" spans="1:9" ht="27.95" customHeight="1" thickBot="1">
      <c r="A84" s="18"/>
      <c r="B84" s="19" t="s">
        <v>531</v>
      </c>
      <c r="C84" s="20">
        <v>0.4355</v>
      </c>
      <c r="D84" s="20">
        <v>0</v>
      </c>
      <c r="E84" s="20">
        <v>0.4355</v>
      </c>
      <c r="F84" s="21">
        <v>0</v>
      </c>
      <c r="G84" s="21">
        <v>0</v>
      </c>
      <c r="H84" s="21">
        <v>0.5</v>
      </c>
      <c r="I84" s="22">
        <v>1</v>
      </c>
    </row>
    <row r="85" spans="1:9" ht="27.95" customHeight="1" thickBot="1">
      <c r="A85" s="18"/>
      <c r="B85" s="19" t="s">
        <v>532</v>
      </c>
      <c r="C85" s="20">
        <v>9.3299999999999994E-2</v>
      </c>
      <c r="D85" s="20">
        <v>5.0999999999999997E-2</v>
      </c>
      <c r="E85" s="20">
        <v>0.14430000000000001</v>
      </c>
      <c r="F85" s="21">
        <v>1.35</v>
      </c>
      <c r="G85" s="21">
        <v>2.5</v>
      </c>
      <c r="H85" s="21">
        <v>22.86</v>
      </c>
      <c r="I85" s="22">
        <v>35</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0.1002</v>
      </c>
      <c r="D89" s="20">
        <v>4.9700000000000001E-2</v>
      </c>
      <c r="E89" s="20">
        <v>0.14990000000000001</v>
      </c>
      <c r="F89" s="21">
        <v>1.27</v>
      </c>
      <c r="G89" s="21">
        <v>2.5</v>
      </c>
      <c r="H89" s="21">
        <v>23.47</v>
      </c>
      <c r="I89" s="22">
        <v>37</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0.10970000000000001</v>
      </c>
      <c r="D101" s="20">
        <v>0</v>
      </c>
      <c r="E101" s="20">
        <v>0.10970000000000001</v>
      </c>
      <c r="F101" s="21">
        <v>1.36</v>
      </c>
      <c r="G101" s="21">
        <v>10</v>
      </c>
      <c r="H101" s="21">
        <v>14.35</v>
      </c>
      <c r="I101" s="22">
        <v>26</v>
      </c>
    </row>
    <row r="102" spans="1:9" ht="27.95" customHeight="1" thickBot="1">
      <c r="A102" s="18"/>
      <c r="B102" s="19" t="s">
        <v>445</v>
      </c>
      <c r="C102" s="20">
        <v>0.10249999999999999</v>
      </c>
      <c r="D102" s="20">
        <v>0</v>
      </c>
      <c r="E102" s="20">
        <v>0.10249999999999999</v>
      </c>
      <c r="F102" s="21">
        <v>1.31</v>
      </c>
      <c r="G102" s="21">
        <v>10</v>
      </c>
      <c r="H102" s="21">
        <v>15.35</v>
      </c>
      <c r="I102" s="22">
        <v>27</v>
      </c>
    </row>
    <row r="103" spans="1:9" ht="27.95" customHeight="1" thickBot="1">
      <c r="A103" s="18"/>
      <c r="B103" s="19" t="s">
        <v>546</v>
      </c>
      <c r="C103" s="20">
        <v>0.1125</v>
      </c>
      <c r="D103" s="20">
        <v>1.12E-2</v>
      </c>
      <c r="E103" s="20">
        <v>0.1237</v>
      </c>
      <c r="F103" s="21">
        <v>0.85</v>
      </c>
      <c r="G103" s="21">
        <v>6.5</v>
      </c>
      <c r="H103" s="21">
        <v>104.38</v>
      </c>
      <c r="I103" s="22">
        <v>166</v>
      </c>
    </row>
    <row r="104" spans="1:9" ht="27.95" customHeight="1" thickBot="1">
      <c r="A104" s="18"/>
      <c r="B104" s="19" t="s">
        <v>547</v>
      </c>
      <c r="C104" s="20">
        <v>0.19939999999999999</v>
      </c>
      <c r="D104" s="20">
        <v>0</v>
      </c>
      <c r="E104" s="20">
        <v>0.19939999999999999</v>
      </c>
      <c r="F104" s="21">
        <v>5.89</v>
      </c>
      <c r="G104" s="21">
        <v>0</v>
      </c>
      <c r="H104" s="21">
        <v>0.85</v>
      </c>
      <c r="I104" s="22">
        <v>2</v>
      </c>
    </row>
    <row r="105" spans="1:9" ht="13.5" thickBot="1">
      <c r="A105" s="18"/>
      <c r="B105" s="19" t="s">
        <v>548</v>
      </c>
      <c r="C105" s="465" t="s">
        <v>468</v>
      </c>
      <c r="D105" s="466"/>
      <c r="E105" s="466"/>
      <c r="F105" s="466"/>
      <c r="G105" s="466"/>
      <c r="H105" s="466"/>
      <c r="I105" s="467"/>
    </row>
    <row r="106" spans="1:9" ht="27.95" customHeight="1" thickBot="1">
      <c r="A106" s="18"/>
      <c r="B106" s="19" t="s">
        <v>549</v>
      </c>
      <c r="C106" s="20">
        <v>0</v>
      </c>
      <c r="D106" s="20">
        <v>0</v>
      </c>
      <c r="E106" s="20">
        <v>0</v>
      </c>
      <c r="F106" s="21">
        <v>0</v>
      </c>
      <c r="G106" s="21">
        <v>0</v>
      </c>
      <c r="H106" s="21">
        <v>24.92</v>
      </c>
      <c r="I106" s="22">
        <v>35</v>
      </c>
    </row>
    <row r="107" spans="1:9" ht="27.95" customHeight="1" thickBot="1">
      <c r="A107" s="18"/>
      <c r="B107" s="19" t="s">
        <v>550</v>
      </c>
      <c r="C107" s="20">
        <v>0</v>
      </c>
      <c r="D107" s="20">
        <v>0</v>
      </c>
      <c r="E107" s="20">
        <v>0</v>
      </c>
      <c r="F107" s="21">
        <v>0</v>
      </c>
      <c r="G107" s="21">
        <v>0</v>
      </c>
      <c r="H107" s="21">
        <v>24.92</v>
      </c>
      <c r="I107" s="22">
        <v>35</v>
      </c>
    </row>
    <row r="108" spans="1:9" ht="27.95" customHeight="1" thickBot="1">
      <c r="A108" s="18"/>
      <c r="B108" s="19" t="s">
        <v>386</v>
      </c>
      <c r="C108" s="20">
        <v>6.6E-3</v>
      </c>
      <c r="D108" s="20">
        <v>0</v>
      </c>
      <c r="E108" s="20">
        <v>6.6E-3</v>
      </c>
      <c r="F108" s="21">
        <v>0.33</v>
      </c>
      <c r="G108" s="21">
        <v>0</v>
      </c>
      <c r="H108" s="21">
        <v>25.77</v>
      </c>
      <c r="I108" s="22">
        <v>36</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4.4900000000000002E-2</v>
      </c>
      <c r="D111" s="20">
        <v>0</v>
      </c>
      <c r="E111" s="20">
        <v>4.4900000000000002E-2</v>
      </c>
      <c r="F111" s="21">
        <v>1.02</v>
      </c>
      <c r="G111" s="21">
        <v>2</v>
      </c>
      <c r="H111" s="21">
        <v>12.59</v>
      </c>
      <c r="I111" s="22">
        <v>23</v>
      </c>
    </row>
    <row r="112" spans="1:9" ht="27.95" customHeight="1" thickBot="1">
      <c r="A112" s="18"/>
      <c r="B112" s="19" t="s">
        <v>554</v>
      </c>
      <c r="C112" s="20">
        <v>4.4900000000000002E-2</v>
      </c>
      <c r="D112" s="20">
        <v>0</v>
      </c>
      <c r="E112" s="20">
        <v>4.4900000000000002E-2</v>
      </c>
      <c r="F112" s="21">
        <v>1.02</v>
      </c>
      <c r="G112" s="21">
        <v>2</v>
      </c>
      <c r="H112" s="21">
        <v>12.59</v>
      </c>
      <c r="I112" s="22">
        <v>23</v>
      </c>
    </row>
    <row r="113" spans="1:9" ht="27.95" customHeight="1" thickBot="1">
      <c r="A113" s="18"/>
      <c r="B113" s="19" t="s">
        <v>387</v>
      </c>
      <c r="C113" s="20">
        <v>4.3700000000000003E-2</v>
      </c>
      <c r="D113" s="20">
        <v>0</v>
      </c>
      <c r="E113" s="20">
        <v>4.3700000000000003E-2</v>
      </c>
      <c r="F113" s="21">
        <v>0.98</v>
      </c>
      <c r="G113" s="21">
        <v>2</v>
      </c>
      <c r="H113" s="21">
        <v>12.92</v>
      </c>
      <c r="I113" s="22">
        <v>24</v>
      </c>
    </row>
    <row r="114" spans="1:9" ht="13.5" thickBot="1">
      <c r="A114" s="18"/>
      <c r="B114" s="19" t="s">
        <v>555</v>
      </c>
      <c r="C114" s="465" t="s">
        <v>468</v>
      </c>
      <c r="D114" s="466"/>
      <c r="E114" s="466"/>
      <c r="F114" s="466"/>
      <c r="G114" s="466"/>
      <c r="H114" s="466"/>
      <c r="I114" s="467"/>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7.95" customHeight="1" thickBot="1">
      <c r="A117" s="18"/>
      <c r="B117" s="19" t="s">
        <v>558</v>
      </c>
      <c r="C117" s="20">
        <v>0</v>
      </c>
      <c r="D117" s="20">
        <v>0</v>
      </c>
      <c r="E117" s="20">
        <v>0</v>
      </c>
      <c r="F117" s="21">
        <v>0</v>
      </c>
      <c r="G117" s="21">
        <v>0</v>
      </c>
      <c r="H117" s="21">
        <v>1</v>
      </c>
      <c r="I117" s="22">
        <v>1</v>
      </c>
    </row>
    <row r="118" spans="1:9" ht="27.95" customHeight="1" thickBot="1">
      <c r="A118" s="18"/>
      <c r="B118" s="19" t="s">
        <v>559</v>
      </c>
      <c r="C118" s="20">
        <v>1.3899999999999999E-2</v>
      </c>
      <c r="D118" s="20">
        <v>0</v>
      </c>
      <c r="E118" s="20">
        <v>1.3899999999999999E-2</v>
      </c>
      <c r="F118" s="21">
        <v>0</v>
      </c>
      <c r="G118" s="21">
        <v>8</v>
      </c>
      <c r="H118" s="21">
        <v>46.2</v>
      </c>
      <c r="I118" s="22">
        <v>68</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1.3299999999999999E-2</v>
      </c>
      <c r="D120" s="20">
        <v>0</v>
      </c>
      <c r="E120" s="20">
        <v>1.3299999999999999E-2</v>
      </c>
      <c r="F120" s="21">
        <v>0</v>
      </c>
      <c r="G120" s="21">
        <v>8</v>
      </c>
      <c r="H120" s="21">
        <v>48.2</v>
      </c>
      <c r="I120" s="22">
        <v>70</v>
      </c>
    </row>
    <row r="121" spans="1:9" ht="27.95" customHeight="1" thickBot="1">
      <c r="A121" s="18"/>
      <c r="B121" s="19" t="s">
        <v>388</v>
      </c>
      <c r="C121" s="20">
        <v>1.3299999999999999E-2</v>
      </c>
      <c r="D121" s="20">
        <v>0</v>
      </c>
      <c r="E121" s="20">
        <v>1.3299999999999999E-2</v>
      </c>
      <c r="F121" s="21">
        <v>0</v>
      </c>
      <c r="G121" s="21">
        <v>8</v>
      </c>
      <c r="H121" s="21">
        <v>48.2</v>
      </c>
      <c r="I121" s="22">
        <v>70</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0.7258</v>
      </c>
      <c r="D123" s="20">
        <v>0</v>
      </c>
      <c r="E123" s="20">
        <v>0.7258</v>
      </c>
      <c r="F123" s="21">
        <v>11.77</v>
      </c>
      <c r="G123" s="21">
        <v>0</v>
      </c>
      <c r="H123" s="21">
        <v>0.6</v>
      </c>
      <c r="I123" s="22">
        <v>1</v>
      </c>
    </row>
    <row r="124" spans="1:9" ht="27.95" customHeight="1" thickBot="1">
      <c r="A124" s="18"/>
      <c r="B124" s="19" t="s">
        <v>564</v>
      </c>
      <c r="C124" s="20">
        <v>8.4500000000000006E-2</v>
      </c>
      <c r="D124" s="20">
        <v>0</v>
      </c>
      <c r="E124" s="20">
        <v>8.4500000000000006E-2</v>
      </c>
      <c r="F124" s="21">
        <v>1.18</v>
      </c>
      <c r="G124" s="21">
        <v>0</v>
      </c>
      <c r="H124" s="21">
        <v>8.81</v>
      </c>
      <c r="I124" s="22">
        <v>20</v>
      </c>
    </row>
    <row r="125" spans="1:9" ht="27.95" customHeight="1" thickBot="1">
      <c r="A125" s="18"/>
      <c r="B125" s="19" t="s">
        <v>565</v>
      </c>
      <c r="C125" s="20">
        <v>0.12540000000000001</v>
      </c>
      <c r="D125" s="20">
        <v>0</v>
      </c>
      <c r="E125" s="20">
        <v>0.12540000000000001</v>
      </c>
      <c r="F125" s="21">
        <v>1.18</v>
      </c>
      <c r="G125" s="21">
        <v>0</v>
      </c>
      <c r="H125" s="21">
        <v>9.41</v>
      </c>
      <c r="I125" s="22">
        <v>20</v>
      </c>
    </row>
    <row r="126" spans="1:9" ht="27.95" customHeight="1" thickBot="1">
      <c r="A126" s="18"/>
      <c r="B126" s="19" t="s">
        <v>389</v>
      </c>
      <c r="C126" s="20">
        <v>0.1211</v>
      </c>
      <c r="D126" s="20">
        <v>0</v>
      </c>
      <c r="E126" s="20">
        <v>0.1211</v>
      </c>
      <c r="F126" s="21">
        <v>1.07</v>
      </c>
      <c r="G126" s="21">
        <v>0</v>
      </c>
      <c r="H126" s="21">
        <v>9.75</v>
      </c>
      <c r="I126" s="22">
        <v>22</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4.3700000000000003E-2</v>
      </c>
      <c r="D140" s="20">
        <v>0</v>
      </c>
      <c r="E140" s="20">
        <v>4.3700000000000003E-2</v>
      </c>
      <c r="F140" s="21">
        <v>0</v>
      </c>
      <c r="G140" s="21">
        <v>0</v>
      </c>
      <c r="H140" s="21">
        <v>22.9</v>
      </c>
      <c r="I140" s="22">
        <v>27</v>
      </c>
    </row>
    <row r="141" spans="1:9" ht="27.95" customHeight="1" thickBot="1">
      <c r="A141" s="18"/>
      <c r="B141" s="19" t="s">
        <v>580</v>
      </c>
      <c r="C141" s="20">
        <v>0</v>
      </c>
      <c r="D141" s="20">
        <v>0</v>
      </c>
      <c r="E141" s="20">
        <v>0</v>
      </c>
      <c r="F141" s="21">
        <v>0</v>
      </c>
      <c r="G141" s="21">
        <v>0</v>
      </c>
      <c r="H141" s="21">
        <v>3.25</v>
      </c>
      <c r="I141" s="22">
        <v>12</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3.8199999999999998E-2</v>
      </c>
      <c r="D146" s="20">
        <v>0</v>
      </c>
      <c r="E146" s="20">
        <v>3.8199999999999998E-2</v>
      </c>
      <c r="F146" s="21">
        <v>0</v>
      </c>
      <c r="G146" s="21">
        <v>0</v>
      </c>
      <c r="H146" s="21">
        <v>26.15</v>
      </c>
      <c r="I146" s="22">
        <v>39</v>
      </c>
    </row>
    <row r="147" spans="1:9" ht="27.95" customHeight="1" thickBot="1">
      <c r="A147" s="18"/>
      <c r="B147" s="19" t="s">
        <v>585</v>
      </c>
      <c r="C147" s="20">
        <v>0</v>
      </c>
      <c r="D147" s="20">
        <v>0</v>
      </c>
      <c r="E147" s="20">
        <v>0</v>
      </c>
      <c r="F147" s="21">
        <v>0</v>
      </c>
      <c r="G147" s="21">
        <v>0</v>
      </c>
      <c r="H147" s="21">
        <v>1</v>
      </c>
      <c r="I147" s="22">
        <v>1</v>
      </c>
    </row>
    <row r="148" spans="1:9" ht="27.95" customHeight="1" thickBot="1">
      <c r="A148" s="18"/>
      <c r="B148" s="19" t="s">
        <v>586</v>
      </c>
      <c r="C148" s="20">
        <v>2.2100000000000002E-2</v>
      </c>
      <c r="D148" s="20">
        <v>0</v>
      </c>
      <c r="E148" s="20">
        <v>2.2100000000000002E-2</v>
      </c>
      <c r="F148" s="21">
        <v>0</v>
      </c>
      <c r="G148" s="21">
        <v>12</v>
      </c>
      <c r="H148" s="21">
        <v>17.8</v>
      </c>
      <c r="I148" s="22">
        <v>25</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2.0899999999999998E-2</v>
      </c>
      <c r="D153" s="20">
        <v>0</v>
      </c>
      <c r="E153" s="20">
        <v>2.0899999999999998E-2</v>
      </c>
      <c r="F153" s="21">
        <v>0</v>
      </c>
      <c r="G153" s="21">
        <v>12</v>
      </c>
      <c r="H153" s="21">
        <v>18.8</v>
      </c>
      <c r="I153" s="22">
        <v>26</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6.54E-2</v>
      </c>
      <c r="D155" s="20">
        <v>2.5100000000000001E-2</v>
      </c>
      <c r="E155" s="20">
        <v>9.0399999999999994E-2</v>
      </c>
      <c r="F155" s="21">
        <v>0.59</v>
      </c>
      <c r="G155" s="21">
        <v>19</v>
      </c>
      <c r="H155" s="21">
        <v>17.82</v>
      </c>
      <c r="I155" s="22">
        <v>20</v>
      </c>
    </row>
    <row r="156" spans="1:9" ht="27.95" customHeight="1" thickBot="1">
      <c r="A156" s="18"/>
      <c r="B156" s="19" t="s">
        <v>593</v>
      </c>
      <c r="C156" s="20">
        <v>0</v>
      </c>
      <c r="D156" s="20">
        <v>0</v>
      </c>
      <c r="E156" s="20">
        <v>0</v>
      </c>
      <c r="F156" s="21">
        <v>0</v>
      </c>
      <c r="G156" s="21">
        <v>0</v>
      </c>
      <c r="H156" s="21">
        <v>0.8</v>
      </c>
      <c r="I156" s="22">
        <v>5</v>
      </c>
    </row>
    <row r="157" spans="1:9" ht="27.95" customHeight="1" thickBot="1">
      <c r="A157" s="18"/>
      <c r="B157" s="19" t="s">
        <v>429</v>
      </c>
      <c r="C157" s="20">
        <v>6.2600000000000003E-2</v>
      </c>
      <c r="D157" s="20">
        <v>2.4E-2</v>
      </c>
      <c r="E157" s="20">
        <v>8.6599999999999996E-2</v>
      </c>
      <c r="F157" s="21">
        <v>0.45</v>
      </c>
      <c r="G157" s="21">
        <v>19</v>
      </c>
      <c r="H157" s="21">
        <v>18.62</v>
      </c>
      <c r="I157" s="22">
        <v>26</v>
      </c>
    </row>
    <row r="158" spans="1:9" ht="27.95" customHeight="1" thickBot="1">
      <c r="A158" s="18"/>
      <c r="B158" s="19" t="s">
        <v>594</v>
      </c>
      <c r="C158" s="20">
        <v>9.6799999999999997E-2</v>
      </c>
      <c r="D158" s="20">
        <v>0</v>
      </c>
      <c r="E158" s="20">
        <v>9.6799999999999997E-2</v>
      </c>
      <c r="F158" s="21">
        <v>11.77</v>
      </c>
      <c r="G158" s="21">
        <v>0</v>
      </c>
      <c r="H158" s="21">
        <v>1</v>
      </c>
      <c r="I158" s="22">
        <v>1</v>
      </c>
    </row>
    <row r="159" spans="1:9" ht="27.95" customHeight="1" thickBot="1">
      <c r="A159" s="18"/>
      <c r="B159" s="19" t="s">
        <v>595</v>
      </c>
      <c r="C159" s="20">
        <v>1.29E-2</v>
      </c>
      <c r="D159" s="20">
        <v>0</v>
      </c>
      <c r="E159" s="20">
        <v>1.29E-2</v>
      </c>
      <c r="F159" s="21">
        <v>0.44</v>
      </c>
      <c r="G159" s="21">
        <v>0</v>
      </c>
      <c r="H159" s="21">
        <v>20.43</v>
      </c>
      <c r="I159" s="22">
        <v>27</v>
      </c>
    </row>
    <row r="160" spans="1:9" ht="13.5" thickBot="1">
      <c r="A160" s="18"/>
      <c r="B160" s="19" t="s">
        <v>596</v>
      </c>
      <c r="C160" s="465" t="s">
        <v>468</v>
      </c>
      <c r="D160" s="466"/>
      <c r="E160" s="466"/>
      <c r="F160" s="466"/>
      <c r="G160" s="466"/>
      <c r="H160" s="466"/>
      <c r="I160" s="467"/>
    </row>
    <row r="161" spans="1:9" ht="27.95" customHeight="1" thickBot="1">
      <c r="A161" s="18"/>
      <c r="B161" s="19" t="s">
        <v>430</v>
      </c>
      <c r="C161" s="20">
        <v>1.6899999999999998E-2</v>
      </c>
      <c r="D161" s="20">
        <v>0</v>
      </c>
      <c r="E161" s="20">
        <v>1.6899999999999998E-2</v>
      </c>
      <c r="F161" s="21">
        <v>0.84</v>
      </c>
      <c r="G161" s="21">
        <v>0</v>
      </c>
      <c r="H161" s="21">
        <v>21.43</v>
      </c>
      <c r="I161" s="22">
        <v>28</v>
      </c>
    </row>
    <row r="162" spans="1:9" ht="27.95" customHeight="1" thickBot="1">
      <c r="A162" s="18"/>
      <c r="B162" s="19" t="s">
        <v>597</v>
      </c>
      <c r="C162" s="20">
        <v>0</v>
      </c>
      <c r="D162" s="20">
        <v>0</v>
      </c>
      <c r="E162" s="20">
        <v>0</v>
      </c>
      <c r="F162" s="21">
        <v>0</v>
      </c>
      <c r="G162" s="21">
        <v>0</v>
      </c>
      <c r="H162" s="21">
        <v>1.5</v>
      </c>
      <c r="I162" s="22">
        <v>2</v>
      </c>
    </row>
    <row r="163" spans="1:9" ht="27.95" customHeight="1" thickBot="1">
      <c r="A163" s="18"/>
      <c r="B163" s="19" t="s">
        <v>598</v>
      </c>
      <c r="C163" s="20">
        <v>6.1800000000000001E-2</v>
      </c>
      <c r="D163" s="20">
        <v>0</v>
      </c>
      <c r="E163" s="20">
        <v>6.1800000000000001E-2</v>
      </c>
      <c r="F163" s="21">
        <v>3.04</v>
      </c>
      <c r="G163" s="21">
        <v>3.4</v>
      </c>
      <c r="H163" s="21">
        <v>23.13</v>
      </c>
      <c r="I163" s="22">
        <v>31</v>
      </c>
    </row>
    <row r="164" spans="1:9" ht="27.95" customHeight="1" thickBot="1">
      <c r="A164" s="18"/>
      <c r="B164" s="19" t="s">
        <v>599</v>
      </c>
      <c r="C164" s="20">
        <v>0.1023</v>
      </c>
      <c r="D164" s="20">
        <v>0</v>
      </c>
      <c r="E164" s="20">
        <v>0.1023</v>
      </c>
      <c r="F164" s="21">
        <v>1.96</v>
      </c>
      <c r="G164" s="21">
        <v>1</v>
      </c>
      <c r="H164" s="21">
        <v>10.37</v>
      </c>
      <c r="I164" s="22">
        <v>12</v>
      </c>
    </row>
    <row r="165" spans="1:9" ht="27.95" customHeight="1" thickBot="1">
      <c r="A165" s="18"/>
      <c r="B165" s="19" t="s">
        <v>600</v>
      </c>
      <c r="C165" s="20">
        <v>0</v>
      </c>
      <c r="D165" s="20">
        <v>0</v>
      </c>
      <c r="E165" s="20">
        <v>0</v>
      </c>
      <c r="F165" s="21">
        <v>0</v>
      </c>
      <c r="G165" s="21">
        <v>0</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2.8299999999999999E-2</v>
      </c>
      <c r="E167" s="20">
        <v>2.8299999999999999E-2</v>
      </c>
      <c r="F167" s="21">
        <v>0</v>
      </c>
      <c r="G167" s="21">
        <v>0</v>
      </c>
      <c r="H167" s="21">
        <v>3.45</v>
      </c>
      <c r="I167" s="22">
        <v>6</v>
      </c>
    </row>
    <row r="168" spans="1:9" ht="27.95" customHeight="1" thickBot="1">
      <c r="A168" s="18"/>
      <c r="B168" s="19" t="s">
        <v>603</v>
      </c>
      <c r="C168" s="20">
        <v>7.5300000000000006E-2</v>
      </c>
      <c r="D168" s="20">
        <v>3.1699999999999999E-2</v>
      </c>
      <c r="E168" s="20">
        <v>0.107</v>
      </c>
      <c r="F168" s="21">
        <v>1.81</v>
      </c>
      <c r="G168" s="21">
        <v>0</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6.6299999999999998E-2</v>
      </c>
      <c r="D170" s="20">
        <v>9.5999999999999992E-3</v>
      </c>
      <c r="E170" s="20">
        <v>7.5899999999999995E-2</v>
      </c>
      <c r="F170" s="21">
        <v>2.17</v>
      </c>
      <c r="G170" s="21">
        <v>2.9</v>
      </c>
      <c r="H170" s="21">
        <v>51.86</v>
      </c>
      <c r="I170" s="22">
        <v>65</v>
      </c>
    </row>
    <row r="171" spans="1:9" ht="27.95" customHeight="1" thickBot="1">
      <c r="A171" s="18"/>
      <c r="B171" s="19" t="s">
        <v>605</v>
      </c>
      <c r="C171" s="20">
        <v>4.65E-2</v>
      </c>
      <c r="D171" s="20">
        <v>6.8999999999999999E-3</v>
      </c>
      <c r="E171" s="20">
        <v>5.3400000000000003E-2</v>
      </c>
      <c r="F171" s="21">
        <v>0.97</v>
      </c>
      <c r="G171" s="21">
        <v>6.3</v>
      </c>
      <c r="H171" s="21">
        <v>136.86000000000001</v>
      </c>
      <c r="I171" s="22">
        <v>182</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4.9599999999999998E-2</v>
      </c>
      <c r="D179" s="20">
        <v>2.4199999999999999E-2</v>
      </c>
      <c r="E179" s="20">
        <v>7.3700000000000002E-2</v>
      </c>
      <c r="F179" s="21">
        <v>2.2400000000000002</v>
      </c>
      <c r="G179" s="21">
        <v>2.9</v>
      </c>
      <c r="H179" s="21">
        <v>30.69</v>
      </c>
      <c r="I179" s="22">
        <v>42</v>
      </c>
    </row>
    <row r="180" spans="1:9" ht="27.95" customHeight="1" thickBot="1">
      <c r="A180" s="18"/>
      <c r="B180" s="19" t="s">
        <v>614</v>
      </c>
      <c r="C180" s="20">
        <v>4.9599999999999998E-2</v>
      </c>
      <c r="D180" s="20">
        <v>2.4199999999999999E-2</v>
      </c>
      <c r="E180" s="20">
        <v>7.3700000000000002E-2</v>
      </c>
      <c r="F180" s="21">
        <v>2.2400000000000002</v>
      </c>
      <c r="G180" s="21">
        <v>2.9</v>
      </c>
      <c r="H180" s="21">
        <v>30.69</v>
      </c>
      <c r="I180" s="22">
        <v>42</v>
      </c>
    </row>
    <row r="181" spans="1:9" ht="13.5" thickBot="1">
      <c r="A181" s="18"/>
      <c r="B181" s="19" t="s">
        <v>615</v>
      </c>
      <c r="C181" s="465" t="s">
        <v>468</v>
      </c>
      <c r="D181" s="466"/>
      <c r="E181" s="466"/>
      <c r="F181" s="466"/>
      <c r="G181" s="466"/>
      <c r="H181" s="466"/>
      <c r="I181" s="467"/>
    </row>
    <row r="182" spans="1:9" ht="27.95" customHeight="1" thickBot="1">
      <c r="A182" s="18"/>
      <c r="B182" s="19" t="s">
        <v>616</v>
      </c>
      <c r="C182" s="20">
        <v>6.9500000000000006E-2</v>
      </c>
      <c r="D182" s="20">
        <v>3.3300000000000003E-2</v>
      </c>
      <c r="E182" s="20">
        <v>0.1028</v>
      </c>
      <c r="F182" s="21">
        <v>1.68</v>
      </c>
      <c r="G182" s="21">
        <v>1.3</v>
      </c>
      <c r="H182" s="21">
        <v>30.07</v>
      </c>
      <c r="I182" s="22">
        <v>35</v>
      </c>
    </row>
    <row r="183" spans="1:9" ht="27.95" customHeight="1" thickBot="1">
      <c r="A183" s="18"/>
      <c r="B183" s="19" t="s">
        <v>617</v>
      </c>
      <c r="C183" s="20">
        <v>5.7000000000000002E-2</v>
      </c>
      <c r="D183" s="20">
        <v>0</v>
      </c>
      <c r="E183" s="20">
        <v>5.7000000000000002E-2</v>
      </c>
      <c r="F183" s="21">
        <v>0.54</v>
      </c>
      <c r="G183" s="21">
        <v>0</v>
      </c>
      <c r="H183" s="21">
        <v>8.3800000000000008</v>
      </c>
      <c r="I183" s="22">
        <v>22</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6.5100000000000005E-2</v>
      </c>
      <c r="D187" s="20">
        <v>2.5399999999999999E-2</v>
      </c>
      <c r="E187" s="20">
        <v>9.0399999999999994E-2</v>
      </c>
      <c r="F187" s="21">
        <v>1.22</v>
      </c>
      <c r="G187" s="21">
        <v>1.3</v>
      </c>
      <c r="H187" s="21">
        <v>39.450000000000003</v>
      </c>
      <c r="I187" s="22">
        <v>58</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5.79E-2</v>
      </c>
      <c r="D191" s="20">
        <v>2.47E-2</v>
      </c>
      <c r="E191" s="20">
        <v>8.2500000000000004E-2</v>
      </c>
      <c r="F191" s="21">
        <v>1.67</v>
      </c>
      <c r="G191" s="21">
        <v>2.5</v>
      </c>
      <c r="H191" s="21">
        <v>70.64</v>
      </c>
      <c r="I191" s="22">
        <v>99</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5.4800000000000001E-2</v>
      </c>
      <c r="D194" s="20">
        <v>0</v>
      </c>
      <c r="E194" s="20">
        <v>5.4800000000000001E-2</v>
      </c>
      <c r="F194" s="21">
        <v>0.65</v>
      </c>
      <c r="G194" s="21">
        <v>1</v>
      </c>
      <c r="H194" s="21">
        <v>11.3</v>
      </c>
      <c r="I194" s="22">
        <v>18</v>
      </c>
    </row>
    <row r="195" spans="1:9" ht="27.95" customHeight="1" thickBot="1">
      <c r="A195" s="18"/>
      <c r="B195" s="19" t="s">
        <v>628</v>
      </c>
      <c r="C195" s="20">
        <v>0</v>
      </c>
      <c r="D195" s="20">
        <v>0</v>
      </c>
      <c r="E195" s="20">
        <v>0</v>
      </c>
      <c r="F195" s="21">
        <v>0</v>
      </c>
      <c r="G195" s="21">
        <v>0</v>
      </c>
      <c r="H195" s="21">
        <v>2.6</v>
      </c>
      <c r="I195" s="22">
        <v>6</v>
      </c>
    </row>
    <row r="196" spans="1:9" ht="13.5" thickBot="1">
      <c r="A196" s="18"/>
      <c r="B196" s="19" t="s">
        <v>629</v>
      </c>
      <c r="C196" s="465" t="s">
        <v>468</v>
      </c>
      <c r="D196" s="466"/>
      <c r="E196" s="466"/>
      <c r="F196" s="466"/>
      <c r="G196" s="466"/>
      <c r="H196" s="466"/>
      <c r="I196" s="467"/>
    </row>
    <row r="197" spans="1:9" ht="27.95" customHeight="1" thickBot="1">
      <c r="A197" s="18"/>
      <c r="B197" s="19" t="s">
        <v>630</v>
      </c>
      <c r="C197" s="20">
        <v>4.3900000000000002E-2</v>
      </c>
      <c r="D197" s="20">
        <v>0</v>
      </c>
      <c r="E197" s="20">
        <v>4.3900000000000002E-2</v>
      </c>
      <c r="F197" s="21">
        <v>0.47</v>
      </c>
      <c r="G197" s="21">
        <v>1</v>
      </c>
      <c r="H197" s="21">
        <v>14.1</v>
      </c>
      <c r="I197" s="22">
        <v>25</v>
      </c>
    </row>
    <row r="198" spans="1:9" ht="27.95" customHeight="1" thickBot="1">
      <c r="A198" s="18"/>
      <c r="B198" s="19" t="s">
        <v>391</v>
      </c>
      <c r="C198" s="20">
        <v>4.3900000000000002E-2</v>
      </c>
      <c r="D198" s="20">
        <v>0</v>
      </c>
      <c r="E198" s="20">
        <v>4.3900000000000002E-2</v>
      </c>
      <c r="F198" s="21">
        <v>0.47</v>
      </c>
      <c r="G198" s="21">
        <v>1</v>
      </c>
      <c r="H198" s="21">
        <v>14.1</v>
      </c>
      <c r="I198" s="22">
        <v>25</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1.83E-2</v>
      </c>
      <c r="D203" s="20">
        <v>0</v>
      </c>
      <c r="E203" s="20">
        <v>1.83E-2</v>
      </c>
      <c r="F203" s="21">
        <v>1.41</v>
      </c>
      <c r="G203" s="21">
        <v>10</v>
      </c>
      <c r="H203" s="21">
        <v>14.09</v>
      </c>
      <c r="I203" s="22">
        <v>25</v>
      </c>
    </row>
    <row r="204" spans="1:9" ht="27.95" customHeight="1" thickBot="1">
      <c r="A204" s="18"/>
      <c r="B204" s="19" t="s">
        <v>636</v>
      </c>
      <c r="C204" s="20">
        <v>0</v>
      </c>
      <c r="D204" s="20">
        <v>0</v>
      </c>
      <c r="E204" s="20">
        <v>0</v>
      </c>
      <c r="F204" s="21">
        <v>0</v>
      </c>
      <c r="G204" s="21">
        <v>0</v>
      </c>
      <c r="H204" s="21">
        <v>2.2999999999999998</v>
      </c>
      <c r="I204" s="22">
        <v>5</v>
      </c>
    </row>
    <row r="205" spans="1:9" ht="27.95" customHeight="1" thickBot="1">
      <c r="A205" s="18"/>
      <c r="B205" s="19" t="s">
        <v>432</v>
      </c>
      <c r="C205" s="20">
        <v>1.54E-2</v>
      </c>
      <c r="D205" s="20">
        <v>0</v>
      </c>
      <c r="E205" s="20">
        <v>1.54E-2</v>
      </c>
      <c r="F205" s="21">
        <v>1.1399999999999999</v>
      </c>
      <c r="G205" s="21">
        <v>10</v>
      </c>
      <c r="H205" s="21">
        <v>16.79</v>
      </c>
      <c r="I205" s="22">
        <v>31</v>
      </c>
    </row>
    <row r="206" spans="1:9" ht="27.95" customHeight="1" thickBot="1">
      <c r="A206" s="18"/>
      <c r="B206" s="19" t="s">
        <v>637</v>
      </c>
      <c r="C206" s="20">
        <v>0</v>
      </c>
      <c r="D206" s="20">
        <v>0</v>
      </c>
      <c r="E206" s="20">
        <v>0</v>
      </c>
      <c r="F206" s="21">
        <v>0</v>
      </c>
      <c r="G206" s="21">
        <v>0</v>
      </c>
      <c r="H206" s="21">
        <v>2</v>
      </c>
      <c r="I206" s="22">
        <v>2</v>
      </c>
    </row>
    <row r="207" spans="1:9" ht="27.95" customHeight="1" thickBot="1">
      <c r="A207" s="18"/>
      <c r="B207" s="19" t="s">
        <v>638</v>
      </c>
      <c r="C207" s="20">
        <v>4.5100000000000001E-2</v>
      </c>
      <c r="D207" s="20">
        <v>0</v>
      </c>
      <c r="E207" s="20">
        <v>4.5100000000000001E-2</v>
      </c>
      <c r="F207" s="21">
        <v>0.38</v>
      </c>
      <c r="G207" s="21">
        <v>5</v>
      </c>
      <c r="H207" s="21">
        <v>25.75</v>
      </c>
      <c r="I207" s="22">
        <v>31</v>
      </c>
    </row>
    <row r="208" spans="1:9" ht="13.5" thickBot="1">
      <c r="A208" s="18"/>
      <c r="B208" s="19" t="s">
        <v>639</v>
      </c>
      <c r="C208" s="465" t="s">
        <v>468</v>
      </c>
      <c r="D208" s="466"/>
      <c r="E208" s="466"/>
      <c r="F208" s="466"/>
      <c r="G208" s="466"/>
      <c r="H208" s="466"/>
      <c r="I208" s="467"/>
    </row>
    <row r="209" spans="1:9" ht="27.95" customHeight="1" thickBot="1">
      <c r="A209" s="18"/>
      <c r="B209" s="19" t="s">
        <v>640</v>
      </c>
      <c r="C209" s="20">
        <v>0</v>
      </c>
      <c r="D209" s="20">
        <v>0</v>
      </c>
      <c r="E209" s="20">
        <v>0</v>
      </c>
      <c r="F209" s="21">
        <v>0</v>
      </c>
      <c r="G209" s="21">
        <v>0</v>
      </c>
      <c r="H209" s="21">
        <v>4.9000000000000004</v>
      </c>
      <c r="I209" s="22">
        <v>14</v>
      </c>
    </row>
    <row r="210" spans="1:9" ht="27.95" customHeight="1" thickBot="1">
      <c r="A210" s="18"/>
      <c r="B210" s="19" t="s">
        <v>433</v>
      </c>
      <c r="C210" s="20">
        <v>3.56E-2</v>
      </c>
      <c r="D210" s="20">
        <v>0</v>
      </c>
      <c r="E210" s="20">
        <v>3.56E-2</v>
      </c>
      <c r="F210" s="21">
        <v>0.25</v>
      </c>
      <c r="G210" s="21">
        <v>5</v>
      </c>
      <c r="H210" s="21">
        <v>32.65</v>
      </c>
      <c r="I210" s="22">
        <v>47</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2.87E-2</v>
      </c>
      <c r="D214" s="20">
        <v>0</v>
      </c>
      <c r="E214" s="20">
        <v>2.87E-2</v>
      </c>
      <c r="F214" s="21">
        <v>0.6</v>
      </c>
      <c r="G214" s="21">
        <v>7.5</v>
      </c>
      <c r="H214" s="21">
        <v>49.44</v>
      </c>
      <c r="I214" s="22">
        <v>78</v>
      </c>
    </row>
    <row r="215" spans="1:9" ht="27.95" customHeight="1" thickBot="1">
      <c r="A215" s="18"/>
      <c r="B215" s="19" t="s">
        <v>644</v>
      </c>
      <c r="C215" s="20">
        <v>0</v>
      </c>
      <c r="D215" s="20">
        <v>0</v>
      </c>
      <c r="E215" s="20">
        <v>0</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5.8299999999999998E-2</v>
      </c>
      <c r="D217" s="20">
        <v>9.8100000000000007E-2</v>
      </c>
      <c r="E217" s="20">
        <v>0.15640000000000001</v>
      </c>
      <c r="F217" s="21">
        <v>0.91</v>
      </c>
      <c r="G217" s="21">
        <v>3</v>
      </c>
      <c r="H217" s="21">
        <v>17.100000000000001</v>
      </c>
      <c r="I217" s="22">
        <v>26</v>
      </c>
    </row>
    <row r="218" spans="1:9" ht="27.95" customHeight="1" thickBot="1">
      <c r="A218" s="18"/>
      <c r="B218" s="19" t="s">
        <v>647</v>
      </c>
      <c r="C218" s="20">
        <v>5.8299999999999998E-2</v>
      </c>
      <c r="D218" s="20">
        <v>9.8100000000000007E-2</v>
      </c>
      <c r="E218" s="20">
        <v>0.15640000000000001</v>
      </c>
      <c r="F218" s="21">
        <v>0.91</v>
      </c>
      <c r="G218" s="21">
        <v>3</v>
      </c>
      <c r="H218" s="21">
        <v>17.100000000000001</v>
      </c>
      <c r="I218" s="22">
        <v>26</v>
      </c>
    </row>
    <row r="219" spans="1:9" ht="27.95" customHeight="1" thickBot="1">
      <c r="A219" s="18"/>
      <c r="B219" s="19" t="s">
        <v>392</v>
      </c>
      <c r="C219" s="20">
        <v>5.5100000000000003E-2</v>
      </c>
      <c r="D219" s="20">
        <v>9.2700000000000005E-2</v>
      </c>
      <c r="E219" s="20">
        <v>0.14779999999999999</v>
      </c>
      <c r="F219" s="21">
        <v>0.87</v>
      </c>
      <c r="G219" s="21">
        <v>3</v>
      </c>
      <c r="H219" s="21">
        <v>18.100000000000001</v>
      </c>
      <c r="I219" s="22">
        <v>27</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6.13E-2</v>
      </c>
      <c r="D223" s="20">
        <v>0</v>
      </c>
      <c r="E223" s="20">
        <v>6.13E-2</v>
      </c>
      <c r="F223" s="21">
        <v>1.9</v>
      </c>
      <c r="G223" s="21">
        <v>2.7</v>
      </c>
      <c r="H223" s="21">
        <v>16.8</v>
      </c>
      <c r="I223" s="22">
        <v>31</v>
      </c>
    </row>
    <row r="224" spans="1:9" ht="13.5" thickBot="1">
      <c r="A224" s="18"/>
      <c r="B224" s="19" t="s">
        <v>652</v>
      </c>
      <c r="C224" s="465" t="s">
        <v>468</v>
      </c>
      <c r="D224" s="466"/>
      <c r="E224" s="466"/>
      <c r="F224" s="466"/>
      <c r="G224" s="466"/>
      <c r="H224" s="466"/>
      <c r="I224" s="467"/>
    </row>
    <row r="225" spans="1:9" ht="27.95" customHeight="1" thickBot="1">
      <c r="A225" s="18"/>
      <c r="B225" s="19" t="s">
        <v>653</v>
      </c>
      <c r="C225" s="20">
        <v>6.13E-2</v>
      </c>
      <c r="D225" s="20">
        <v>0</v>
      </c>
      <c r="E225" s="20">
        <v>6.13E-2</v>
      </c>
      <c r="F225" s="21">
        <v>1.9</v>
      </c>
      <c r="G225" s="21">
        <v>2.7</v>
      </c>
      <c r="H225" s="21">
        <v>16.8</v>
      </c>
      <c r="I225" s="22">
        <v>31</v>
      </c>
    </row>
    <row r="226" spans="1:9" ht="27.95" customHeight="1" thickBot="1">
      <c r="A226" s="18"/>
      <c r="B226" s="19" t="s">
        <v>393</v>
      </c>
      <c r="C226" s="20">
        <v>6.0100000000000001E-2</v>
      </c>
      <c r="D226" s="20">
        <v>0</v>
      </c>
      <c r="E226" s="20">
        <v>6.0100000000000001E-2</v>
      </c>
      <c r="F226" s="21">
        <v>1.84</v>
      </c>
      <c r="G226" s="21">
        <v>2.7</v>
      </c>
      <c r="H226" s="21">
        <v>17.13</v>
      </c>
      <c r="I226" s="22">
        <v>32</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1</v>
      </c>
      <c r="D234" s="20">
        <v>0</v>
      </c>
      <c r="E234" s="20">
        <v>1</v>
      </c>
      <c r="F234" s="21">
        <v>0</v>
      </c>
      <c r="G234" s="21">
        <v>0</v>
      </c>
      <c r="H234" s="21">
        <v>1</v>
      </c>
      <c r="I234" s="22">
        <v>1</v>
      </c>
    </row>
    <row r="235" spans="1:9" ht="27.95" customHeight="1" thickBot="1">
      <c r="A235" s="18"/>
      <c r="B235" s="19" t="s">
        <v>662</v>
      </c>
      <c r="C235" s="20">
        <v>5.9700000000000003E-2</v>
      </c>
      <c r="D235" s="20">
        <v>0</v>
      </c>
      <c r="E235" s="20">
        <v>5.9700000000000003E-2</v>
      </c>
      <c r="F235" s="21">
        <v>1.07</v>
      </c>
      <c r="G235" s="21">
        <v>3.5</v>
      </c>
      <c r="H235" s="21">
        <v>16</v>
      </c>
      <c r="I235" s="22">
        <v>22</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9.9699999999999997E-2</v>
      </c>
      <c r="D239" s="20">
        <v>0</v>
      </c>
      <c r="E239" s="20">
        <v>9.9699999999999997E-2</v>
      </c>
      <c r="F239" s="21">
        <v>0.91</v>
      </c>
      <c r="G239" s="21">
        <v>3.5</v>
      </c>
      <c r="H239" s="21">
        <v>19.600000000000001</v>
      </c>
      <c r="I239" s="22">
        <v>26</v>
      </c>
    </row>
    <row r="240" spans="1:9" ht="27.95" customHeight="1" thickBot="1">
      <c r="A240" s="18"/>
      <c r="B240" s="19" t="s">
        <v>667</v>
      </c>
      <c r="C240" s="20">
        <v>0</v>
      </c>
      <c r="D240" s="20">
        <v>0</v>
      </c>
      <c r="E240" s="20">
        <v>0</v>
      </c>
      <c r="F240" s="21">
        <v>0</v>
      </c>
      <c r="G240" s="21">
        <v>0</v>
      </c>
      <c r="H240" s="21">
        <v>0.8</v>
      </c>
      <c r="I240" s="22">
        <v>1</v>
      </c>
    </row>
    <row r="241" spans="1:9" ht="27.95" customHeight="1" thickBot="1">
      <c r="A241" s="18"/>
      <c r="B241" s="19" t="s">
        <v>668</v>
      </c>
      <c r="C241" s="20">
        <v>0.1157</v>
      </c>
      <c r="D241" s="20">
        <v>0</v>
      </c>
      <c r="E241" s="20">
        <v>0.1157</v>
      </c>
      <c r="F241" s="21">
        <v>0.69</v>
      </c>
      <c r="G241" s="21">
        <v>9</v>
      </c>
      <c r="H241" s="21">
        <v>9.1999999999999993</v>
      </c>
      <c r="I241" s="22">
        <v>17</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0.10440000000000001</v>
      </c>
      <c r="D243" s="20">
        <v>0</v>
      </c>
      <c r="E243" s="20">
        <v>0.10440000000000001</v>
      </c>
      <c r="F243" s="21">
        <v>0.62</v>
      </c>
      <c r="G243" s="21">
        <v>9</v>
      </c>
      <c r="H243" s="21">
        <v>10.199999999999999</v>
      </c>
      <c r="I243" s="22">
        <v>19</v>
      </c>
    </row>
    <row r="244" spans="1:9" ht="13.5" thickBot="1">
      <c r="A244" s="18"/>
      <c r="B244" s="19" t="s">
        <v>671</v>
      </c>
      <c r="C244" s="465" t="s">
        <v>468</v>
      </c>
      <c r="D244" s="466"/>
      <c r="E244" s="466"/>
      <c r="F244" s="466"/>
      <c r="G244" s="466"/>
      <c r="H244" s="466"/>
      <c r="I244" s="467"/>
    </row>
    <row r="245" spans="1:9" ht="27.95" customHeight="1" thickBot="1">
      <c r="A245" s="18"/>
      <c r="B245" s="19" t="s">
        <v>672</v>
      </c>
      <c r="C245" s="20">
        <v>0.24349999999999999</v>
      </c>
      <c r="D245" s="20">
        <v>1.7899999999999999E-2</v>
      </c>
      <c r="E245" s="20">
        <v>0.26150000000000001</v>
      </c>
      <c r="F245" s="21">
        <v>1.77</v>
      </c>
      <c r="G245" s="21">
        <v>4</v>
      </c>
      <c r="H245" s="21">
        <v>12.09</v>
      </c>
      <c r="I245" s="22">
        <v>20</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0.22489999999999999</v>
      </c>
      <c r="D248" s="20">
        <v>1.66E-2</v>
      </c>
      <c r="E248" s="20">
        <v>0.24149999999999999</v>
      </c>
      <c r="F248" s="21">
        <v>1.68</v>
      </c>
      <c r="G248" s="21">
        <v>4</v>
      </c>
      <c r="H248" s="21">
        <v>13.09</v>
      </c>
      <c r="I248" s="22">
        <v>21</v>
      </c>
    </row>
    <row r="249" spans="1:9" ht="27.95" customHeight="1" thickBot="1">
      <c r="A249" s="18"/>
      <c r="B249" s="19" t="s">
        <v>394</v>
      </c>
      <c r="C249" s="20">
        <v>0.1371</v>
      </c>
      <c r="D249" s="20">
        <v>5.0000000000000001E-3</v>
      </c>
      <c r="E249" s="20">
        <v>0.1421</v>
      </c>
      <c r="F249" s="21">
        <v>1.07</v>
      </c>
      <c r="G249" s="21">
        <v>4.8</v>
      </c>
      <c r="H249" s="21">
        <v>43.5</v>
      </c>
      <c r="I249" s="22">
        <v>66</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4.3E-3</v>
      </c>
      <c r="D252" s="20">
        <v>0</v>
      </c>
      <c r="E252" s="20">
        <v>4.3E-3</v>
      </c>
      <c r="F252" s="21">
        <v>0.91</v>
      </c>
      <c r="G252" s="21">
        <v>1.2</v>
      </c>
      <c r="H252" s="21">
        <v>25.86</v>
      </c>
      <c r="I252" s="22">
        <v>39</v>
      </c>
    </row>
    <row r="253" spans="1:9" ht="27.95" customHeight="1" thickBot="1">
      <c r="A253" s="18"/>
      <c r="B253" s="19" t="s">
        <v>679</v>
      </c>
      <c r="C253" s="20">
        <v>0</v>
      </c>
      <c r="D253" s="20">
        <v>0</v>
      </c>
      <c r="E253" s="20">
        <v>0</v>
      </c>
      <c r="F253" s="21">
        <v>0</v>
      </c>
      <c r="G253" s="21">
        <v>0</v>
      </c>
      <c r="H253" s="21">
        <v>7</v>
      </c>
      <c r="I253" s="22">
        <v>18</v>
      </c>
    </row>
    <row r="254" spans="1:9" ht="27.95" customHeight="1" thickBot="1">
      <c r="A254" s="18"/>
      <c r="B254" s="19" t="s">
        <v>680</v>
      </c>
      <c r="C254" s="20">
        <v>3.3999999999999998E-3</v>
      </c>
      <c r="D254" s="20">
        <v>0</v>
      </c>
      <c r="E254" s="20">
        <v>3.3999999999999998E-3</v>
      </c>
      <c r="F254" s="21">
        <v>0.62</v>
      </c>
      <c r="G254" s="21">
        <v>1.2</v>
      </c>
      <c r="H254" s="21">
        <v>32.86</v>
      </c>
      <c r="I254" s="22">
        <v>57</v>
      </c>
    </row>
    <row r="255" spans="1:9" ht="27.95" customHeight="1" thickBot="1">
      <c r="A255" s="18"/>
      <c r="B255" s="19" t="s">
        <v>395</v>
      </c>
      <c r="C255" s="20">
        <v>3.3E-3</v>
      </c>
      <c r="D255" s="20">
        <v>0</v>
      </c>
      <c r="E255" s="20">
        <v>3.3E-3</v>
      </c>
      <c r="F255" s="21">
        <v>0.61</v>
      </c>
      <c r="G255" s="21">
        <v>1.2</v>
      </c>
      <c r="H255" s="21">
        <v>33.46</v>
      </c>
      <c r="I255" s="22">
        <v>58</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v>
      </c>
      <c r="I262" s="22">
        <v>1</v>
      </c>
    </row>
    <row r="263" spans="1:9" ht="27.95" customHeight="1" thickBot="1">
      <c r="A263" s="18"/>
      <c r="B263" s="19" t="s">
        <v>688</v>
      </c>
      <c r="C263" s="20">
        <v>0.1108</v>
      </c>
      <c r="D263" s="20">
        <v>0</v>
      </c>
      <c r="E263" s="20">
        <v>0.1108</v>
      </c>
      <c r="F263" s="21">
        <v>1.31</v>
      </c>
      <c r="G263" s="21">
        <v>4.5</v>
      </c>
      <c r="H263" s="21">
        <v>27.08</v>
      </c>
      <c r="I263" s="22">
        <v>45</v>
      </c>
    </row>
    <row r="264" spans="1:9" ht="27.95" customHeight="1" thickBot="1">
      <c r="A264" s="18"/>
      <c r="B264" s="19" t="s">
        <v>689</v>
      </c>
      <c r="C264" s="20">
        <v>0.1076</v>
      </c>
      <c r="D264" s="20">
        <v>0</v>
      </c>
      <c r="E264" s="20">
        <v>0.1076</v>
      </c>
      <c r="F264" s="21">
        <v>1.28</v>
      </c>
      <c r="G264" s="21">
        <v>4.5</v>
      </c>
      <c r="H264" s="21">
        <v>27.88</v>
      </c>
      <c r="I264" s="22">
        <v>46</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0</v>
      </c>
      <c r="D269" s="20">
        <v>0</v>
      </c>
      <c r="E269" s="20">
        <v>0</v>
      </c>
      <c r="F269" s="21">
        <v>0</v>
      </c>
      <c r="G269" s="21">
        <v>0</v>
      </c>
      <c r="H269" s="21">
        <v>1.54</v>
      </c>
      <c r="I269" s="22">
        <v>2</v>
      </c>
    </row>
    <row r="270" spans="1:9" ht="27.95" customHeight="1" thickBot="1">
      <c r="A270" s="18"/>
      <c r="B270" s="19" t="s">
        <v>695</v>
      </c>
      <c r="C270" s="20">
        <v>0</v>
      </c>
      <c r="D270" s="20">
        <v>0</v>
      </c>
      <c r="E270" s="20">
        <v>0</v>
      </c>
      <c r="F270" s="21">
        <v>0</v>
      </c>
      <c r="G270" s="21">
        <v>0</v>
      </c>
      <c r="H270" s="21">
        <v>1.54</v>
      </c>
      <c r="I270" s="22">
        <v>2</v>
      </c>
    </row>
    <row r="271" spans="1:9" ht="27.95" customHeight="1" thickBot="1">
      <c r="A271" s="18"/>
      <c r="B271" s="19" t="s">
        <v>396</v>
      </c>
      <c r="C271" s="20">
        <v>0.10199999999999999</v>
      </c>
      <c r="D271" s="20">
        <v>0</v>
      </c>
      <c r="E271" s="20">
        <v>0.10199999999999999</v>
      </c>
      <c r="F271" s="21">
        <v>1.2</v>
      </c>
      <c r="G271" s="21">
        <v>4.5</v>
      </c>
      <c r="H271" s="21">
        <v>29.42</v>
      </c>
      <c r="I271" s="22">
        <v>49</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0</v>
      </c>
      <c r="D275" s="20">
        <v>0</v>
      </c>
      <c r="E275" s="20">
        <v>0</v>
      </c>
      <c r="F275" s="21">
        <v>0</v>
      </c>
      <c r="G275" s="21">
        <v>0</v>
      </c>
      <c r="H275" s="21">
        <v>10.61</v>
      </c>
      <c r="I275" s="22">
        <v>20</v>
      </c>
    </row>
    <row r="276" spans="1:9" ht="27.95" customHeight="1" thickBot="1">
      <c r="A276" s="18"/>
      <c r="B276" s="19" t="s">
        <v>700</v>
      </c>
      <c r="C276" s="20">
        <v>0</v>
      </c>
      <c r="D276" s="20">
        <v>0</v>
      </c>
      <c r="E276" s="20">
        <v>0</v>
      </c>
      <c r="F276" s="21">
        <v>0</v>
      </c>
      <c r="G276" s="21">
        <v>0</v>
      </c>
      <c r="H276" s="21">
        <v>10.61</v>
      </c>
      <c r="I276" s="22">
        <v>20</v>
      </c>
    </row>
    <row r="277" spans="1:9" ht="27.95" customHeight="1" thickBot="1">
      <c r="A277" s="18"/>
      <c r="B277" s="19" t="s">
        <v>397</v>
      </c>
      <c r="C277" s="20">
        <v>0</v>
      </c>
      <c r="D277" s="20">
        <v>0</v>
      </c>
      <c r="E277" s="20">
        <v>0</v>
      </c>
      <c r="F277" s="21">
        <v>0</v>
      </c>
      <c r="G277" s="21">
        <v>0</v>
      </c>
      <c r="H277" s="21">
        <v>10.81</v>
      </c>
      <c r="I277" s="22">
        <v>21</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4.0300000000000002E-2</v>
      </c>
      <c r="D283" s="20">
        <v>0</v>
      </c>
      <c r="E283" s="20">
        <v>4.0300000000000002E-2</v>
      </c>
      <c r="F283" s="21">
        <v>0</v>
      </c>
      <c r="G283" s="21">
        <v>0</v>
      </c>
      <c r="H283" s="21">
        <v>19.809999999999999</v>
      </c>
      <c r="I283" s="22">
        <v>42</v>
      </c>
    </row>
    <row r="284" spans="1:9" ht="27.95" customHeight="1" thickBot="1">
      <c r="A284" s="18"/>
      <c r="B284" s="19" t="s">
        <v>707</v>
      </c>
      <c r="C284" s="20">
        <v>4.0300000000000002E-2</v>
      </c>
      <c r="D284" s="20">
        <v>0</v>
      </c>
      <c r="E284" s="20">
        <v>4.0300000000000002E-2</v>
      </c>
      <c r="F284" s="21">
        <v>0</v>
      </c>
      <c r="G284" s="21">
        <v>0</v>
      </c>
      <c r="H284" s="21">
        <v>19.809999999999999</v>
      </c>
      <c r="I284" s="22">
        <v>42</v>
      </c>
    </row>
    <row r="285" spans="1:9" ht="27.95" customHeight="1" thickBot="1">
      <c r="A285" s="18"/>
      <c r="B285" s="19" t="s">
        <v>398</v>
      </c>
      <c r="C285" s="20">
        <v>3.8899999999999997E-2</v>
      </c>
      <c r="D285" s="20">
        <v>0</v>
      </c>
      <c r="E285" s="20">
        <v>3.8899999999999997E-2</v>
      </c>
      <c r="F285" s="21">
        <v>0</v>
      </c>
      <c r="G285" s="21">
        <v>0</v>
      </c>
      <c r="H285" s="21">
        <v>20.51</v>
      </c>
      <c r="I285" s="22">
        <v>43</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1.66E-2</v>
      </c>
      <c r="D298" s="20">
        <v>2.81E-2</v>
      </c>
      <c r="E298" s="20">
        <v>4.4600000000000001E-2</v>
      </c>
      <c r="F298" s="21">
        <v>0.78</v>
      </c>
      <c r="G298" s="21">
        <v>6.7</v>
      </c>
      <c r="H298" s="21">
        <v>24.95</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1.52E-2</v>
      </c>
      <c r="D300" s="20">
        <v>2.58E-2</v>
      </c>
      <c r="E300" s="20">
        <v>4.1000000000000002E-2</v>
      </c>
      <c r="F300" s="21">
        <v>0.74</v>
      </c>
      <c r="G300" s="21">
        <v>6.7</v>
      </c>
      <c r="H300" s="21">
        <v>27.15</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1.9199999999999998E-2</v>
      </c>
      <c r="D302" s="20">
        <v>4.9399999999999999E-2</v>
      </c>
      <c r="E302" s="20">
        <v>6.8599999999999994E-2</v>
      </c>
      <c r="F302" s="21">
        <v>0.54</v>
      </c>
      <c r="G302" s="21">
        <v>4</v>
      </c>
      <c r="H302" s="21">
        <v>16.13</v>
      </c>
      <c r="I302" s="22">
        <v>22</v>
      </c>
    </row>
    <row r="303" spans="1:9" ht="13.5" thickBot="1">
      <c r="A303" s="18"/>
      <c r="B303" s="19" t="s">
        <v>725</v>
      </c>
      <c r="C303" s="465" t="s">
        <v>468</v>
      </c>
      <c r="D303" s="466"/>
      <c r="E303" s="466"/>
      <c r="F303" s="466"/>
      <c r="G303" s="466"/>
      <c r="H303" s="466"/>
      <c r="I303" s="467"/>
    </row>
    <row r="304" spans="1:9" ht="27.95" customHeight="1" thickBot="1">
      <c r="A304" s="18"/>
      <c r="B304" s="19" t="s">
        <v>726</v>
      </c>
      <c r="C304" s="20">
        <v>1.9199999999999998E-2</v>
      </c>
      <c r="D304" s="20">
        <v>4.9399999999999999E-2</v>
      </c>
      <c r="E304" s="20">
        <v>6.8599999999999994E-2</v>
      </c>
      <c r="F304" s="21">
        <v>0.54</v>
      </c>
      <c r="G304" s="21">
        <v>4</v>
      </c>
      <c r="H304" s="21">
        <v>16.13</v>
      </c>
      <c r="I304" s="22">
        <v>22</v>
      </c>
    </row>
    <row r="305" spans="1:9" ht="27.95" customHeight="1" thickBot="1">
      <c r="A305" s="18"/>
      <c r="B305" s="19" t="s">
        <v>399</v>
      </c>
      <c r="C305" s="20">
        <v>1.61E-2</v>
      </c>
      <c r="D305" s="20">
        <v>3.3399999999999999E-2</v>
      </c>
      <c r="E305" s="20">
        <v>4.9500000000000002E-2</v>
      </c>
      <c r="F305" s="21">
        <v>0.64</v>
      </c>
      <c r="G305" s="21">
        <v>5.6</v>
      </c>
      <c r="H305" s="21">
        <v>44.83</v>
      </c>
      <c r="I305" s="22">
        <v>55</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4.7100000000000003E-2</v>
      </c>
      <c r="D313" s="20">
        <v>3.2899999999999999E-2</v>
      </c>
      <c r="E313" s="20">
        <v>0.08</v>
      </c>
      <c r="F313" s="21">
        <v>0.94</v>
      </c>
      <c r="G313" s="21">
        <v>1</v>
      </c>
      <c r="H313" s="21">
        <v>17.38</v>
      </c>
      <c r="I313" s="22">
        <v>25</v>
      </c>
    </row>
    <row r="314" spans="1:9" ht="27.95" customHeight="1" thickBot="1">
      <c r="A314" s="18"/>
      <c r="B314" s="19" t="s">
        <v>735</v>
      </c>
      <c r="C314" s="20">
        <v>0.14199999999999999</v>
      </c>
      <c r="D314" s="20">
        <v>0</v>
      </c>
      <c r="E314" s="20">
        <v>0.14199999999999999</v>
      </c>
      <c r="F314" s="21">
        <v>7.85</v>
      </c>
      <c r="G314" s="21">
        <v>10</v>
      </c>
      <c r="H314" s="21">
        <v>1.5</v>
      </c>
      <c r="I314" s="22">
        <v>3</v>
      </c>
    </row>
    <row r="315" spans="1:9" ht="27.95" customHeight="1" thickBot="1">
      <c r="A315" s="18"/>
      <c r="B315" s="19" t="s">
        <v>736</v>
      </c>
      <c r="C315" s="20">
        <v>0</v>
      </c>
      <c r="D315" s="20">
        <v>0</v>
      </c>
      <c r="E315" s="20">
        <v>0</v>
      </c>
      <c r="F315" s="21">
        <v>0</v>
      </c>
      <c r="G315" s="21">
        <v>0</v>
      </c>
      <c r="H315" s="21">
        <v>2.2000000000000002</v>
      </c>
      <c r="I315" s="22">
        <v>18</v>
      </c>
    </row>
    <row r="316" spans="1:9" ht="27.95" customHeight="1" thickBot="1">
      <c r="A316" s="18"/>
      <c r="B316" s="19" t="s">
        <v>435</v>
      </c>
      <c r="C316" s="20">
        <v>4.7600000000000003E-2</v>
      </c>
      <c r="D316" s="20">
        <v>2.63E-2</v>
      </c>
      <c r="E316" s="20">
        <v>7.3999999999999996E-2</v>
      </c>
      <c r="F316" s="21">
        <v>1</v>
      </c>
      <c r="G316" s="21">
        <v>4</v>
      </c>
      <c r="H316" s="21">
        <v>21.68</v>
      </c>
      <c r="I316" s="22">
        <v>47</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3.7100000000000001E-2</v>
      </c>
      <c r="D318" s="20">
        <v>3.4000000000000002E-2</v>
      </c>
      <c r="E318" s="20">
        <v>7.1099999999999997E-2</v>
      </c>
      <c r="F318" s="21">
        <v>0.78</v>
      </c>
      <c r="G318" s="21">
        <v>6</v>
      </c>
      <c r="H318" s="21">
        <v>23.5</v>
      </c>
      <c r="I318" s="22">
        <v>30</v>
      </c>
    </row>
    <row r="319" spans="1:9" ht="27.95" customHeight="1" thickBot="1">
      <c r="A319" s="18"/>
      <c r="B319" s="19" t="s">
        <v>739</v>
      </c>
      <c r="C319" s="20">
        <v>0</v>
      </c>
      <c r="D319" s="20">
        <v>0</v>
      </c>
      <c r="E319" s="20">
        <v>0</v>
      </c>
      <c r="F319" s="21">
        <v>0</v>
      </c>
      <c r="G319" s="21">
        <v>0</v>
      </c>
      <c r="H319" s="21">
        <v>3.4</v>
      </c>
      <c r="I319" s="22">
        <v>6</v>
      </c>
    </row>
    <row r="320" spans="1:9" ht="13.5" thickBot="1">
      <c r="A320" s="18"/>
      <c r="B320" s="19" t="s">
        <v>740</v>
      </c>
      <c r="C320" s="465" t="s">
        <v>468</v>
      </c>
      <c r="D320" s="466"/>
      <c r="E320" s="466"/>
      <c r="F320" s="466"/>
      <c r="G320" s="466"/>
      <c r="H320" s="466"/>
      <c r="I320" s="467"/>
    </row>
    <row r="321" spans="1:9" ht="27.95" customHeight="1" thickBot="1">
      <c r="A321" s="18"/>
      <c r="B321" s="19" t="s">
        <v>436</v>
      </c>
      <c r="C321" s="20">
        <v>3.1399999999999997E-2</v>
      </c>
      <c r="D321" s="20">
        <v>2.8899999999999999E-2</v>
      </c>
      <c r="E321" s="20">
        <v>6.0299999999999999E-2</v>
      </c>
      <c r="F321" s="21">
        <v>0.64</v>
      </c>
      <c r="G321" s="21">
        <v>6</v>
      </c>
      <c r="H321" s="21">
        <v>27.7</v>
      </c>
      <c r="I321" s="22">
        <v>37</v>
      </c>
    </row>
    <row r="322" spans="1:9" ht="27.95" customHeight="1" thickBot="1">
      <c r="A322" s="18"/>
      <c r="B322" s="19" t="s">
        <v>741</v>
      </c>
      <c r="C322" s="20">
        <v>3.85E-2</v>
      </c>
      <c r="D322" s="20">
        <v>2.7799999999999998E-2</v>
      </c>
      <c r="E322" s="20">
        <v>6.6299999999999998E-2</v>
      </c>
      <c r="F322" s="21">
        <v>0.84</v>
      </c>
      <c r="G322" s="21">
        <v>4.8</v>
      </c>
      <c r="H322" s="21">
        <v>49.38</v>
      </c>
      <c r="I322" s="22">
        <v>84</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7.2300000000000003E-2</v>
      </c>
      <c r="D325" s="20">
        <v>1.23E-2</v>
      </c>
      <c r="E325" s="20">
        <v>8.4599999999999995E-2</v>
      </c>
      <c r="F325" s="21">
        <v>0.67</v>
      </c>
      <c r="G325" s="21">
        <v>0</v>
      </c>
      <c r="H325" s="21">
        <v>22.84</v>
      </c>
      <c r="I325" s="22">
        <v>35</v>
      </c>
    </row>
    <row r="326" spans="1:9" ht="13.5" thickBot="1">
      <c r="A326" s="18"/>
      <c r="B326" s="19" t="s">
        <v>745</v>
      </c>
      <c r="C326" s="465" t="s">
        <v>468</v>
      </c>
      <c r="D326" s="466"/>
      <c r="E326" s="466"/>
      <c r="F326" s="466"/>
      <c r="G326" s="466"/>
      <c r="H326" s="466"/>
      <c r="I326" s="467"/>
    </row>
    <row r="327" spans="1:9" ht="27.95" customHeight="1" thickBot="1">
      <c r="A327" s="18"/>
      <c r="B327" s="19" t="s">
        <v>746</v>
      </c>
      <c r="C327" s="20">
        <v>7.0499999999999993E-2</v>
      </c>
      <c r="D327" s="20">
        <v>1.2E-2</v>
      </c>
      <c r="E327" s="20">
        <v>8.2400000000000001E-2</v>
      </c>
      <c r="F327" s="21">
        <v>0.65</v>
      </c>
      <c r="G327" s="21">
        <v>0</v>
      </c>
      <c r="H327" s="21">
        <v>23.44</v>
      </c>
      <c r="I327" s="22">
        <v>36</v>
      </c>
    </row>
    <row r="328" spans="1:9" ht="27.95" customHeight="1" thickBot="1">
      <c r="A328" s="18"/>
      <c r="B328" s="19" t="s">
        <v>400</v>
      </c>
      <c r="C328" s="20">
        <v>7.0499999999999993E-2</v>
      </c>
      <c r="D328" s="20">
        <v>1.2E-2</v>
      </c>
      <c r="E328" s="20">
        <v>8.2400000000000001E-2</v>
      </c>
      <c r="F328" s="21">
        <v>0.65</v>
      </c>
      <c r="G328" s="21">
        <v>0</v>
      </c>
      <c r="H328" s="21">
        <v>23.44</v>
      </c>
      <c r="I328" s="22">
        <v>36</v>
      </c>
    </row>
    <row r="329" spans="1:9" ht="27.95" customHeight="1" thickBot="1">
      <c r="A329" s="18"/>
      <c r="B329" s="19" t="s">
        <v>727</v>
      </c>
      <c r="C329" s="20">
        <v>0</v>
      </c>
      <c r="D329" s="20">
        <v>0</v>
      </c>
      <c r="E329" s="20">
        <v>0</v>
      </c>
      <c r="F329" s="21">
        <v>0</v>
      </c>
      <c r="G329" s="21">
        <v>0</v>
      </c>
      <c r="H329" s="21">
        <v>2.41</v>
      </c>
      <c r="I329" s="22">
        <v>8</v>
      </c>
    </row>
    <row r="330" spans="1:9" ht="27.95" customHeight="1" thickBot="1">
      <c r="A330" s="18"/>
      <c r="B330" s="19" t="s">
        <v>747</v>
      </c>
      <c r="C330" s="20">
        <v>0</v>
      </c>
      <c r="D330" s="20">
        <v>0</v>
      </c>
      <c r="E330" s="20">
        <v>0</v>
      </c>
      <c r="F330" s="21">
        <v>0</v>
      </c>
      <c r="G330" s="21">
        <v>0</v>
      </c>
      <c r="H330" s="21">
        <v>3</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0</v>
      </c>
      <c r="D332" s="20">
        <v>0</v>
      </c>
      <c r="E332" s="20">
        <v>0</v>
      </c>
      <c r="F332" s="21">
        <v>0</v>
      </c>
      <c r="G332" s="21">
        <v>0</v>
      </c>
      <c r="H332" s="21">
        <v>8</v>
      </c>
      <c r="I332" s="22">
        <v>13</v>
      </c>
    </row>
    <row r="333" spans="1:9" ht="27.95" customHeight="1" thickBot="1">
      <c r="A333" s="18"/>
      <c r="B333" s="19" t="s">
        <v>750</v>
      </c>
      <c r="C333" s="20">
        <v>0.31709999999999999</v>
      </c>
      <c r="D333" s="20">
        <v>0</v>
      </c>
      <c r="E333" s="20">
        <v>0.31709999999999999</v>
      </c>
      <c r="F333" s="21">
        <v>0</v>
      </c>
      <c r="G333" s="21">
        <v>0</v>
      </c>
      <c r="H333" s="21">
        <v>2.0499999999999998</v>
      </c>
      <c r="I333" s="22">
        <v>3</v>
      </c>
    </row>
    <row r="334" spans="1:9" ht="27.95" customHeight="1" thickBot="1">
      <c r="A334" s="18"/>
      <c r="B334" s="19" t="s">
        <v>751</v>
      </c>
      <c r="C334" s="20">
        <v>0</v>
      </c>
      <c r="D334" s="20">
        <v>0</v>
      </c>
      <c r="E334" s="20">
        <v>0</v>
      </c>
      <c r="F334" s="21">
        <v>0</v>
      </c>
      <c r="G334" s="21">
        <v>0</v>
      </c>
      <c r="H334" s="21">
        <v>2.25</v>
      </c>
      <c r="I334" s="22">
        <v>3</v>
      </c>
    </row>
    <row r="335" spans="1:9" ht="27.95" customHeight="1" thickBot="1">
      <c r="A335" s="18"/>
      <c r="B335" s="19" t="s">
        <v>752</v>
      </c>
      <c r="C335" s="20">
        <v>3.9E-2</v>
      </c>
      <c r="D335" s="20">
        <v>0</v>
      </c>
      <c r="E335" s="20">
        <v>3.9E-2</v>
      </c>
      <c r="F335" s="21">
        <v>0</v>
      </c>
      <c r="G335" s="21">
        <v>0</v>
      </c>
      <c r="H335" s="21">
        <v>16.68</v>
      </c>
      <c r="I335" s="22">
        <v>27</v>
      </c>
    </row>
    <row r="336" spans="1:9" ht="27.95" customHeight="1" thickBot="1">
      <c r="A336" s="18"/>
      <c r="B336" s="19" t="s">
        <v>401</v>
      </c>
      <c r="C336" s="20">
        <v>3.4099999999999998E-2</v>
      </c>
      <c r="D336" s="20">
        <v>0</v>
      </c>
      <c r="E336" s="20">
        <v>3.4099999999999998E-2</v>
      </c>
      <c r="F336" s="21">
        <v>0</v>
      </c>
      <c r="G336" s="21">
        <v>0</v>
      </c>
      <c r="H336" s="21">
        <v>19.09</v>
      </c>
      <c r="I336" s="22">
        <v>35</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1.6500000000000001E-2</v>
      </c>
      <c r="D339" s="20">
        <v>0</v>
      </c>
      <c r="E339" s="20">
        <v>1.6500000000000001E-2</v>
      </c>
      <c r="F339" s="21">
        <v>1.57</v>
      </c>
      <c r="G339" s="21">
        <v>4.7</v>
      </c>
      <c r="H339" s="21">
        <v>35.200000000000003</v>
      </c>
      <c r="I339" s="22">
        <v>45</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1.5800000000000002E-2</v>
      </c>
      <c r="D343" s="20">
        <v>0</v>
      </c>
      <c r="E343" s="20">
        <v>1.5800000000000002E-2</v>
      </c>
      <c r="F343" s="21">
        <v>1.5</v>
      </c>
      <c r="G343" s="21">
        <v>4.7</v>
      </c>
      <c r="H343" s="21">
        <v>36.799999999999997</v>
      </c>
      <c r="I343" s="22">
        <v>47</v>
      </c>
    </row>
    <row r="344" spans="1:9" ht="27.95" customHeight="1" thickBot="1">
      <c r="A344" s="18"/>
      <c r="B344" s="19" t="s">
        <v>404</v>
      </c>
      <c r="C344" s="20">
        <v>1.5800000000000002E-2</v>
      </c>
      <c r="D344" s="20">
        <v>0</v>
      </c>
      <c r="E344" s="20">
        <v>1.5800000000000002E-2</v>
      </c>
      <c r="F344" s="21">
        <v>1.5</v>
      </c>
      <c r="G344" s="21">
        <v>4.7</v>
      </c>
      <c r="H344" s="21">
        <v>36.799999999999997</v>
      </c>
      <c r="I344" s="22">
        <v>47</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9.5200000000000007E-2</v>
      </c>
      <c r="D347" s="20">
        <v>0</v>
      </c>
      <c r="E347" s="20">
        <v>9.5200000000000007E-2</v>
      </c>
      <c r="F347" s="21">
        <v>2.94</v>
      </c>
      <c r="G347" s="21">
        <v>4</v>
      </c>
      <c r="H347" s="21">
        <v>29.01</v>
      </c>
      <c r="I347" s="22">
        <v>40</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8.9099999999999999E-2</v>
      </c>
      <c r="D349" s="20">
        <v>0</v>
      </c>
      <c r="E349" s="20">
        <v>8.9099999999999999E-2</v>
      </c>
      <c r="F349" s="21">
        <v>2.8</v>
      </c>
      <c r="G349" s="21">
        <v>4</v>
      </c>
      <c r="H349" s="21">
        <v>31.01</v>
      </c>
      <c r="I349" s="22">
        <v>42</v>
      </c>
    </row>
    <row r="350" spans="1:9" ht="27.95" customHeight="1" thickBot="1">
      <c r="A350" s="18"/>
      <c r="B350" s="19" t="s">
        <v>405</v>
      </c>
      <c r="C350" s="20">
        <v>8.9099999999999999E-2</v>
      </c>
      <c r="D350" s="20">
        <v>0</v>
      </c>
      <c r="E350" s="20">
        <v>8.9099999999999999E-2</v>
      </c>
      <c r="F350" s="21">
        <v>2.8</v>
      </c>
      <c r="G350" s="21">
        <v>4</v>
      </c>
      <c r="H350" s="21">
        <v>31.01</v>
      </c>
      <c r="I350" s="22">
        <v>42</v>
      </c>
    </row>
    <row r="351" spans="1:9" ht="13.5" thickBot="1">
      <c r="A351" s="18"/>
      <c r="B351" s="19" t="s">
        <v>765</v>
      </c>
      <c r="C351" s="465" t="s">
        <v>468</v>
      </c>
      <c r="D351" s="466"/>
      <c r="E351" s="466"/>
      <c r="F351" s="466"/>
      <c r="G351" s="466"/>
      <c r="H351" s="466"/>
      <c r="I351" s="467"/>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4.7699999999999999E-2</v>
      </c>
      <c r="D353" s="20">
        <v>0</v>
      </c>
      <c r="E353" s="20">
        <v>4.7699999999999999E-2</v>
      </c>
      <c r="F353" s="21">
        <v>0.69</v>
      </c>
      <c r="G353" s="21">
        <v>3</v>
      </c>
      <c r="H353" s="21">
        <v>7.82</v>
      </c>
      <c r="I353" s="22">
        <v>17</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4.4999999999999998E-2</v>
      </c>
      <c r="D357" s="20">
        <v>0</v>
      </c>
      <c r="E357" s="20">
        <v>4.4999999999999998E-2</v>
      </c>
      <c r="F357" s="21">
        <v>0.65</v>
      </c>
      <c r="G357" s="21">
        <v>3</v>
      </c>
      <c r="H357" s="21">
        <v>8.2799999999999994</v>
      </c>
      <c r="I357" s="22">
        <v>18</v>
      </c>
    </row>
    <row r="358" spans="1:9" ht="27.95" customHeight="1" thickBot="1">
      <c r="A358" s="18"/>
      <c r="B358" s="19" t="s">
        <v>406</v>
      </c>
      <c r="C358" s="20">
        <v>4.4999999999999998E-2</v>
      </c>
      <c r="D358" s="20">
        <v>0</v>
      </c>
      <c r="E358" s="20">
        <v>4.4999999999999998E-2</v>
      </c>
      <c r="F358" s="21">
        <v>0.65</v>
      </c>
      <c r="G358" s="21">
        <v>3</v>
      </c>
      <c r="H358" s="21">
        <v>8.2799999999999994</v>
      </c>
      <c r="I358" s="22">
        <v>18</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1.2699999999999999E-2</v>
      </c>
      <c r="D361" s="20">
        <v>0</v>
      </c>
      <c r="E361" s="20">
        <v>1.2699999999999999E-2</v>
      </c>
      <c r="F361" s="21">
        <v>1.07</v>
      </c>
      <c r="G361" s="21">
        <v>3</v>
      </c>
      <c r="H361" s="21">
        <v>4.58</v>
      </c>
      <c r="I361" s="22">
        <v>11</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9.4999999999999998E-3</v>
      </c>
      <c r="D363" s="20">
        <v>0</v>
      </c>
      <c r="E363" s="20">
        <v>9.4999999999999998E-3</v>
      </c>
      <c r="F363" s="21">
        <v>0.91</v>
      </c>
      <c r="G363" s="21">
        <v>3</v>
      </c>
      <c r="H363" s="21">
        <v>6.12</v>
      </c>
      <c r="I363" s="22">
        <v>13</v>
      </c>
    </row>
    <row r="364" spans="1:9" ht="27.95" customHeight="1" thickBot="1">
      <c r="A364" s="18"/>
      <c r="B364" s="19" t="s">
        <v>407</v>
      </c>
      <c r="C364" s="20">
        <v>9.4999999999999998E-3</v>
      </c>
      <c r="D364" s="20">
        <v>0</v>
      </c>
      <c r="E364" s="20">
        <v>9.4999999999999998E-3</v>
      </c>
      <c r="F364" s="21">
        <v>0.91</v>
      </c>
      <c r="G364" s="21">
        <v>3</v>
      </c>
      <c r="H364" s="21">
        <v>6.12</v>
      </c>
      <c r="I364" s="22">
        <v>13</v>
      </c>
    </row>
    <row r="365" spans="1:9" ht="27.95" customHeight="1" thickBot="1">
      <c r="A365" s="18"/>
      <c r="B365" s="19" t="s">
        <v>777</v>
      </c>
      <c r="C365" s="20">
        <v>0</v>
      </c>
      <c r="D365" s="20">
        <v>0</v>
      </c>
      <c r="E365" s="20">
        <v>0</v>
      </c>
      <c r="F365" s="21">
        <v>0</v>
      </c>
      <c r="G365" s="21">
        <v>0</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8.3500000000000005E-2</v>
      </c>
      <c r="D367" s="20">
        <v>0</v>
      </c>
      <c r="E367" s="20">
        <v>8.3500000000000005E-2</v>
      </c>
      <c r="F367" s="21">
        <v>1.47</v>
      </c>
      <c r="G367" s="21">
        <v>0</v>
      </c>
      <c r="H367" s="21">
        <v>6.57</v>
      </c>
      <c r="I367" s="22">
        <v>8</v>
      </c>
    </row>
    <row r="368" spans="1:9" ht="27.95" customHeight="1" thickBot="1">
      <c r="A368" s="18"/>
      <c r="B368" s="19" t="s">
        <v>780</v>
      </c>
      <c r="C368" s="20">
        <v>0</v>
      </c>
      <c r="D368" s="20">
        <v>0</v>
      </c>
      <c r="E368" s="20">
        <v>0</v>
      </c>
      <c r="F368" s="21">
        <v>0</v>
      </c>
      <c r="G368" s="21">
        <v>0</v>
      </c>
      <c r="H368" s="21">
        <v>2.4</v>
      </c>
      <c r="I368" s="22">
        <v>3</v>
      </c>
    </row>
    <row r="369" spans="1:9" ht="27.95" customHeight="1" thickBot="1">
      <c r="A369" s="18"/>
      <c r="B369" s="19" t="s">
        <v>781</v>
      </c>
      <c r="C369" s="20">
        <v>5.8500000000000003E-2</v>
      </c>
      <c r="D369" s="20">
        <v>0</v>
      </c>
      <c r="E369" s="20">
        <v>5.8500000000000003E-2</v>
      </c>
      <c r="F369" s="21">
        <v>0.98</v>
      </c>
      <c r="G369" s="21">
        <v>0</v>
      </c>
      <c r="H369" s="21">
        <v>9.3699999999999992</v>
      </c>
      <c r="I369" s="22">
        <v>12</v>
      </c>
    </row>
    <row r="370" spans="1:9" ht="27.95" customHeight="1" thickBot="1">
      <c r="A370" s="18"/>
      <c r="B370" s="19" t="s">
        <v>408</v>
      </c>
      <c r="C370" s="20">
        <v>5.2900000000000003E-2</v>
      </c>
      <c r="D370" s="20">
        <v>0</v>
      </c>
      <c r="E370" s="20">
        <v>5.2900000000000003E-2</v>
      </c>
      <c r="F370" s="21">
        <v>0.98</v>
      </c>
      <c r="G370" s="21">
        <v>0</v>
      </c>
      <c r="H370" s="21">
        <v>10.37</v>
      </c>
      <c r="I370" s="22">
        <v>12</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0.2258</v>
      </c>
      <c r="D390" s="20">
        <v>0</v>
      </c>
      <c r="E390" s="20">
        <v>0.2258</v>
      </c>
      <c r="F390" s="21">
        <v>11.77</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1.21E-2</v>
      </c>
      <c r="D392" s="20">
        <v>0</v>
      </c>
      <c r="E392" s="20">
        <v>1.21E-2</v>
      </c>
      <c r="F392" s="21">
        <v>1.18</v>
      </c>
      <c r="G392" s="21">
        <v>5</v>
      </c>
      <c r="H392" s="21">
        <v>6.66</v>
      </c>
      <c r="I392" s="22">
        <v>10</v>
      </c>
    </row>
    <row r="393" spans="1:9" ht="27.95" customHeight="1" thickBot="1">
      <c r="A393" s="18"/>
      <c r="B393" s="19" t="s">
        <v>801</v>
      </c>
      <c r="C393" s="20">
        <v>1.21E-2</v>
      </c>
      <c r="D393" s="20">
        <v>0</v>
      </c>
      <c r="E393" s="20">
        <v>1.21E-2</v>
      </c>
      <c r="F393" s="21">
        <v>1.18</v>
      </c>
      <c r="G393" s="21">
        <v>5</v>
      </c>
      <c r="H393" s="21">
        <v>6.66</v>
      </c>
      <c r="I393" s="22">
        <v>10</v>
      </c>
    </row>
    <row r="394" spans="1:9" ht="27.95" customHeight="1" thickBot="1">
      <c r="A394" s="18"/>
      <c r="B394" s="19" t="s">
        <v>412</v>
      </c>
      <c r="C394" s="20">
        <v>1.5299999999999999E-2</v>
      </c>
      <c r="D394" s="20">
        <v>0</v>
      </c>
      <c r="E394" s="20">
        <v>1.5299999999999999E-2</v>
      </c>
      <c r="F394" s="21">
        <v>2.14</v>
      </c>
      <c r="G394" s="21">
        <v>5</v>
      </c>
      <c r="H394" s="21">
        <v>6.76</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5.5999999999999999E-3</v>
      </c>
      <c r="D397" s="20">
        <v>0</v>
      </c>
      <c r="E397" s="20">
        <v>5.5999999999999999E-3</v>
      </c>
      <c r="F397" s="21">
        <v>0.98</v>
      </c>
      <c r="G397" s="21">
        <v>8</v>
      </c>
      <c r="H397" s="21">
        <v>4.6500000000000004</v>
      </c>
      <c r="I397" s="22">
        <v>12</v>
      </c>
    </row>
    <row r="398" spans="1:9" ht="27.95" customHeight="1" thickBot="1">
      <c r="A398" s="18"/>
      <c r="B398" s="19" t="s">
        <v>805</v>
      </c>
      <c r="C398" s="20">
        <v>5.5999999999999999E-3</v>
      </c>
      <c r="D398" s="20">
        <v>0</v>
      </c>
      <c r="E398" s="20">
        <v>5.5999999999999999E-3</v>
      </c>
      <c r="F398" s="21">
        <v>0.98</v>
      </c>
      <c r="G398" s="21">
        <v>8</v>
      </c>
      <c r="H398" s="21">
        <v>4.6500000000000004</v>
      </c>
      <c r="I398" s="22">
        <v>12</v>
      </c>
    </row>
    <row r="399" spans="1:9" ht="27.95" customHeight="1" thickBot="1">
      <c r="A399" s="18"/>
      <c r="B399" s="19" t="s">
        <v>413</v>
      </c>
      <c r="C399" s="20">
        <v>5.5999999999999999E-3</v>
      </c>
      <c r="D399" s="20">
        <v>0</v>
      </c>
      <c r="E399" s="20">
        <v>5.5999999999999999E-3</v>
      </c>
      <c r="F399" s="21">
        <v>0.98</v>
      </c>
      <c r="G399" s="21">
        <v>8</v>
      </c>
      <c r="H399" s="21">
        <v>4.6500000000000004</v>
      </c>
      <c r="I399" s="22">
        <v>12</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0.4355</v>
      </c>
      <c r="D406" s="20">
        <v>0</v>
      </c>
      <c r="E406" s="20">
        <v>0.4355</v>
      </c>
      <c r="F406" s="21">
        <v>0</v>
      </c>
      <c r="G406" s="21">
        <v>0</v>
      </c>
      <c r="H406" s="21">
        <v>0.5</v>
      </c>
      <c r="I406" s="22">
        <v>1</v>
      </c>
    </row>
    <row r="407" spans="1:9" ht="27.95" customHeight="1" thickBot="1">
      <c r="A407" s="18"/>
      <c r="B407" s="19" t="s">
        <v>812</v>
      </c>
      <c r="C407" s="20">
        <v>0.1464</v>
      </c>
      <c r="D407" s="20">
        <v>9.6500000000000002E-2</v>
      </c>
      <c r="E407" s="20">
        <v>0.2429</v>
      </c>
      <c r="F407" s="21">
        <v>2.14</v>
      </c>
      <c r="G407" s="21">
        <v>4.5999999999999996</v>
      </c>
      <c r="H407" s="21">
        <v>13.99</v>
      </c>
      <c r="I407" s="22">
        <v>22</v>
      </c>
    </row>
    <row r="408" spans="1:9" ht="27.95" customHeight="1" thickBot="1">
      <c r="A408" s="18"/>
      <c r="B408" s="19" t="s">
        <v>446</v>
      </c>
      <c r="C408" s="20">
        <v>0.15640000000000001</v>
      </c>
      <c r="D408" s="20">
        <v>9.3200000000000005E-2</v>
      </c>
      <c r="E408" s="20">
        <v>0.24959999999999999</v>
      </c>
      <c r="F408" s="21">
        <v>2.0499999999999998</v>
      </c>
      <c r="G408" s="21">
        <v>4.5999999999999996</v>
      </c>
      <c r="H408" s="21">
        <v>14.49</v>
      </c>
      <c r="I408" s="22">
        <v>23</v>
      </c>
    </row>
    <row r="409" spans="1:9" ht="27.95" customHeight="1" thickBot="1">
      <c r="A409" s="18"/>
      <c r="B409" s="19" t="s">
        <v>813</v>
      </c>
      <c r="C409" s="20">
        <v>0.15640000000000001</v>
      </c>
      <c r="D409" s="20">
        <v>9.3200000000000005E-2</v>
      </c>
      <c r="E409" s="20">
        <v>0.24959999999999999</v>
      </c>
      <c r="F409" s="21">
        <v>2.0499999999999998</v>
      </c>
      <c r="G409" s="21">
        <v>4.5999999999999996</v>
      </c>
      <c r="H409" s="21">
        <v>14.49</v>
      </c>
      <c r="I409" s="22">
        <v>23</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7.8100000000000003E-2</v>
      </c>
      <c r="D411" s="20">
        <v>0</v>
      </c>
      <c r="E411" s="20">
        <v>7.8100000000000003E-2</v>
      </c>
      <c r="F411" s="21">
        <v>0</v>
      </c>
      <c r="G411" s="21">
        <v>5</v>
      </c>
      <c r="H411" s="21">
        <v>1.03</v>
      </c>
      <c r="I411" s="22">
        <v>2</v>
      </c>
    </row>
    <row r="412" spans="1:9" ht="27.95" customHeight="1" thickBot="1">
      <c r="A412" s="18"/>
      <c r="B412" s="19" t="s">
        <v>816</v>
      </c>
      <c r="C412" s="20">
        <v>6.0699999999999997E-2</v>
      </c>
      <c r="D412" s="20">
        <v>0</v>
      </c>
      <c r="E412" s="20">
        <v>6.0699999999999997E-2</v>
      </c>
      <c r="F412" s="21">
        <v>0.22</v>
      </c>
      <c r="G412" s="21">
        <v>0</v>
      </c>
      <c r="H412" s="21">
        <v>36.07</v>
      </c>
      <c r="I412" s="22">
        <v>53</v>
      </c>
    </row>
    <row r="413" spans="1:9" ht="27.95" customHeight="1" thickBot="1">
      <c r="A413" s="18"/>
      <c r="B413" s="19" t="s">
        <v>817</v>
      </c>
      <c r="C413" s="20">
        <v>6.1100000000000002E-2</v>
      </c>
      <c r="D413" s="20">
        <v>0</v>
      </c>
      <c r="E413" s="20">
        <v>6.1100000000000002E-2</v>
      </c>
      <c r="F413" s="21">
        <v>0.22</v>
      </c>
      <c r="G413" s="21">
        <v>5</v>
      </c>
      <c r="H413" s="21">
        <v>37.1</v>
      </c>
      <c r="I413" s="22">
        <v>54</v>
      </c>
    </row>
    <row r="414" spans="1:9" ht="27.95" customHeight="1" thickBot="1">
      <c r="A414" s="18"/>
      <c r="B414" s="19" t="s">
        <v>447</v>
      </c>
      <c r="C414" s="20">
        <v>5.9900000000000002E-2</v>
      </c>
      <c r="D414" s="20">
        <v>0</v>
      </c>
      <c r="E414" s="20">
        <v>5.9900000000000002E-2</v>
      </c>
      <c r="F414" s="21">
        <v>0.21</v>
      </c>
      <c r="G414" s="21">
        <v>5</v>
      </c>
      <c r="H414" s="21">
        <v>37.9</v>
      </c>
      <c r="I414" s="22">
        <v>55</v>
      </c>
    </row>
    <row r="415" spans="1:9" ht="27.95" customHeight="1" thickBot="1">
      <c r="A415" s="18"/>
      <c r="B415" s="19" t="s">
        <v>818</v>
      </c>
      <c r="C415" s="20">
        <v>5.6099999999999997E-2</v>
      </c>
      <c r="D415" s="20">
        <v>1.09E-2</v>
      </c>
      <c r="E415" s="20">
        <v>6.7000000000000004E-2</v>
      </c>
      <c r="F415" s="21">
        <v>0.89</v>
      </c>
      <c r="G415" s="21">
        <v>4.5</v>
      </c>
      <c r="H415" s="21">
        <v>938.09</v>
      </c>
      <c r="I415" s="22">
        <v>1383</v>
      </c>
    </row>
    <row r="416" spans="1:9" ht="13.5" thickBot="1">
      <c r="A416" s="18"/>
      <c r="B416" s="19" t="s">
        <v>469</v>
      </c>
      <c r="C416" s="465" t="s">
        <v>468</v>
      </c>
      <c r="D416" s="466"/>
      <c r="E416" s="466"/>
      <c r="F416" s="466"/>
      <c r="G416" s="466"/>
      <c r="H416" s="466"/>
      <c r="I416" s="467"/>
    </row>
    <row r="417" spans="1:9" ht="13.5" thickBot="1">
      <c r="A417" s="18"/>
      <c r="B417" s="19" t="s">
        <v>819</v>
      </c>
      <c r="C417" s="465" t="s">
        <v>468</v>
      </c>
      <c r="D417" s="466"/>
      <c r="E417" s="466"/>
      <c r="F417" s="466"/>
      <c r="G417" s="466"/>
      <c r="H417" s="466"/>
      <c r="I417" s="467"/>
    </row>
    <row r="418" spans="1:9" ht="13.5" thickBot="1">
      <c r="A418" s="18"/>
      <c r="B418" s="19" t="s">
        <v>820</v>
      </c>
      <c r="C418" s="465" t="s">
        <v>468</v>
      </c>
      <c r="D418" s="466"/>
      <c r="E418" s="466"/>
      <c r="F418" s="466"/>
      <c r="G418" s="466"/>
      <c r="H418" s="466"/>
      <c r="I418" s="467"/>
    </row>
    <row r="419" spans="1:9" ht="13.5" thickBot="1">
      <c r="A419" s="18"/>
      <c r="B419" s="19" t="s">
        <v>821</v>
      </c>
      <c r="C419" s="465" t="s">
        <v>468</v>
      </c>
      <c r="D419" s="466"/>
      <c r="E419" s="466"/>
      <c r="F419" s="466"/>
      <c r="G419" s="466"/>
      <c r="H419" s="466"/>
      <c r="I419" s="467"/>
    </row>
    <row r="420" spans="1:9" ht="13.5" thickBot="1">
      <c r="A420" s="18"/>
      <c r="B420" s="19" t="s">
        <v>822</v>
      </c>
      <c r="C420" s="465" t="s">
        <v>468</v>
      </c>
      <c r="D420" s="466"/>
      <c r="E420" s="466"/>
      <c r="F420" s="466"/>
      <c r="G420" s="466"/>
      <c r="H420" s="466"/>
      <c r="I420" s="467"/>
    </row>
    <row r="421" spans="1:9" ht="13.5" thickBot="1">
      <c r="A421" s="18"/>
      <c r="B421" s="19" t="s">
        <v>823</v>
      </c>
      <c r="C421" s="465" t="s">
        <v>468</v>
      </c>
      <c r="D421" s="466"/>
      <c r="E421" s="466"/>
      <c r="F421" s="466"/>
      <c r="G421" s="466"/>
      <c r="H421" s="466"/>
      <c r="I421" s="467"/>
    </row>
    <row r="422" spans="1:9" ht="27.95" customHeight="1" thickBot="1">
      <c r="A422" s="18"/>
      <c r="B422" s="19" t="s">
        <v>414</v>
      </c>
      <c r="C422" s="20">
        <v>0</v>
      </c>
      <c r="D422" s="20">
        <v>0</v>
      </c>
      <c r="E422" s="20">
        <v>0</v>
      </c>
      <c r="F422" s="21">
        <v>0</v>
      </c>
      <c r="G422" s="21">
        <v>0</v>
      </c>
      <c r="H422" s="21">
        <v>0</v>
      </c>
      <c r="I422" s="22">
        <v>0</v>
      </c>
    </row>
    <row r="423" spans="1:9" ht="13.5" thickBot="1">
      <c r="A423" s="18"/>
      <c r="B423" s="19" t="s">
        <v>824</v>
      </c>
      <c r="C423" s="465" t="s">
        <v>468</v>
      </c>
      <c r="D423" s="466"/>
      <c r="E423" s="466"/>
      <c r="F423" s="466"/>
      <c r="G423" s="466"/>
      <c r="H423" s="466"/>
      <c r="I423" s="467"/>
    </row>
    <row r="424" spans="1:9" ht="13.5" thickBot="1">
      <c r="A424" s="18"/>
      <c r="B424" s="19" t="s">
        <v>727</v>
      </c>
      <c r="C424" s="465" t="s">
        <v>468</v>
      </c>
      <c r="D424" s="466"/>
      <c r="E424" s="466"/>
      <c r="F424" s="466"/>
      <c r="G424" s="466"/>
      <c r="H424" s="466"/>
      <c r="I424" s="467"/>
    </row>
    <row r="425" spans="1:9" ht="27.95" customHeight="1" thickBot="1">
      <c r="A425" s="18"/>
      <c r="B425" s="19" t="s">
        <v>818</v>
      </c>
      <c r="C425" s="20">
        <v>0</v>
      </c>
      <c r="D425" s="20">
        <v>0</v>
      </c>
      <c r="E425" s="20">
        <v>0</v>
      </c>
      <c r="F425" s="21">
        <v>0</v>
      </c>
      <c r="G425" s="21">
        <v>0</v>
      </c>
      <c r="H425" s="21">
        <v>0</v>
      </c>
      <c r="I425" s="22">
        <v>0</v>
      </c>
    </row>
    <row r="426" spans="1:9" ht="13.5" thickBot="1">
      <c r="A426" s="18"/>
      <c r="B426" s="19" t="s">
        <v>842</v>
      </c>
      <c r="C426" s="465" t="s">
        <v>468</v>
      </c>
      <c r="D426" s="466"/>
      <c r="E426" s="466"/>
      <c r="F426" s="466"/>
      <c r="G426" s="466"/>
      <c r="H426" s="466"/>
      <c r="I426" s="467"/>
    </row>
    <row r="427" spans="1:9" ht="13.5" thickBot="1">
      <c r="A427" s="18"/>
      <c r="B427" s="19" t="s">
        <v>843</v>
      </c>
      <c r="C427" s="465" t="s">
        <v>468</v>
      </c>
      <c r="D427" s="466"/>
      <c r="E427" s="466"/>
      <c r="F427" s="466"/>
      <c r="G427" s="466"/>
      <c r="H427" s="466"/>
      <c r="I427" s="467"/>
    </row>
    <row r="428" spans="1:9" ht="27.95" customHeight="1" thickBot="1">
      <c r="A428" s="18"/>
      <c r="B428" s="19" t="s">
        <v>844</v>
      </c>
      <c r="C428" s="20">
        <v>0</v>
      </c>
      <c r="D428" s="20">
        <v>0</v>
      </c>
      <c r="E428" s="20">
        <v>0</v>
      </c>
      <c r="F428" s="21">
        <v>0</v>
      </c>
      <c r="G428" s="21">
        <v>0</v>
      </c>
      <c r="H428" s="21">
        <v>0</v>
      </c>
      <c r="I428" s="22">
        <v>2</v>
      </c>
    </row>
    <row r="429" spans="1:9" ht="27.95" customHeight="1" thickBot="1">
      <c r="A429" s="18"/>
      <c r="B429" s="19" t="s">
        <v>845</v>
      </c>
      <c r="C429" s="20">
        <v>0</v>
      </c>
      <c r="D429" s="20">
        <v>0</v>
      </c>
      <c r="E429" s="20">
        <v>0</v>
      </c>
      <c r="F429" s="21">
        <v>0</v>
      </c>
      <c r="G429" s="21">
        <v>0</v>
      </c>
      <c r="H429" s="21">
        <v>0</v>
      </c>
      <c r="I429" s="22">
        <v>2</v>
      </c>
    </row>
    <row r="430" spans="1:9" ht="13.5" thickBot="1">
      <c r="A430" s="18"/>
      <c r="B430" s="19" t="s">
        <v>825</v>
      </c>
      <c r="C430" s="465" t="s">
        <v>468</v>
      </c>
      <c r="D430" s="466"/>
      <c r="E430" s="466"/>
      <c r="F430" s="466"/>
      <c r="G430" s="466"/>
      <c r="H430" s="466"/>
      <c r="I430" s="467"/>
    </row>
    <row r="431" spans="1:9" ht="13.5" thickBot="1">
      <c r="A431" s="18"/>
      <c r="B431" s="19" t="s">
        <v>826</v>
      </c>
      <c r="C431" s="465" t="s">
        <v>468</v>
      </c>
      <c r="D431" s="466"/>
      <c r="E431" s="466"/>
      <c r="F431" s="466"/>
      <c r="G431" s="466"/>
      <c r="H431" s="466"/>
      <c r="I431" s="467"/>
    </row>
    <row r="432" spans="1:9" ht="13.5" thickBot="1">
      <c r="A432" s="18"/>
      <c r="B432" s="19" t="s">
        <v>827</v>
      </c>
      <c r="C432" s="465" t="s">
        <v>468</v>
      </c>
      <c r="D432" s="466"/>
      <c r="E432" s="466"/>
      <c r="F432" s="466"/>
      <c r="G432" s="466"/>
      <c r="H432" s="466"/>
      <c r="I432" s="467"/>
    </row>
    <row r="433" spans="1:9" ht="27.95" customHeight="1" thickBot="1">
      <c r="A433" s="18"/>
      <c r="B433" s="19" t="s">
        <v>415</v>
      </c>
      <c r="C433" s="20">
        <v>0</v>
      </c>
      <c r="D433" s="20">
        <v>0</v>
      </c>
      <c r="E433" s="20">
        <v>0</v>
      </c>
      <c r="F433" s="21">
        <v>0</v>
      </c>
      <c r="G433" s="21">
        <v>0</v>
      </c>
      <c r="H433" s="21">
        <v>0</v>
      </c>
      <c r="I433" s="22">
        <v>0</v>
      </c>
    </row>
    <row r="434" spans="1:9" ht="27.95" customHeight="1" thickBot="1">
      <c r="A434" s="23"/>
      <c r="B434" s="24" t="s">
        <v>828</v>
      </c>
      <c r="C434" s="25">
        <v>5.6099999999999997E-2</v>
      </c>
      <c r="D434" s="25">
        <v>1.09E-2</v>
      </c>
      <c r="E434" s="25">
        <v>6.7000000000000004E-2</v>
      </c>
      <c r="F434" s="26">
        <v>0.88</v>
      </c>
      <c r="G434" s="26">
        <v>4.5</v>
      </c>
      <c r="H434" s="26">
        <v>938.09</v>
      </c>
      <c r="I434" s="27">
        <v>1385</v>
      </c>
    </row>
    <row r="435" spans="1:9">
      <c r="A435" s="479"/>
      <c r="B435" s="479"/>
      <c r="C435" s="479"/>
      <c r="D435" s="479"/>
      <c r="E435" s="479"/>
      <c r="F435" s="479"/>
      <c r="G435" s="479"/>
      <c r="H435" s="479"/>
      <c r="I435" s="479"/>
    </row>
    <row r="436" spans="1:9">
      <c r="A436" s="463"/>
      <c r="B436" s="463"/>
      <c r="C436" s="463"/>
      <c r="D436" s="463"/>
      <c r="E436" s="463"/>
      <c r="F436" s="463"/>
      <c r="G436" s="463"/>
      <c r="H436" s="463"/>
      <c r="I436" s="463"/>
    </row>
    <row r="437" spans="1:9" ht="12.95" customHeight="1">
      <c r="A437" s="478" t="s">
        <v>829</v>
      </c>
      <c r="B437" s="478"/>
      <c r="C437" s="478"/>
      <c r="D437" s="478"/>
      <c r="E437" s="478"/>
      <c r="F437" s="478"/>
      <c r="G437" s="478"/>
      <c r="H437" s="478"/>
      <c r="I437" s="478"/>
    </row>
    <row r="438" spans="1:9">
      <c r="A438" s="463"/>
      <c r="B438" s="463"/>
      <c r="C438" s="463"/>
      <c r="D438" s="463"/>
      <c r="E438" s="463"/>
      <c r="F438" s="463"/>
      <c r="G438" s="463"/>
      <c r="H438" s="463"/>
      <c r="I438" s="463"/>
    </row>
    <row r="439" spans="1:9" ht="12.95" customHeight="1">
      <c r="A439" s="477" t="s">
        <v>830</v>
      </c>
      <c r="B439" s="477"/>
      <c r="C439" s="477"/>
      <c r="D439" s="477"/>
      <c r="E439" s="477"/>
      <c r="F439" s="477"/>
      <c r="G439" s="477"/>
      <c r="H439" s="477"/>
      <c r="I439" s="477"/>
    </row>
    <row r="440" spans="1:9" ht="12.95" customHeight="1">
      <c r="A440" s="477" t="s">
        <v>831</v>
      </c>
      <c r="B440" s="477"/>
      <c r="C440" s="477"/>
      <c r="D440" s="477"/>
      <c r="E440" s="477"/>
      <c r="F440" s="477"/>
      <c r="G440" s="477"/>
      <c r="H440" s="477"/>
      <c r="I440" s="477"/>
    </row>
    <row r="441" spans="1:9" ht="12.95" customHeight="1">
      <c r="A441" s="477" t="s">
        <v>832</v>
      </c>
      <c r="B441" s="477"/>
      <c r="C441" s="477"/>
      <c r="D441" s="477"/>
      <c r="E441" s="477"/>
      <c r="F441" s="477"/>
      <c r="G441" s="477"/>
      <c r="H441" s="477"/>
      <c r="I441" s="477"/>
    </row>
    <row r="442" spans="1:9" ht="12.95" customHeight="1">
      <c r="A442" s="477" t="s">
        <v>833</v>
      </c>
      <c r="B442" s="477"/>
      <c r="C442" s="477"/>
      <c r="D442" s="477"/>
      <c r="E442" s="477"/>
      <c r="F442" s="477"/>
      <c r="G442" s="477"/>
      <c r="H442" s="477"/>
      <c r="I442" s="477"/>
    </row>
    <row r="443" spans="1:9" ht="12.95" customHeight="1">
      <c r="A443" s="477" t="s">
        <v>834</v>
      </c>
      <c r="B443" s="477"/>
      <c r="C443" s="477"/>
      <c r="D443" s="477"/>
      <c r="E443" s="477"/>
      <c r="F443" s="477"/>
      <c r="G443" s="477"/>
      <c r="H443" s="477"/>
      <c r="I443" s="477"/>
    </row>
  </sheetData>
  <mergeCells count="223">
    <mergeCell ref="A442:I442"/>
    <mergeCell ref="A443:I443"/>
    <mergeCell ref="C431:I431"/>
    <mergeCell ref="C432:I432"/>
    <mergeCell ref="A435:I435"/>
    <mergeCell ref="A436:I436"/>
    <mergeCell ref="A437:I437"/>
    <mergeCell ref="A438:I438"/>
    <mergeCell ref="A439:I439"/>
    <mergeCell ref="A440:I440"/>
    <mergeCell ref="A441:I441"/>
    <mergeCell ref="C427:I427"/>
    <mergeCell ref="C430:I430"/>
    <mergeCell ref="C387:I387"/>
    <mergeCell ref="C380:I380"/>
    <mergeCell ref="C383:I383"/>
    <mergeCell ref="C386:I386"/>
    <mergeCell ref="C379:I379"/>
    <mergeCell ref="C391:I391"/>
    <mergeCell ref="C396:I396"/>
    <mergeCell ref="C400:I400"/>
    <mergeCell ref="C402:I402"/>
    <mergeCell ref="C405:I405"/>
    <mergeCell ref="C416:I416"/>
    <mergeCell ref="C420:I420"/>
    <mergeCell ref="C421:I421"/>
    <mergeCell ref="C423:I423"/>
    <mergeCell ref="C424:I424"/>
    <mergeCell ref="C426:I426"/>
    <mergeCell ref="C401:I401"/>
    <mergeCell ref="C418:I418"/>
    <mergeCell ref="C417:I417"/>
    <mergeCell ref="C419:I419"/>
    <mergeCell ref="C377:I377"/>
    <mergeCell ref="C378:I378"/>
    <mergeCell ref="C384:I384"/>
    <mergeCell ref="C385:I385"/>
    <mergeCell ref="C395:I395"/>
    <mergeCell ref="C374:I374"/>
    <mergeCell ref="C337:I337"/>
    <mergeCell ref="C341:I341"/>
    <mergeCell ref="C351:I351"/>
    <mergeCell ref="C355:I355"/>
    <mergeCell ref="C373:I373"/>
    <mergeCell ref="C340:I340"/>
    <mergeCell ref="C345:I345"/>
    <mergeCell ref="C354:I354"/>
    <mergeCell ref="C356:I356"/>
    <mergeCell ref="C359:I359"/>
    <mergeCell ref="C371:I371"/>
    <mergeCell ref="C372:I372"/>
    <mergeCell ref="C308:I308"/>
    <mergeCell ref="C309:I309"/>
    <mergeCell ref="C310:I310"/>
    <mergeCell ref="C311:I311"/>
    <mergeCell ref="C320:I320"/>
    <mergeCell ref="C323:I323"/>
    <mergeCell ref="C326:I326"/>
    <mergeCell ref="C282:I282"/>
    <mergeCell ref="C286:I286"/>
    <mergeCell ref="C288:I288"/>
    <mergeCell ref="C307:I307"/>
    <mergeCell ref="C289:I289"/>
    <mergeCell ref="C290:I290"/>
    <mergeCell ref="C292:I292"/>
    <mergeCell ref="C303:I303"/>
    <mergeCell ref="C293:I293"/>
    <mergeCell ref="C294:I294"/>
    <mergeCell ref="C296:I296"/>
    <mergeCell ref="C301:I301"/>
    <mergeCell ref="C268:I268"/>
    <mergeCell ref="C265:I265"/>
    <mergeCell ref="C272:I272"/>
    <mergeCell ref="C274:I274"/>
    <mergeCell ref="C279:I279"/>
    <mergeCell ref="C280:I280"/>
    <mergeCell ref="C281:I281"/>
    <mergeCell ref="C287:I287"/>
    <mergeCell ref="C256:I256"/>
    <mergeCell ref="C257:I257"/>
    <mergeCell ref="C261:I261"/>
    <mergeCell ref="C247:I247"/>
    <mergeCell ref="C237:I237"/>
    <mergeCell ref="C238:I238"/>
    <mergeCell ref="C244:I244"/>
    <mergeCell ref="C251:I251"/>
    <mergeCell ref="C258:I258"/>
    <mergeCell ref="C259:I259"/>
    <mergeCell ref="C260:I260"/>
    <mergeCell ref="C228:I228"/>
    <mergeCell ref="C229:I229"/>
    <mergeCell ref="C233:I233"/>
    <mergeCell ref="C230:I230"/>
    <mergeCell ref="C231:I231"/>
    <mergeCell ref="C232:I232"/>
    <mergeCell ref="C216:I216"/>
    <mergeCell ref="C224:I224"/>
    <mergeCell ref="C208:I208"/>
    <mergeCell ref="C212:I212"/>
    <mergeCell ref="C220:I220"/>
    <mergeCell ref="C199:I199"/>
    <mergeCell ref="C200:I200"/>
    <mergeCell ref="C201:I201"/>
    <mergeCell ref="C211:I211"/>
    <mergeCell ref="C222:I222"/>
    <mergeCell ref="C184:I184"/>
    <mergeCell ref="C188:I188"/>
    <mergeCell ref="C192:I192"/>
    <mergeCell ref="C196:I196"/>
    <mergeCell ref="C173:I173"/>
    <mergeCell ref="C174:I174"/>
    <mergeCell ref="C177:I177"/>
    <mergeCell ref="C175:I175"/>
    <mergeCell ref="C176:I176"/>
    <mergeCell ref="C178:I178"/>
    <mergeCell ref="C181:I181"/>
    <mergeCell ref="C186:I186"/>
    <mergeCell ref="C189:I189"/>
    <mergeCell ref="C169:I169"/>
    <mergeCell ref="C145:I145"/>
    <mergeCell ref="C142:I142"/>
    <mergeCell ref="C143:I143"/>
    <mergeCell ref="C144:I144"/>
    <mergeCell ref="C149:I149"/>
    <mergeCell ref="C150:I150"/>
    <mergeCell ref="C151:I151"/>
    <mergeCell ref="C152:I152"/>
    <mergeCell ref="C160:I160"/>
    <mergeCell ref="C166:I166"/>
    <mergeCell ref="C132:I132"/>
    <mergeCell ref="C133:I133"/>
    <mergeCell ref="C134:I134"/>
    <mergeCell ref="C135:I135"/>
    <mergeCell ref="C138:I138"/>
    <mergeCell ref="C139:I139"/>
    <mergeCell ref="C127:I127"/>
    <mergeCell ref="C128:I128"/>
    <mergeCell ref="C129:I129"/>
    <mergeCell ref="C130:I130"/>
    <mergeCell ref="C131:I131"/>
    <mergeCell ref="C136:I136"/>
    <mergeCell ref="C137:I137"/>
    <mergeCell ref="C105:I105"/>
    <mergeCell ref="C110:I110"/>
    <mergeCell ref="C114:I114"/>
    <mergeCell ref="C115:I115"/>
    <mergeCell ref="C116:I116"/>
    <mergeCell ref="C74:I74"/>
    <mergeCell ref="C76:I76"/>
    <mergeCell ref="C77:I77"/>
    <mergeCell ref="C81:I81"/>
    <mergeCell ref="C86:I86"/>
    <mergeCell ref="C90:I90"/>
    <mergeCell ref="C91:I91"/>
    <mergeCell ref="C95:I95"/>
    <mergeCell ref="C87:I87"/>
    <mergeCell ref="C93:I93"/>
    <mergeCell ref="C94:I94"/>
    <mergeCell ref="C97:I97"/>
    <mergeCell ref="C98:I98"/>
    <mergeCell ref="C65:I65"/>
    <mergeCell ref="C66:I66"/>
    <mergeCell ref="C67:I67"/>
    <mergeCell ref="C69:I69"/>
    <mergeCell ref="C71:I71"/>
    <mergeCell ref="C73:I73"/>
    <mergeCell ref="C70:I70"/>
    <mergeCell ref="C79:I79"/>
    <mergeCell ref="C46:I46"/>
    <mergeCell ref="C47:I47"/>
    <mergeCell ref="C51:I51"/>
    <mergeCell ref="C58:I58"/>
    <mergeCell ref="C59:I59"/>
    <mergeCell ref="C63:I63"/>
    <mergeCell ref="C37:I37"/>
    <mergeCell ref="C38:I38"/>
    <mergeCell ref="C39:I39"/>
    <mergeCell ref="C40:I40"/>
    <mergeCell ref="C42:I42"/>
    <mergeCell ref="C45:I45"/>
    <mergeCell ref="C52:I52"/>
    <mergeCell ref="C53:I53"/>
    <mergeCell ref="C57:I57"/>
    <mergeCell ref="C31:I31"/>
    <mergeCell ref="C32:I32"/>
    <mergeCell ref="C33:I33"/>
    <mergeCell ref="C34:I34"/>
    <mergeCell ref="C35:I35"/>
    <mergeCell ref="C36:I36"/>
    <mergeCell ref="C25:I25"/>
    <mergeCell ref="C26:I26"/>
    <mergeCell ref="C27:I27"/>
    <mergeCell ref="C28:I28"/>
    <mergeCell ref="C29:I29"/>
    <mergeCell ref="C30:I30"/>
    <mergeCell ref="C21:I21"/>
    <mergeCell ref="C22:I22"/>
    <mergeCell ref="C23:I23"/>
    <mergeCell ref="C24:I24"/>
    <mergeCell ref="C13:I13"/>
    <mergeCell ref="C14:I14"/>
    <mergeCell ref="C15:I15"/>
    <mergeCell ref="C16:I16"/>
    <mergeCell ref="C17:I17"/>
    <mergeCell ref="C18:I18"/>
    <mergeCell ref="A10:J10"/>
    <mergeCell ref="A11:B12"/>
    <mergeCell ref="C11:E11"/>
    <mergeCell ref="F11:F12"/>
    <mergeCell ref="G11:G12"/>
    <mergeCell ref="H11:H12"/>
    <mergeCell ref="I11:I12"/>
    <mergeCell ref="C19:I19"/>
    <mergeCell ref="C20:I20"/>
    <mergeCell ref="A1:J1"/>
    <mergeCell ref="A2:I2"/>
    <mergeCell ref="A3:I3"/>
    <mergeCell ref="A4:I4"/>
    <mergeCell ref="A5:I5"/>
    <mergeCell ref="A6:I6"/>
    <mergeCell ref="A7:I7"/>
    <mergeCell ref="A8:I8"/>
    <mergeCell ref="A9:I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8"/>
  <dimension ref="A1:J299"/>
  <sheetViews>
    <sheetView topLeftCell="A9" zoomScale="140" workbookViewId="0">
      <selection activeCell="C69" sqref="C69:I69"/>
    </sheetView>
  </sheetViews>
  <sheetFormatPr defaultColWidth="10.85546875" defaultRowHeight="12.75"/>
  <cols>
    <col min="1" max="1" width="14.28515625" style="14" customWidth="1"/>
    <col min="2" max="2" width="57.42578125" style="14" customWidth="1"/>
    <col min="3" max="3" width="15.42578125" style="14" customWidth="1"/>
    <col min="4" max="4" width="13.85546875" style="14" customWidth="1"/>
    <col min="5" max="5" width="15.42578125" style="14" customWidth="1"/>
    <col min="6" max="6" width="10.85546875" style="14" customWidth="1"/>
    <col min="7" max="7" width="11.140625" style="14" customWidth="1"/>
    <col min="8" max="8" width="12.85546875" style="14" customWidth="1"/>
    <col min="9" max="9" width="9" style="14" customWidth="1"/>
    <col min="10" max="10" width="58.140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46"/>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46"/>
    </row>
    <row r="5" spans="1:10" ht="14.25">
      <c r="A5" s="464" t="s">
        <v>452</v>
      </c>
      <c r="B5" s="464"/>
      <c r="C5" s="464"/>
      <c r="D5" s="464"/>
      <c r="E5" s="464"/>
      <c r="F5" s="464"/>
      <c r="G5" s="464"/>
      <c r="H5" s="464"/>
      <c r="I5" s="464"/>
      <c r="J5" s="15" t="s">
        <v>838</v>
      </c>
    </row>
    <row r="6" spans="1:10" ht="409.5">
      <c r="A6" s="464" t="s">
        <v>454</v>
      </c>
      <c r="B6" s="464"/>
      <c r="C6" s="464"/>
      <c r="D6" s="464"/>
      <c r="E6" s="464"/>
      <c r="F6" s="464"/>
      <c r="G6" s="464"/>
      <c r="H6" s="464"/>
      <c r="I6" s="464"/>
      <c r="J6" s="15" t="s">
        <v>835</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839</v>
      </c>
    </row>
    <row r="9" spans="1:10" ht="14.1" customHeight="1">
      <c r="A9" s="464" t="s">
        <v>459</v>
      </c>
      <c r="B9" s="464"/>
      <c r="C9" s="464"/>
      <c r="D9" s="464"/>
      <c r="E9" s="464"/>
      <c r="F9" s="464"/>
      <c r="G9" s="464"/>
      <c r="H9" s="464"/>
      <c r="I9" s="464"/>
      <c r="J9" s="16">
        <v>44319.480555555558</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27.95" customHeight="1" thickBot="1">
      <c r="A36" s="18"/>
      <c r="B36" s="19" t="s">
        <v>416</v>
      </c>
      <c r="C36" s="20">
        <v>0</v>
      </c>
      <c r="D36" s="20">
        <v>0</v>
      </c>
      <c r="E36" s="20">
        <v>0</v>
      </c>
      <c r="F36" s="21">
        <v>0</v>
      </c>
      <c r="G36" s="21">
        <v>0</v>
      </c>
      <c r="H36" s="21">
        <v>0</v>
      </c>
      <c r="I36" s="22">
        <v>0</v>
      </c>
    </row>
    <row r="37" spans="1:9" ht="13.5" thickBot="1">
      <c r="A37" s="18"/>
      <c r="B37" s="19" t="s">
        <v>496</v>
      </c>
      <c r="C37" s="465" t="s">
        <v>468</v>
      </c>
      <c r="D37" s="466"/>
      <c r="E37" s="466"/>
      <c r="F37" s="466"/>
      <c r="G37" s="466"/>
      <c r="H37" s="466"/>
      <c r="I37" s="467"/>
    </row>
    <row r="38" spans="1:9" ht="27.95" customHeight="1" thickBot="1">
      <c r="A38" s="18"/>
      <c r="B38" s="19" t="s">
        <v>417</v>
      </c>
      <c r="C38" s="20">
        <v>0</v>
      </c>
      <c r="D38" s="20">
        <v>0</v>
      </c>
      <c r="E38" s="20">
        <v>0</v>
      </c>
      <c r="F38" s="21">
        <v>0</v>
      </c>
      <c r="G38" s="21">
        <v>0</v>
      </c>
      <c r="H38" s="21">
        <v>1.2</v>
      </c>
      <c r="I38" s="22">
        <v>2</v>
      </c>
    </row>
    <row r="39" spans="1:9" ht="13.5" thickBot="1">
      <c r="A39" s="18"/>
      <c r="B39" s="19" t="s">
        <v>498</v>
      </c>
      <c r="C39" s="465" t="s">
        <v>468</v>
      </c>
      <c r="D39" s="466"/>
      <c r="E39" s="466"/>
      <c r="F39" s="466"/>
      <c r="G39" s="466"/>
      <c r="H39" s="466"/>
      <c r="I39" s="467"/>
    </row>
    <row r="40" spans="1:9" ht="27.95" customHeight="1" thickBot="1">
      <c r="A40" s="18"/>
      <c r="B40" s="19" t="s">
        <v>418</v>
      </c>
      <c r="C40" s="20">
        <v>0</v>
      </c>
      <c r="D40" s="20">
        <v>0</v>
      </c>
      <c r="E40" s="20">
        <v>0</v>
      </c>
      <c r="F40" s="21">
        <v>0</v>
      </c>
      <c r="G40" s="21">
        <v>0</v>
      </c>
      <c r="H40" s="21">
        <v>0</v>
      </c>
      <c r="I40" s="22">
        <v>0</v>
      </c>
    </row>
    <row r="41" spans="1:9" ht="27.95" customHeight="1" thickBot="1">
      <c r="A41" s="18"/>
      <c r="B41" s="19" t="s">
        <v>501</v>
      </c>
      <c r="C41" s="20">
        <v>0</v>
      </c>
      <c r="D41" s="20">
        <v>0</v>
      </c>
      <c r="E41" s="20">
        <v>0</v>
      </c>
      <c r="F41" s="21">
        <v>0</v>
      </c>
      <c r="G41" s="21">
        <v>0</v>
      </c>
      <c r="H41" s="21">
        <v>0.4</v>
      </c>
      <c r="I41" s="22">
        <v>1</v>
      </c>
    </row>
    <row r="42" spans="1:9" ht="27.95" customHeight="1" thickBot="1">
      <c r="A42" s="18"/>
      <c r="B42" s="19" t="s">
        <v>419</v>
      </c>
      <c r="C42" s="20">
        <v>9.6000000000000002E-2</v>
      </c>
      <c r="D42" s="20">
        <v>0</v>
      </c>
      <c r="E42" s="20">
        <v>9.6000000000000002E-2</v>
      </c>
      <c r="F42" s="21">
        <v>0.38</v>
      </c>
      <c r="G42" s="21">
        <v>7</v>
      </c>
      <c r="H42" s="21">
        <v>17.43</v>
      </c>
      <c r="I42" s="22">
        <v>32</v>
      </c>
    </row>
    <row r="43" spans="1:9" ht="27.95" customHeight="1" thickBot="1">
      <c r="A43" s="18"/>
      <c r="B43" s="19" t="s">
        <v>506</v>
      </c>
      <c r="C43" s="20">
        <v>0</v>
      </c>
      <c r="D43" s="20">
        <v>0</v>
      </c>
      <c r="E43" s="20">
        <v>0</v>
      </c>
      <c r="F43" s="21">
        <v>0</v>
      </c>
      <c r="G43" s="21">
        <v>0</v>
      </c>
      <c r="H43" s="21">
        <v>0.5</v>
      </c>
      <c r="I43" s="22">
        <v>1</v>
      </c>
    </row>
    <row r="44" spans="1:9" ht="27.95" customHeight="1" thickBot="1">
      <c r="A44" s="18"/>
      <c r="B44" s="19" t="s">
        <v>420</v>
      </c>
      <c r="C44" s="20">
        <v>0.17419999999999999</v>
      </c>
      <c r="D44" s="20">
        <v>8.6999999999999994E-3</v>
      </c>
      <c r="E44" s="20">
        <v>0.183</v>
      </c>
      <c r="F44" s="21">
        <v>0.94</v>
      </c>
      <c r="G44" s="21">
        <v>4.5</v>
      </c>
      <c r="H44" s="21">
        <v>16.760000000000002</v>
      </c>
      <c r="I44" s="22">
        <v>26</v>
      </c>
    </row>
    <row r="45" spans="1:9" ht="27.95" customHeight="1" thickBot="1">
      <c r="A45" s="18"/>
      <c r="B45" s="19" t="s">
        <v>511</v>
      </c>
      <c r="C45" s="20">
        <v>0</v>
      </c>
      <c r="D45" s="20">
        <v>0</v>
      </c>
      <c r="E45" s="20">
        <v>0</v>
      </c>
      <c r="F45" s="21">
        <v>0</v>
      </c>
      <c r="G45" s="21">
        <v>0</v>
      </c>
      <c r="H45" s="21">
        <v>0.4</v>
      </c>
      <c r="I45" s="22">
        <v>1</v>
      </c>
    </row>
    <row r="46" spans="1:9" ht="27.95" customHeight="1" thickBot="1">
      <c r="A46" s="18"/>
      <c r="B46" s="19" t="s">
        <v>421</v>
      </c>
      <c r="C46" s="20">
        <v>0.1527</v>
      </c>
      <c r="D46" s="20">
        <v>0</v>
      </c>
      <c r="E46" s="20">
        <v>0.1527</v>
      </c>
      <c r="F46" s="21">
        <v>0</v>
      </c>
      <c r="G46" s="21">
        <v>11</v>
      </c>
      <c r="H46" s="21">
        <v>13.4</v>
      </c>
      <c r="I46" s="22">
        <v>19</v>
      </c>
    </row>
    <row r="47" spans="1:9" ht="13.5" thickBot="1">
      <c r="A47" s="18"/>
      <c r="B47" s="19" t="s">
        <v>514</v>
      </c>
      <c r="C47" s="465" t="s">
        <v>468</v>
      </c>
      <c r="D47" s="466"/>
      <c r="E47" s="466"/>
      <c r="F47" s="466"/>
      <c r="G47" s="466"/>
      <c r="H47" s="466"/>
      <c r="I47" s="467"/>
    </row>
    <row r="48" spans="1:9" ht="27.95" customHeight="1" thickBot="1">
      <c r="A48" s="18"/>
      <c r="B48" s="19" t="s">
        <v>517</v>
      </c>
      <c r="C48" s="20">
        <v>0</v>
      </c>
      <c r="D48" s="20">
        <v>0</v>
      </c>
      <c r="E48" s="20">
        <v>0</v>
      </c>
      <c r="F48" s="21">
        <v>0</v>
      </c>
      <c r="G48" s="21">
        <v>0</v>
      </c>
      <c r="H48" s="21">
        <v>0</v>
      </c>
      <c r="I48" s="22">
        <v>0</v>
      </c>
    </row>
    <row r="49" spans="1:9" ht="13.5" thickBot="1">
      <c r="A49" s="18"/>
      <c r="B49" s="19" t="s">
        <v>518</v>
      </c>
      <c r="C49" s="465" t="s">
        <v>468</v>
      </c>
      <c r="D49" s="466"/>
      <c r="E49" s="466"/>
      <c r="F49" s="466"/>
      <c r="G49" s="466"/>
      <c r="H49" s="466"/>
      <c r="I49" s="467"/>
    </row>
    <row r="50" spans="1:9" ht="27.95" customHeight="1" thickBot="1">
      <c r="A50" s="18"/>
      <c r="B50" s="19" t="s">
        <v>422</v>
      </c>
      <c r="C50" s="20">
        <v>0</v>
      </c>
      <c r="D50" s="20">
        <v>0</v>
      </c>
      <c r="E50" s="20">
        <v>0</v>
      </c>
      <c r="F50" s="21">
        <v>0</v>
      </c>
      <c r="G50" s="21">
        <v>0</v>
      </c>
      <c r="H50" s="21">
        <v>0</v>
      </c>
      <c r="I50" s="22">
        <v>0</v>
      </c>
    </row>
    <row r="51" spans="1:9" ht="13.5" thickBot="1">
      <c r="A51" s="18"/>
      <c r="B51" s="19" t="s">
        <v>521</v>
      </c>
      <c r="C51" s="465" t="s">
        <v>468</v>
      </c>
      <c r="D51" s="466"/>
      <c r="E51" s="466"/>
      <c r="F51" s="466"/>
      <c r="G51" s="466"/>
      <c r="H51" s="466"/>
      <c r="I51" s="467"/>
    </row>
    <row r="52" spans="1:9" ht="27.95" customHeight="1" thickBot="1">
      <c r="A52" s="18"/>
      <c r="B52" s="19" t="s">
        <v>523</v>
      </c>
      <c r="C52" s="20">
        <v>0</v>
      </c>
      <c r="D52" s="20">
        <v>0</v>
      </c>
      <c r="E52" s="20">
        <v>0</v>
      </c>
      <c r="F52" s="21">
        <v>0</v>
      </c>
      <c r="G52" s="21">
        <v>0</v>
      </c>
      <c r="H52" s="21">
        <v>0</v>
      </c>
      <c r="I52" s="22">
        <v>0</v>
      </c>
    </row>
    <row r="53" spans="1:9" ht="26.25" thickBot="1">
      <c r="A53" s="18"/>
      <c r="B53" s="19" t="s">
        <v>524</v>
      </c>
      <c r="C53" s="465" t="s">
        <v>468</v>
      </c>
      <c r="D53" s="466"/>
      <c r="E53" s="466"/>
      <c r="F53" s="466"/>
      <c r="G53" s="466"/>
      <c r="H53" s="466"/>
      <c r="I53" s="467"/>
    </row>
    <row r="54" spans="1:9" ht="27.95" customHeight="1" thickBot="1">
      <c r="A54" s="18"/>
      <c r="B54" s="19" t="s">
        <v>526</v>
      </c>
      <c r="C54" s="20">
        <v>0</v>
      </c>
      <c r="D54" s="20">
        <v>0</v>
      </c>
      <c r="E54" s="20">
        <v>0</v>
      </c>
      <c r="F54" s="21">
        <v>0</v>
      </c>
      <c r="G54" s="21">
        <v>0</v>
      </c>
      <c r="H54" s="21">
        <v>0</v>
      </c>
      <c r="I54" s="22">
        <v>0</v>
      </c>
    </row>
    <row r="55" spans="1:9" ht="13.5" thickBot="1">
      <c r="A55" s="18"/>
      <c r="B55" s="19" t="s">
        <v>527</v>
      </c>
      <c r="C55" s="465" t="s">
        <v>468</v>
      </c>
      <c r="D55" s="466"/>
      <c r="E55" s="466"/>
      <c r="F55" s="466"/>
      <c r="G55" s="466"/>
      <c r="H55" s="466"/>
      <c r="I55" s="467"/>
    </row>
    <row r="56" spans="1:9" ht="27.95" customHeight="1" thickBot="1">
      <c r="A56" s="18"/>
      <c r="B56" s="19" t="s">
        <v>423</v>
      </c>
      <c r="C56" s="20">
        <v>8.5099999999999995E-2</v>
      </c>
      <c r="D56" s="20">
        <v>0</v>
      </c>
      <c r="E56" s="20">
        <v>8.5099999999999995E-2</v>
      </c>
      <c r="F56" s="21">
        <v>0.51</v>
      </c>
      <c r="G56" s="21">
        <v>9.3000000000000007</v>
      </c>
      <c r="H56" s="21">
        <v>15.47</v>
      </c>
      <c r="I56" s="22">
        <v>24</v>
      </c>
    </row>
    <row r="57" spans="1:9" ht="27.95" customHeight="1" thickBot="1">
      <c r="A57" s="18"/>
      <c r="B57" s="19" t="s">
        <v>531</v>
      </c>
      <c r="C57" s="20">
        <v>0.19170000000000001</v>
      </c>
      <c r="D57" s="20">
        <v>0</v>
      </c>
      <c r="E57" s="20">
        <v>0.19170000000000001</v>
      </c>
      <c r="F57" s="21">
        <v>0</v>
      </c>
      <c r="G57" s="21">
        <v>23</v>
      </c>
      <c r="H57" s="21">
        <v>0.5</v>
      </c>
      <c r="I57" s="22">
        <v>1</v>
      </c>
    </row>
    <row r="58" spans="1:9" ht="27.95" customHeight="1" thickBot="1">
      <c r="A58" s="18"/>
      <c r="B58" s="19" t="s">
        <v>424</v>
      </c>
      <c r="C58" s="20">
        <v>0.1244</v>
      </c>
      <c r="D58" s="20">
        <v>4.2200000000000001E-2</v>
      </c>
      <c r="E58" s="20">
        <v>0.16650000000000001</v>
      </c>
      <c r="F58" s="21">
        <v>0.96</v>
      </c>
      <c r="G58" s="21">
        <v>10.7</v>
      </c>
      <c r="H58" s="21">
        <v>23</v>
      </c>
      <c r="I58" s="22">
        <v>38</v>
      </c>
    </row>
    <row r="59" spans="1:9" ht="13.5" thickBot="1">
      <c r="A59" s="18"/>
      <c r="B59" s="19" t="s">
        <v>536</v>
      </c>
      <c r="C59" s="465" t="s">
        <v>468</v>
      </c>
      <c r="D59" s="466"/>
      <c r="E59" s="466"/>
      <c r="F59" s="466"/>
      <c r="G59" s="466"/>
      <c r="H59" s="466"/>
      <c r="I59" s="467"/>
    </row>
    <row r="60" spans="1:9" ht="27.95" customHeight="1" thickBot="1">
      <c r="A60" s="18"/>
      <c r="B60" s="19" t="s">
        <v>538</v>
      </c>
      <c r="C60" s="20">
        <v>0</v>
      </c>
      <c r="D60" s="20">
        <v>0</v>
      </c>
      <c r="E60" s="20">
        <v>0</v>
      </c>
      <c r="F60" s="21">
        <v>0</v>
      </c>
      <c r="G60" s="21">
        <v>0</v>
      </c>
      <c r="H60" s="21">
        <v>0</v>
      </c>
      <c r="I60" s="22">
        <v>0</v>
      </c>
    </row>
    <row r="61" spans="1:9" ht="13.5" thickBot="1">
      <c r="A61" s="18"/>
      <c r="B61" s="19" t="s">
        <v>539</v>
      </c>
      <c r="C61" s="465" t="s">
        <v>468</v>
      </c>
      <c r="D61" s="466"/>
      <c r="E61" s="466"/>
      <c r="F61" s="466"/>
      <c r="G61" s="466"/>
      <c r="H61" s="466"/>
      <c r="I61" s="467"/>
    </row>
    <row r="62" spans="1:9" ht="27.95" customHeight="1" thickBot="1">
      <c r="A62" s="18"/>
      <c r="B62" s="19" t="s">
        <v>425</v>
      </c>
      <c r="C62" s="20">
        <v>0</v>
      </c>
      <c r="D62" s="20">
        <v>0</v>
      </c>
      <c r="E62" s="20">
        <v>0</v>
      </c>
      <c r="F62" s="21">
        <v>0</v>
      </c>
      <c r="G62" s="21">
        <v>0</v>
      </c>
      <c r="H62" s="21">
        <v>0</v>
      </c>
      <c r="I62" s="22">
        <v>0</v>
      </c>
    </row>
    <row r="63" spans="1:9" ht="13.5" thickBot="1">
      <c r="A63" s="18"/>
      <c r="B63" s="19" t="s">
        <v>542</v>
      </c>
      <c r="C63" s="465" t="s">
        <v>468</v>
      </c>
      <c r="D63" s="466"/>
      <c r="E63" s="466"/>
      <c r="F63" s="466"/>
      <c r="G63" s="466"/>
      <c r="H63" s="466"/>
      <c r="I63" s="467"/>
    </row>
    <row r="64" spans="1:9" ht="27.95" customHeight="1" thickBot="1">
      <c r="A64" s="18"/>
      <c r="B64" s="19" t="s">
        <v>426</v>
      </c>
      <c r="C64" s="20">
        <v>0</v>
      </c>
      <c r="D64" s="20">
        <v>0</v>
      </c>
      <c r="E64" s="20">
        <v>0</v>
      </c>
      <c r="F64" s="21">
        <v>0</v>
      </c>
      <c r="G64" s="21">
        <v>0</v>
      </c>
      <c r="H64" s="21">
        <v>0</v>
      </c>
      <c r="I64" s="22">
        <v>0</v>
      </c>
    </row>
    <row r="65" spans="1:9" ht="27.95" customHeight="1" thickBot="1">
      <c r="A65" s="18"/>
      <c r="B65" s="19" t="s">
        <v>544</v>
      </c>
      <c r="C65" s="20">
        <v>0</v>
      </c>
      <c r="D65" s="20">
        <v>0</v>
      </c>
      <c r="E65" s="20">
        <v>0</v>
      </c>
      <c r="F65" s="21">
        <v>0</v>
      </c>
      <c r="G65" s="21">
        <v>0</v>
      </c>
      <c r="H65" s="21">
        <v>1</v>
      </c>
      <c r="I65" s="22">
        <v>1</v>
      </c>
    </row>
    <row r="66" spans="1:9" ht="27.95" customHeight="1" thickBot="1">
      <c r="A66" s="18"/>
      <c r="B66" s="19" t="s">
        <v>445</v>
      </c>
      <c r="C66" s="20">
        <v>7.2400000000000006E-2</v>
      </c>
      <c r="D66" s="20">
        <v>0</v>
      </c>
      <c r="E66" s="20">
        <v>7.2400000000000006E-2</v>
      </c>
      <c r="F66" s="21">
        <v>0</v>
      </c>
      <c r="G66" s="21">
        <v>7</v>
      </c>
      <c r="H66" s="21">
        <v>15.75</v>
      </c>
      <c r="I66" s="22">
        <v>27</v>
      </c>
    </row>
    <row r="67" spans="1:9" ht="27.95" customHeight="1" thickBot="1">
      <c r="A67" s="18"/>
      <c r="B67" s="19" t="s">
        <v>546</v>
      </c>
      <c r="C67" s="20">
        <v>0.11609999999999999</v>
      </c>
      <c r="D67" s="20">
        <v>1.0800000000000001E-2</v>
      </c>
      <c r="E67" s="20">
        <v>0.12690000000000001</v>
      </c>
      <c r="F67" s="21">
        <v>0.52</v>
      </c>
      <c r="G67" s="21">
        <v>8.5</v>
      </c>
      <c r="H67" s="21">
        <v>103.01</v>
      </c>
      <c r="I67" s="22">
        <v>165</v>
      </c>
    </row>
    <row r="68" spans="1:9" ht="27.95" customHeight="1" thickBot="1">
      <c r="A68" s="18"/>
      <c r="B68" s="19" t="s">
        <v>547</v>
      </c>
      <c r="C68" s="20">
        <v>0.4415</v>
      </c>
      <c r="D68" s="20">
        <v>0</v>
      </c>
      <c r="E68" s="20">
        <v>0.4415</v>
      </c>
      <c r="F68" s="21">
        <v>0</v>
      </c>
      <c r="G68" s="21">
        <v>0</v>
      </c>
      <c r="H68" s="21">
        <v>0.85</v>
      </c>
      <c r="I68" s="22">
        <v>2</v>
      </c>
    </row>
    <row r="69" spans="1:9" ht="13.5" thickBot="1">
      <c r="A69" s="18"/>
      <c r="B69" s="19" t="s">
        <v>548</v>
      </c>
      <c r="C69" s="465" t="s">
        <v>468</v>
      </c>
      <c r="D69" s="466"/>
      <c r="E69" s="466"/>
      <c r="F69" s="466"/>
      <c r="G69" s="466"/>
      <c r="H69" s="466"/>
      <c r="I69" s="467"/>
    </row>
    <row r="70" spans="1:9" ht="27.95" customHeight="1" thickBot="1">
      <c r="A70" s="18"/>
      <c r="B70" s="19" t="s">
        <v>550</v>
      </c>
      <c r="C70" s="20">
        <v>8.0000000000000004E-4</v>
      </c>
      <c r="D70" s="20">
        <v>0</v>
      </c>
      <c r="E70" s="20">
        <v>8.0000000000000004E-4</v>
      </c>
      <c r="F70" s="21">
        <v>0.34</v>
      </c>
      <c r="G70" s="21">
        <v>1</v>
      </c>
      <c r="H70" s="21">
        <v>25.73</v>
      </c>
      <c r="I70" s="22">
        <v>36</v>
      </c>
    </row>
    <row r="71" spans="1:9" ht="27.95" customHeight="1" thickBot="1">
      <c r="A71" s="18"/>
      <c r="B71" s="19" t="s">
        <v>386</v>
      </c>
      <c r="C71" s="20">
        <v>1.49E-2</v>
      </c>
      <c r="D71" s="20">
        <v>0</v>
      </c>
      <c r="E71" s="20">
        <v>1.49E-2</v>
      </c>
      <c r="F71" s="21">
        <v>0.33</v>
      </c>
      <c r="G71" s="21">
        <v>1</v>
      </c>
      <c r="H71" s="21">
        <v>26.58</v>
      </c>
      <c r="I71" s="22">
        <v>37</v>
      </c>
    </row>
    <row r="72" spans="1:9" ht="27.95" customHeight="1" thickBot="1">
      <c r="A72" s="18"/>
      <c r="B72" s="19" t="s">
        <v>551</v>
      </c>
      <c r="C72" s="20">
        <v>0</v>
      </c>
      <c r="D72" s="20">
        <v>0</v>
      </c>
      <c r="E72" s="20">
        <v>0</v>
      </c>
      <c r="F72" s="21">
        <v>0</v>
      </c>
      <c r="G72" s="21">
        <v>0</v>
      </c>
      <c r="H72" s="21">
        <v>0.33</v>
      </c>
      <c r="I72" s="22">
        <v>1</v>
      </c>
    </row>
    <row r="73" spans="1:9" ht="13.5" thickBot="1">
      <c r="A73" s="18"/>
      <c r="B73" s="19" t="s">
        <v>552</v>
      </c>
      <c r="C73" s="465" t="s">
        <v>468</v>
      </c>
      <c r="D73" s="466"/>
      <c r="E73" s="466"/>
      <c r="F73" s="466"/>
      <c r="G73" s="466"/>
      <c r="H73" s="466"/>
      <c r="I73" s="467"/>
    </row>
    <row r="74" spans="1:9" ht="27.95" customHeight="1" thickBot="1">
      <c r="A74" s="18"/>
      <c r="B74" s="19" t="s">
        <v>554</v>
      </c>
      <c r="C74" s="20">
        <v>1.9599999999999999E-2</v>
      </c>
      <c r="D74" s="20">
        <v>0</v>
      </c>
      <c r="E74" s="20">
        <v>1.9599999999999999E-2</v>
      </c>
      <c r="F74" s="21">
        <v>0.53</v>
      </c>
      <c r="G74" s="21">
        <v>1</v>
      </c>
      <c r="H74" s="21">
        <v>12.9</v>
      </c>
      <c r="I74" s="22">
        <v>23</v>
      </c>
    </row>
    <row r="75" spans="1:9" ht="27.95" customHeight="1" thickBot="1">
      <c r="A75" s="18"/>
      <c r="B75" s="19" t="s">
        <v>387</v>
      </c>
      <c r="C75" s="20">
        <v>1.9199999999999998E-2</v>
      </c>
      <c r="D75" s="20">
        <v>0</v>
      </c>
      <c r="E75" s="20">
        <v>1.9199999999999998E-2</v>
      </c>
      <c r="F75" s="21">
        <v>0.51</v>
      </c>
      <c r="G75" s="21">
        <v>1</v>
      </c>
      <c r="H75" s="21">
        <v>13.23</v>
      </c>
      <c r="I75" s="22">
        <v>24</v>
      </c>
    </row>
    <row r="76" spans="1:9" ht="13.5" thickBot="1">
      <c r="A76" s="18"/>
      <c r="B76" s="19" t="s">
        <v>555</v>
      </c>
      <c r="C76" s="465" t="s">
        <v>468</v>
      </c>
      <c r="D76" s="466"/>
      <c r="E76" s="466"/>
      <c r="F76" s="466"/>
      <c r="G76" s="466"/>
      <c r="H76" s="466"/>
      <c r="I76" s="467"/>
    </row>
    <row r="77" spans="1:9" ht="13.5" thickBot="1">
      <c r="A77" s="18"/>
      <c r="B77" s="19" t="s">
        <v>556</v>
      </c>
      <c r="C77" s="465" t="s">
        <v>468</v>
      </c>
      <c r="D77" s="466"/>
      <c r="E77" s="466"/>
      <c r="F77" s="466"/>
      <c r="G77" s="466"/>
      <c r="H77" s="466"/>
      <c r="I77" s="467"/>
    </row>
    <row r="78" spans="1:9" ht="13.5" thickBot="1">
      <c r="A78" s="18"/>
      <c r="B78" s="19" t="s">
        <v>557</v>
      </c>
      <c r="C78" s="465" t="s">
        <v>468</v>
      </c>
      <c r="D78" s="466"/>
      <c r="E78" s="466"/>
      <c r="F78" s="466"/>
      <c r="G78" s="466"/>
      <c r="H78" s="466"/>
      <c r="I78" s="467"/>
    </row>
    <row r="79" spans="1:9" ht="27.95" customHeight="1" thickBot="1">
      <c r="A79" s="18"/>
      <c r="B79" s="19" t="s">
        <v>558</v>
      </c>
      <c r="C79" s="20">
        <v>0</v>
      </c>
      <c r="D79" s="20">
        <v>0</v>
      </c>
      <c r="E79" s="20">
        <v>0</v>
      </c>
      <c r="F79" s="21">
        <v>0</v>
      </c>
      <c r="G79" s="21">
        <v>0</v>
      </c>
      <c r="H79" s="21">
        <v>1</v>
      </c>
      <c r="I79" s="22">
        <v>1</v>
      </c>
    </row>
    <row r="80" spans="1:9" ht="27.95" customHeight="1" thickBot="1">
      <c r="A80" s="18"/>
      <c r="B80" s="19" t="s">
        <v>561</v>
      </c>
      <c r="C80" s="20">
        <v>7.6E-3</v>
      </c>
      <c r="D80" s="20">
        <v>0</v>
      </c>
      <c r="E80" s="20">
        <v>7.6E-3</v>
      </c>
      <c r="F80" s="21">
        <v>0</v>
      </c>
      <c r="G80" s="21">
        <v>23</v>
      </c>
      <c r="H80" s="21">
        <v>48.12</v>
      </c>
      <c r="I80" s="22">
        <v>70</v>
      </c>
    </row>
    <row r="81" spans="1:9" ht="27.95" customHeight="1" thickBot="1">
      <c r="A81" s="18"/>
      <c r="B81" s="19" t="s">
        <v>388</v>
      </c>
      <c r="C81" s="20">
        <v>7.6E-3</v>
      </c>
      <c r="D81" s="20">
        <v>0</v>
      </c>
      <c r="E81" s="20">
        <v>7.6E-3</v>
      </c>
      <c r="F81" s="21">
        <v>0</v>
      </c>
      <c r="G81" s="21">
        <v>23</v>
      </c>
      <c r="H81" s="21">
        <v>48.12</v>
      </c>
      <c r="I81" s="22">
        <v>70</v>
      </c>
    </row>
    <row r="82" spans="1:9" ht="27.95" customHeight="1" thickBot="1">
      <c r="A82" s="18"/>
      <c r="B82" s="19" t="s">
        <v>562</v>
      </c>
      <c r="C82" s="20">
        <v>0</v>
      </c>
      <c r="D82" s="20">
        <v>0</v>
      </c>
      <c r="E82" s="20">
        <v>0</v>
      </c>
      <c r="F82" s="21">
        <v>0</v>
      </c>
      <c r="G82" s="21">
        <v>0</v>
      </c>
      <c r="H82" s="21">
        <v>0.33</v>
      </c>
      <c r="I82" s="22">
        <v>2</v>
      </c>
    </row>
    <row r="83" spans="1:9" ht="27.95" customHeight="1" thickBot="1">
      <c r="A83" s="18"/>
      <c r="B83" s="19" t="s">
        <v>563</v>
      </c>
      <c r="C83" s="20">
        <v>0.5</v>
      </c>
      <c r="D83" s="20">
        <v>0</v>
      </c>
      <c r="E83" s="20">
        <v>0.5</v>
      </c>
      <c r="F83" s="21">
        <v>0</v>
      </c>
      <c r="G83" s="21">
        <v>0</v>
      </c>
      <c r="H83" s="21">
        <v>0.6</v>
      </c>
      <c r="I83" s="22">
        <v>1</v>
      </c>
    </row>
    <row r="84" spans="1:9" ht="27.95" customHeight="1" thickBot="1">
      <c r="A84" s="18"/>
      <c r="B84" s="19" t="s">
        <v>565</v>
      </c>
      <c r="C84" s="20">
        <v>0.1079</v>
      </c>
      <c r="D84" s="20">
        <v>0</v>
      </c>
      <c r="E84" s="20">
        <v>0.1079</v>
      </c>
      <c r="F84" s="21">
        <v>0</v>
      </c>
      <c r="G84" s="21">
        <v>0</v>
      </c>
      <c r="H84" s="21">
        <v>9.27</v>
      </c>
      <c r="I84" s="22">
        <v>23</v>
      </c>
    </row>
    <row r="85" spans="1:9" ht="27.95" customHeight="1" thickBot="1">
      <c r="A85" s="18"/>
      <c r="B85" s="19" t="s">
        <v>389</v>
      </c>
      <c r="C85" s="20">
        <v>0.1041</v>
      </c>
      <c r="D85" s="20">
        <v>0</v>
      </c>
      <c r="E85" s="20">
        <v>0.1041</v>
      </c>
      <c r="F85" s="21">
        <v>0</v>
      </c>
      <c r="G85" s="21">
        <v>0</v>
      </c>
      <c r="H85" s="21">
        <v>9.6</v>
      </c>
      <c r="I85" s="22">
        <v>25</v>
      </c>
    </row>
    <row r="86" spans="1:9" ht="13.5" thickBot="1">
      <c r="A86" s="18"/>
      <c r="B86" s="19" t="s">
        <v>566</v>
      </c>
      <c r="C86" s="465" t="s">
        <v>468</v>
      </c>
      <c r="D86" s="466"/>
      <c r="E86" s="466"/>
      <c r="F86" s="466"/>
      <c r="G86" s="466"/>
      <c r="H86" s="466"/>
      <c r="I86" s="467"/>
    </row>
    <row r="87" spans="1:9" ht="13.5" thickBot="1">
      <c r="A87" s="18"/>
      <c r="B87" s="19" t="s">
        <v>567</v>
      </c>
      <c r="C87" s="465" t="s">
        <v>468</v>
      </c>
      <c r="D87" s="466"/>
      <c r="E87" s="466"/>
      <c r="F87" s="466"/>
      <c r="G87" s="466"/>
      <c r="H87" s="466"/>
      <c r="I87" s="467"/>
    </row>
    <row r="88" spans="1:9" ht="13.5" thickBot="1">
      <c r="A88" s="18"/>
      <c r="B88" s="19" t="s">
        <v>568</v>
      </c>
      <c r="C88" s="465" t="s">
        <v>468</v>
      </c>
      <c r="D88" s="466"/>
      <c r="E88" s="466"/>
      <c r="F88" s="466"/>
      <c r="G88" s="466"/>
      <c r="H88" s="466"/>
      <c r="I88" s="467"/>
    </row>
    <row r="89" spans="1:9" ht="13.5" thickBot="1">
      <c r="A89" s="18"/>
      <c r="B89" s="19" t="s">
        <v>569</v>
      </c>
      <c r="C89" s="465" t="s">
        <v>468</v>
      </c>
      <c r="D89" s="466"/>
      <c r="E89" s="466"/>
      <c r="F89" s="466"/>
      <c r="G89" s="466"/>
      <c r="H89" s="466"/>
      <c r="I89" s="467"/>
    </row>
    <row r="90" spans="1:9" ht="13.5" thickBot="1">
      <c r="A90" s="18"/>
      <c r="B90" s="19" t="s">
        <v>570</v>
      </c>
      <c r="C90" s="465" t="s">
        <v>468</v>
      </c>
      <c r="D90" s="466"/>
      <c r="E90" s="466"/>
      <c r="F90" s="466"/>
      <c r="G90" s="466"/>
      <c r="H90" s="466"/>
      <c r="I90" s="467"/>
    </row>
    <row r="91" spans="1:9" ht="13.5" thickBot="1">
      <c r="A91" s="18"/>
      <c r="B91" s="19" t="s">
        <v>571</v>
      </c>
      <c r="C91" s="465" t="s">
        <v>468</v>
      </c>
      <c r="D91" s="466"/>
      <c r="E91" s="466"/>
      <c r="F91" s="466"/>
      <c r="G91" s="466"/>
      <c r="H91" s="466"/>
      <c r="I91" s="467"/>
    </row>
    <row r="92" spans="1:9" ht="13.5" thickBot="1">
      <c r="A92" s="18"/>
      <c r="B92" s="19" t="s">
        <v>572</v>
      </c>
      <c r="C92" s="465" t="s">
        <v>468</v>
      </c>
      <c r="D92" s="466"/>
      <c r="E92" s="466"/>
      <c r="F92" s="466"/>
      <c r="G92" s="466"/>
      <c r="H92" s="466"/>
      <c r="I92" s="467"/>
    </row>
    <row r="93" spans="1:9" ht="13.5" thickBot="1">
      <c r="A93" s="18"/>
      <c r="B93" s="19" t="s">
        <v>573</v>
      </c>
      <c r="C93" s="465" t="s">
        <v>468</v>
      </c>
      <c r="D93" s="466"/>
      <c r="E93" s="466"/>
      <c r="F93" s="466"/>
      <c r="G93" s="466"/>
      <c r="H93" s="466"/>
      <c r="I93" s="467"/>
    </row>
    <row r="94" spans="1:9" ht="13.5" thickBot="1">
      <c r="A94" s="18"/>
      <c r="B94" s="19" t="s">
        <v>574</v>
      </c>
      <c r="C94" s="465" t="s">
        <v>468</v>
      </c>
      <c r="D94" s="466"/>
      <c r="E94" s="466"/>
      <c r="F94" s="466"/>
      <c r="G94" s="466"/>
      <c r="H94" s="466"/>
      <c r="I94" s="467"/>
    </row>
    <row r="95" spans="1:9" ht="13.5" thickBot="1">
      <c r="A95" s="18"/>
      <c r="B95" s="19" t="s">
        <v>575</v>
      </c>
      <c r="C95" s="465" t="s">
        <v>468</v>
      </c>
      <c r="D95" s="466"/>
      <c r="E95" s="466"/>
      <c r="F95" s="466"/>
      <c r="G95" s="466"/>
      <c r="H95" s="466"/>
      <c r="I95" s="467"/>
    </row>
    <row r="96" spans="1:9" ht="13.5" thickBot="1">
      <c r="A96" s="18"/>
      <c r="B96" s="19" t="s">
        <v>576</v>
      </c>
      <c r="C96" s="465" t="s">
        <v>468</v>
      </c>
      <c r="D96" s="466"/>
      <c r="E96" s="466"/>
      <c r="F96" s="466"/>
      <c r="G96" s="466"/>
      <c r="H96" s="466"/>
      <c r="I96" s="467"/>
    </row>
    <row r="97" spans="1:9" ht="13.5" thickBot="1">
      <c r="A97" s="18"/>
      <c r="B97" s="19" t="s">
        <v>577</v>
      </c>
      <c r="C97" s="465" t="s">
        <v>468</v>
      </c>
      <c r="D97" s="466"/>
      <c r="E97" s="466"/>
      <c r="F97" s="466"/>
      <c r="G97" s="466"/>
      <c r="H97" s="466"/>
      <c r="I97" s="467"/>
    </row>
    <row r="98" spans="1:9" ht="13.5" thickBot="1">
      <c r="A98" s="18"/>
      <c r="B98" s="19" t="s">
        <v>578</v>
      </c>
      <c r="C98" s="465" t="s">
        <v>468</v>
      </c>
      <c r="D98" s="466"/>
      <c r="E98" s="466"/>
      <c r="F98" s="466"/>
      <c r="G98" s="466"/>
      <c r="H98" s="466"/>
      <c r="I98" s="467"/>
    </row>
    <row r="99" spans="1:9" ht="27.95" customHeight="1" thickBot="1">
      <c r="A99" s="18"/>
      <c r="B99" s="19" t="s">
        <v>427</v>
      </c>
      <c r="C99" s="20">
        <v>4.2500000000000003E-2</v>
      </c>
      <c r="D99" s="20">
        <v>0</v>
      </c>
      <c r="E99" s="20">
        <v>4.2500000000000003E-2</v>
      </c>
      <c r="F99" s="21">
        <v>0.62</v>
      </c>
      <c r="G99" s="21">
        <v>2.2999999999999998</v>
      </c>
      <c r="H99" s="21">
        <v>26.2</v>
      </c>
      <c r="I99" s="22">
        <v>39</v>
      </c>
    </row>
    <row r="100" spans="1:9" ht="27.95" customHeight="1" thickBot="1">
      <c r="A100" s="18"/>
      <c r="B100" s="19" t="s">
        <v>585</v>
      </c>
      <c r="C100" s="20">
        <v>0</v>
      </c>
      <c r="D100" s="20">
        <v>0</v>
      </c>
      <c r="E100" s="20">
        <v>0</v>
      </c>
      <c r="F100" s="21">
        <v>0</v>
      </c>
      <c r="G100" s="21">
        <v>0</v>
      </c>
      <c r="H100" s="21">
        <v>1</v>
      </c>
      <c r="I100" s="22">
        <v>1</v>
      </c>
    </row>
    <row r="101" spans="1:9" ht="27.95" customHeight="1" thickBot="1">
      <c r="A101" s="18"/>
      <c r="B101" s="19" t="s">
        <v>428</v>
      </c>
      <c r="C101" s="20">
        <v>1.06E-2</v>
      </c>
      <c r="D101" s="20">
        <v>0</v>
      </c>
      <c r="E101" s="20">
        <v>1.06E-2</v>
      </c>
      <c r="F101" s="21">
        <v>0</v>
      </c>
      <c r="G101" s="21">
        <v>0</v>
      </c>
      <c r="H101" s="21">
        <v>18.8</v>
      </c>
      <c r="I101" s="22">
        <v>26</v>
      </c>
    </row>
    <row r="102" spans="1:9" ht="27.95" customHeight="1" thickBot="1">
      <c r="A102" s="18"/>
      <c r="B102" s="19" t="s">
        <v>591</v>
      </c>
      <c r="C102" s="20">
        <v>0</v>
      </c>
      <c r="D102" s="20">
        <v>0</v>
      </c>
      <c r="E102" s="20">
        <v>0</v>
      </c>
      <c r="F102" s="21">
        <v>0</v>
      </c>
      <c r="G102" s="21">
        <v>0</v>
      </c>
      <c r="H102" s="21">
        <v>0</v>
      </c>
      <c r="I102" s="22">
        <v>1</v>
      </c>
    </row>
    <row r="103" spans="1:9" ht="27.95" customHeight="1" thickBot="1">
      <c r="A103" s="18"/>
      <c r="B103" s="19" t="s">
        <v>429</v>
      </c>
      <c r="C103" s="20">
        <v>3.5000000000000003E-2</v>
      </c>
      <c r="D103" s="20">
        <v>1.78E-2</v>
      </c>
      <c r="E103" s="20">
        <v>5.28E-2</v>
      </c>
      <c r="F103" s="21">
        <v>0.47</v>
      </c>
      <c r="G103" s="21">
        <v>3</v>
      </c>
      <c r="H103" s="21">
        <v>18.62</v>
      </c>
      <c r="I103" s="22">
        <v>26</v>
      </c>
    </row>
    <row r="104" spans="1:9" ht="27.95" customHeight="1" thickBot="1">
      <c r="A104" s="18"/>
      <c r="B104" s="19" t="s">
        <v>594</v>
      </c>
      <c r="C104" s="20">
        <v>6.6699999999999995E-2</v>
      </c>
      <c r="D104" s="20">
        <v>0</v>
      </c>
      <c r="E104" s="20">
        <v>6.6699999999999995E-2</v>
      </c>
      <c r="F104" s="21">
        <v>0</v>
      </c>
      <c r="G104" s="21">
        <v>2</v>
      </c>
      <c r="H104" s="21">
        <v>1</v>
      </c>
      <c r="I104" s="22">
        <v>1</v>
      </c>
    </row>
    <row r="105" spans="1:9" ht="27.95" customHeight="1" thickBot="1">
      <c r="A105" s="18"/>
      <c r="B105" s="19" t="s">
        <v>430</v>
      </c>
      <c r="C105" s="20">
        <v>1.7399999999999999E-2</v>
      </c>
      <c r="D105" s="20">
        <v>0</v>
      </c>
      <c r="E105" s="20">
        <v>1.7399999999999999E-2</v>
      </c>
      <c r="F105" s="21">
        <v>0.45</v>
      </c>
      <c r="G105" s="21">
        <v>2</v>
      </c>
      <c r="H105" s="21">
        <v>21.47</v>
      </c>
      <c r="I105" s="22">
        <v>27</v>
      </c>
    </row>
    <row r="106" spans="1:9" ht="27.95" customHeight="1" thickBot="1">
      <c r="A106" s="18"/>
      <c r="B106" s="19" t="s">
        <v>597</v>
      </c>
      <c r="C106" s="20">
        <v>0</v>
      </c>
      <c r="D106" s="20">
        <v>0</v>
      </c>
      <c r="E106" s="20">
        <v>0</v>
      </c>
      <c r="F106" s="21">
        <v>0</v>
      </c>
      <c r="G106" s="21">
        <v>0</v>
      </c>
      <c r="H106" s="21">
        <v>1.5</v>
      </c>
      <c r="I106" s="22">
        <v>2</v>
      </c>
    </row>
    <row r="107" spans="1:9" ht="27.95" customHeight="1" thickBot="1">
      <c r="A107" s="18"/>
      <c r="B107" s="19" t="s">
        <v>431</v>
      </c>
      <c r="C107" s="20">
        <v>6.4699999999999994E-2</v>
      </c>
      <c r="D107" s="20">
        <v>5.7000000000000002E-3</v>
      </c>
      <c r="E107" s="20">
        <v>7.0300000000000001E-2</v>
      </c>
      <c r="F107" s="21">
        <v>0.75</v>
      </c>
      <c r="G107" s="21">
        <v>1.7</v>
      </c>
      <c r="H107" s="21">
        <v>52.3</v>
      </c>
      <c r="I107" s="22">
        <v>65</v>
      </c>
    </row>
    <row r="108" spans="1:9" ht="27.95" customHeight="1" thickBot="1">
      <c r="A108" s="18"/>
      <c r="B108" s="19" t="s">
        <v>605</v>
      </c>
      <c r="C108" s="20">
        <v>4.1599999999999998E-2</v>
      </c>
      <c r="D108" s="20">
        <v>4.5999999999999999E-3</v>
      </c>
      <c r="E108" s="20">
        <v>4.6199999999999998E-2</v>
      </c>
      <c r="F108" s="21">
        <v>0.54</v>
      </c>
      <c r="G108" s="21">
        <v>2</v>
      </c>
      <c r="H108" s="21">
        <v>137.4</v>
      </c>
      <c r="I108" s="22">
        <v>181</v>
      </c>
    </row>
    <row r="109" spans="1:9" ht="27.95" customHeight="1" thickBot="1">
      <c r="A109" s="18"/>
      <c r="B109" s="19" t="s">
        <v>606</v>
      </c>
      <c r="C109" s="20">
        <v>0</v>
      </c>
      <c r="D109" s="20">
        <v>0</v>
      </c>
      <c r="E109" s="20">
        <v>0</v>
      </c>
      <c r="F109" s="21">
        <v>0</v>
      </c>
      <c r="G109" s="21">
        <v>0</v>
      </c>
      <c r="H109" s="21">
        <v>0.5</v>
      </c>
      <c r="I109" s="22">
        <v>1</v>
      </c>
    </row>
    <row r="110" spans="1:9" ht="13.5" thickBot="1">
      <c r="A110" s="18"/>
      <c r="B110" s="19" t="s">
        <v>607</v>
      </c>
      <c r="C110" s="465" t="s">
        <v>468</v>
      </c>
      <c r="D110" s="466"/>
      <c r="E110" s="466"/>
      <c r="F110" s="466"/>
      <c r="G110" s="466"/>
      <c r="H110" s="466"/>
      <c r="I110" s="467"/>
    </row>
    <row r="111" spans="1:9" ht="13.5" thickBot="1">
      <c r="A111" s="18"/>
      <c r="B111" s="19" t="s">
        <v>608</v>
      </c>
      <c r="C111" s="465" t="s">
        <v>468</v>
      </c>
      <c r="D111" s="466"/>
      <c r="E111" s="466"/>
      <c r="F111" s="466"/>
      <c r="G111" s="466"/>
      <c r="H111" s="466"/>
      <c r="I111" s="467"/>
    </row>
    <row r="112" spans="1:9" ht="13.5" thickBot="1">
      <c r="A112" s="18"/>
      <c r="B112" s="19" t="s">
        <v>609</v>
      </c>
      <c r="C112" s="465" t="s">
        <v>468</v>
      </c>
      <c r="D112" s="466"/>
      <c r="E112" s="466"/>
      <c r="F112" s="466"/>
      <c r="G112" s="466"/>
      <c r="H112" s="466"/>
      <c r="I112" s="467"/>
    </row>
    <row r="113" spans="1:9" ht="13.5" thickBot="1">
      <c r="A113" s="18"/>
      <c r="B113" s="19" t="s">
        <v>610</v>
      </c>
      <c r="C113" s="465" t="s">
        <v>468</v>
      </c>
      <c r="D113" s="466"/>
      <c r="E113" s="466"/>
      <c r="F113" s="466"/>
      <c r="G113" s="466"/>
      <c r="H113" s="466"/>
      <c r="I113" s="467"/>
    </row>
    <row r="114" spans="1:9" ht="13.5" thickBot="1">
      <c r="A114" s="18"/>
      <c r="B114" s="19" t="s">
        <v>611</v>
      </c>
      <c r="C114" s="465" t="s">
        <v>468</v>
      </c>
      <c r="D114" s="466"/>
      <c r="E114" s="466"/>
      <c r="F114" s="466"/>
      <c r="G114" s="466"/>
      <c r="H114" s="466"/>
      <c r="I114" s="467"/>
    </row>
    <row r="115" spans="1:9" ht="13.5" thickBot="1">
      <c r="A115" s="18"/>
      <c r="B115" s="19" t="s">
        <v>612</v>
      </c>
      <c r="C115" s="465" t="s">
        <v>468</v>
      </c>
      <c r="D115" s="466"/>
      <c r="E115" s="466"/>
      <c r="F115" s="466"/>
      <c r="G115" s="466"/>
      <c r="H115" s="466"/>
      <c r="I115" s="467"/>
    </row>
    <row r="116" spans="1:9" ht="27.95" customHeight="1" thickBot="1">
      <c r="A116" s="18"/>
      <c r="B116" s="19" t="s">
        <v>614</v>
      </c>
      <c r="C116" s="20">
        <v>3.8899999999999997E-2</v>
      </c>
      <c r="D116" s="20">
        <v>3.3099999999999997E-2</v>
      </c>
      <c r="E116" s="20">
        <v>7.1999999999999995E-2</v>
      </c>
      <c r="F116" s="21">
        <v>1.48</v>
      </c>
      <c r="G116" s="21">
        <v>2.9</v>
      </c>
      <c r="H116" s="21">
        <v>30.17</v>
      </c>
      <c r="I116" s="22">
        <v>41</v>
      </c>
    </row>
    <row r="117" spans="1:9" ht="13.5" thickBot="1">
      <c r="A117" s="18"/>
      <c r="B117" s="19" t="s">
        <v>615</v>
      </c>
      <c r="C117" s="465" t="s">
        <v>468</v>
      </c>
      <c r="D117" s="466"/>
      <c r="E117" s="466"/>
      <c r="F117" s="466"/>
      <c r="G117" s="466"/>
      <c r="H117" s="466"/>
      <c r="I117" s="467"/>
    </row>
    <row r="118" spans="1:9" ht="27.95" customHeight="1" thickBot="1">
      <c r="A118" s="18"/>
      <c r="B118" s="19" t="s">
        <v>621</v>
      </c>
      <c r="C118" s="20">
        <v>4.5900000000000003E-2</v>
      </c>
      <c r="D118" s="20">
        <v>2.5499999999999998E-2</v>
      </c>
      <c r="E118" s="20">
        <v>7.1499999999999994E-2</v>
      </c>
      <c r="F118" s="21">
        <v>0.43</v>
      </c>
      <c r="G118" s="21">
        <v>2.4</v>
      </c>
      <c r="H118" s="21">
        <v>39.159999999999997</v>
      </c>
      <c r="I118" s="22">
        <v>57</v>
      </c>
    </row>
    <row r="119" spans="1:9" ht="13.5" thickBot="1">
      <c r="A119" s="18"/>
      <c r="B119" s="19" t="s">
        <v>622</v>
      </c>
      <c r="C119" s="465" t="s">
        <v>468</v>
      </c>
      <c r="D119" s="466"/>
      <c r="E119" s="466"/>
      <c r="F119" s="466"/>
      <c r="G119" s="466"/>
      <c r="H119" s="466"/>
      <c r="I119" s="467"/>
    </row>
    <row r="120" spans="1:9" ht="27.95" customHeight="1" thickBot="1">
      <c r="A120" s="18"/>
      <c r="B120" s="19" t="s">
        <v>624</v>
      </c>
      <c r="C120" s="20">
        <v>0</v>
      </c>
      <c r="D120" s="20">
        <v>0</v>
      </c>
      <c r="E120" s="20">
        <v>0</v>
      </c>
      <c r="F120" s="21">
        <v>0</v>
      </c>
      <c r="G120" s="21">
        <v>0</v>
      </c>
      <c r="H120" s="21">
        <v>0</v>
      </c>
      <c r="I120" s="22">
        <v>0</v>
      </c>
    </row>
    <row r="121" spans="1:9" ht="27.95" customHeight="1" thickBot="1">
      <c r="A121" s="18"/>
      <c r="B121" s="19" t="s">
        <v>390</v>
      </c>
      <c r="C121" s="20">
        <v>4.2599999999999999E-2</v>
      </c>
      <c r="D121" s="20">
        <v>2.86E-2</v>
      </c>
      <c r="E121" s="20">
        <v>7.1199999999999999E-2</v>
      </c>
      <c r="F121" s="21">
        <v>0.88</v>
      </c>
      <c r="G121" s="21">
        <v>2.7</v>
      </c>
      <c r="H121" s="21">
        <v>69.83</v>
      </c>
      <c r="I121" s="22">
        <v>97</v>
      </c>
    </row>
    <row r="122" spans="1:9" ht="13.5" thickBot="1">
      <c r="A122" s="18"/>
      <c r="B122" s="19" t="s">
        <v>625</v>
      </c>
      <c r="C122" s="465" t="s">
        <v>468</v>
      </c>
      <c r="D122" s="466"/>
      <c r="E122" s="466"/>
      <c r="F122" s="466"/>
      <c r="G122" s="466"/>
      <c r="H122" s="466"/>
      <c r="I122" s="467"/>
    </row>
    <row r="123" spans="1:9" ht="27.95" customHeight="1" thickBot="1">
      <c r="A123" s="18"/>
      <c r="B123" s="19" t="s">
        <v>626</v>
      </c>
      <c r="C123" s="20">
        <v>0</v>
      </c>
      <c r="D123" s="20">
        <v>0</v>
      </c>
      <c r="E123" s="20">
        <v>0</v>
      </c>
      <c r="F123" s="21">
        <v>0</v>
      </c>
      <c r="G123" s="21">
        <v>0</v>
      </c>
      <c r="H123" s="21">
        <v>0.2</v>
      </c>
      <c r="I123" s="22">
        <v>1</v>
      </c>
    </row>
    <row r="124" spans="1:9" ht="27.95" customHeight="1" thickBot="1">
      <c r="A124" s="18"/>
      <c r="B124" s="19" t="s">
        <v>630</v>
      </c>
      <c r="C124" s="20">
        <v>1.8800000000000001E-2</v>
      </c>
      <c r="D124" s="20">
        <v>0</v>
      </c>
      <c r="E124" s="20">
        <v>1.8800000000000001E-2</v>
      </c>
      <c r="F124" s="21">
        <v>0</v>
      </c>
      <c r="G124" s="21">
        <v>13</v>
      </c>
      <c r="H124" s="21">
        <v>13.84</v>
      </c>
      <c r="I124" s="22">
        <v>25</v>
      </c>
    </row>
    <row r="125" spans="1:9" ht="27.95" customHeight="1" thickBot="1">
      <c r="A125" s="18"/>
      <c r="B125" s="19" t="s">
        <v>391</v>
      </c>
      <c r="C125" s="20">
        <v>1.8800000000000001E-2</v>
      </c>
      <c r="D125" s="20">
        <v>0</v>
      </c>
      <c r="E125" s="20">
        <v>1.8800000000000001E-2</v>
      </c>
      <c r="F125" s="21">
        <v>0</v>
      </c>
      <c r="G125" s="21">
        <v>13</v>
      </c>
      <c r="H125" s="21">
        <v>13.84</v>
      </c>
      <c r="I125" s="22">
        <v>25</v>
      </c>
    </row>
    <row r="126" spans="1:9" ht="13.5" thickBot="1">
      <c r="A126" s="18"/>
      <c r="B126" s="19" t="s">
        <v>631</v>
      </c>
      <c r="C126" s="465" t="s">
        <v>468</v>
      </c>
      <c r="D126" s="466"/>
      <c r="E126" s="466"/>
      <c r="F126" s="466"/>
      <c r="G126" s="466"/>
      <c r="H126" s="466"/>
      <c r="I126" s="467"/>
    </row>
    <row r="127" spans="1:9" ht="13.5" thickBot="1">
      <c r="A127" s="18"/>
      <c r="B127" s="19" t="s">
        <v>632</v>
      </c>
      <c r="C127" s="465" t="s">
        <v>468</v>
      </c>
      <c r="D127" s="466"/>
      <c r="E127" s="466"/>
      <c r="F127" s="466"/>
      <c r="G127" s="466"/>
      <c r="H127" s="466"/>
      <c r="I127" s="467"/>
    </row>
    <row r="128" spans="1:9" ht="13.5" thickBot="1">
      <c r="A128" s="18"/>
      <c r="B128" s="19" t="s">
        <v>633</v>
      </c>
      <c r="C128" s="465" t="s">
        <v>468</v>
      </c>
      <c r="D128" s="466"/>
      <c r="E128" s="466"/>
      <c r="F128" s="466"/>
      <c r="G128" s="466"/>
      <c r="H128" s="466"/>
      <c r="I128" s="467"/>
    </row>
    <row r="129" spans="1:9" ht="27.95" customHeight="1" thickBot="1">
      <c r="A129" s="18"/>
      <c r="B129" s="19" t="s">
        <v>634</v>
      </c>
      <c r="C129" s="20">
        <v>0</v>
      </c>
      <c r="D129" s="20">
        <v>0</v>
      </c>
      <c r="E129" s="20">
        <v>0</v>
      </c>
      <c r="F129" s="21">
        <v>0</v>
      </c>
      <c r="G129" s="21">
        <v>0</v>
      </c>
      <c r="H129" s="21">
        <v>0.4</v>
      </c>
      <c r="I129" s="22">
        <v>1</v>
      </c>
    </row>
    <row r="130" spans="1:9" ht="27.95" customHeight="1" thickBot="1">
      <c r="A130" s="18"/>
      <c r="B130" s="19" t="s">
        <v>432</v>
      </c>
      <c r="C130" s="20">
        <v>6.13E-2</v>
      </c>
      <c r="D130" s="20">
        <v>0</v>
      </c>
      <c r="E130" s="20">
        <v>6.13E-2</v>
      </c>
      <c r="F130" s="21">
        <v>0.42</v>
      </c>
      <c r="G130" s="21">
        <v>0</v>
      </c>
      <c r="H130" s="21">
        <v>16.649999999999999</v>
      </c>
      <c r="I130" s="22">
        <v>29</v>
      </c>
    </row>
    <row r="131" spans="1:9" ht="27.95" customHeight="1" thickBot="1">
      <c r="A131" s="18"/>
      <c r="B131" s="19" t="s">
        <v>637</v>
      </c>
      <c r="C131" s="20">
        <v>0</v>
      </c>
      <c r="D131" s="20">
        <v>0</v>
      </c>
      <c r="E131" s="20">
        <v>0</v>
      </c>
      <c r="F131" s="21">
        <v>0</v>
      </c>
      <c r="G131" s="21">
        <v>0</v>
      </c>
      <c r="H131" s="21">
        <v>2</v>
      </c>
      <c r="I131" s="22">
        <v>2</v>
      </c>
    </row>
    <row r="132" spans="1:9" ht="27.95" customHeight="1" thickBot="1">
      <c r="A132" s="18"/>
      <c r="B132" s="19" t="s">
        <v>433</v>
      </c>
      <c r="C132" s="20">
        <v>3.0200000000000001E-2</v>
      </c>
      <c r="D132" s="20">
        <v>0</v>
      </c>
      <c r="E132" s="20">
        <v>3.0200000000000001E-2</v>
      </c>
      <c r="F132" s="21">
        <v>0</v>
      </c>
      <c r="G132" s="21">
        <v>0</v>
      </c>
      <c r="H132" s="21">
        <v>33.15</v>
      </c>
      <c r="I132" s="22">
        <v>47</v>
      </c>
    </row>
    <row r="133" spans="1:9" ht="13.5" thickBot="1">
      <c r="A133" s="18"/>
      <c r="B133" s="19" t="s">
        <v>641</v>
      </c>
      <c r="C133" s="465" t="s">
        <v>468</v>
      </c>
      <c r="D133" s="466"/>
      <c r="E133" s="466"/>
      <c r="F133" s="466"/>
      <c r="G133" s="466"/>
      <c r="H133" s="466"/>
      <c r="I133" s="467"/>
    </row>
    <row r="134" spans="1:9" ht="27.95" customHeight="1" thickBot="1">
      <c r="A134" s="18"/>
      <c r="B134" s="19" t="s">
        <v>434</v>
      </c>
      <c r="C134" s="20">
        <v>0</v>
      </c>
      <c r="D134" s="20">
        <v>0</v>
      </c>
      <c r="E134" s="20">
        <v>0</v>
      </c>
      <c r="F134" s="21">
        <v>0</v>
      </c>
      <c r="G134" s="21">
        <v>0</v>
      </c>
      <c r="H134" s="21">
        <v>0</v>
      </c>
      <c r="I134" s="22">
        <v>0</v>
      </c>
    </row>
    <row r="135" spans="1:9" ht="27.95" customHeight="1" thickBot="1">
      <c r="A135" s="18"/>
      <c r="B135" s="19" t="s">
        <v>643</v>
      </c>
      <c r="C135" s="20">
        <v>4.0599999999999997E-2</v>
      </c>
      <c r="D135" s="20">
        <v>0</v>
      </c>
      <c r="E135" s="20">
        <v>4.0599999999999997E-2</v>
      </c>
      <c r="F135" s="21">
        <v>0.16</v>
      </c>
      <c r="G135" s="21">
        <v>0</v>
      </c>
      <c r="H135" s="21">
        <v>49.8</v>
      </c>
      <c r="I135" s="22">
        <v>76</v>
      </c>
    </row>
    <row r="136" spans="1:9" ht="27.95" customHeight="1" thickBot="1">
      <c r="A136" s="18"/>
      <c r="B136" s="19" t="s">
        <v>644</v>
      </c>
      <c r="C136" s="20">
        <v>0.70989999999999998</v>
      </c>
      <c r="D136" s="20">
        <v>0</v>
      </c>
      <c r="E136" s="20">
        <v>0.70989999999999998</v>
      </c>
      <c r="F136" s="21">
        <v>2.4300000000000002</v>
      </c>
      <c r="G136" s="21">
        <v>0</v>
      </c>
      <c r="H136" s="21">
        <v>1.08</v>
      </c>
      <c r="I136" s="22">
        <v>5</v>
      </c>
    </row>
    <row r="137" spans="1:9" ht="13.5" thickBot="1">
      <c r="A137" s="18"/>
      <c r="B137" s="19" t="s">
        <v>645</v>
      </c>
      <c r="C137" s="465" t="s">
        <v>468</v>
      </c>
      <c r="D137" s="466"/>
      <c r="E137" s="466"/>
      <c r="F137" s="466"/>
      <c r="G137" s="466"/>
      <c r="H137" s="466"/>
      <c r="I137" s="467"/>
    </row>
    <row r="138" spans="1:9" ht="27.95" customHeight="1" thickBot="1">
      <c r="A138" s="18"/>
      <c r="B138" s="19" t="s">
        <v>647</v>
      </c>
      <c r="C138" s="20">
        <v>6.5199999999999994E-2</v>
      </c>
      <c r="D138" s="20">
        <v>0.1</v>
      </c>
      <c r="E138" s="20">
        <v>0.16520000000000001</v>
      </c>
      <c r="F138" s="21">
        <v>0.94</v>
      </c>
      <c r="G138" s="21">
        <v>4.5999999999999996</v>
      </c>
      <c r="H138" s="21">
        <v>17</v>
      </c>
      <c r="I138" s="22">
        <v>26</v>
      </c>
    </row>
    <row r="139" spans="1:9" ht="27.95" customHeight="1" thickBot="1">
      <c r="A139" s="18"/>
      <c r="B139" s="19" t="s">
        <v>392</v>
      </c>
      <c r="C139" s="20">
        <v>0.1037</v>
      </c>
      <c r="D139" s="20">
        <v>9.4E-2</v>
      </c>
      <c r="E139" s="20">
        <v>0.1978</v>
      </c>
      <c r="F139" s="21">
        <v>1.35</v>
      </c>
      <c r="G139" s="21">
        <v>4.5999999999999996</v>
      </c>
      <c r="H139" s="21">
        <v>18.079999999999998</v>
      </c>
      <c r="I139" s="22">
        <v>27</v>
      </c>
    </row>
    <row r="140" spans="1:9" ht="13.5" thickBot="1">
      <c r="A140" s="18"/>
      <c r="B140" s="19" t="s">
        <v>648</v>
      </c>
      <c r="C140" s="465" t="s">
        <v>468</v>
      </c>
      <c r="D140" s="466"/>
      <c r="E140" s="466"/>
      <c r="F140" s="466"/>
      <c r="G140" s="466"/>
      <c r="H140" s="466"/>
      <c r="I140" s="467"/>
    </row>
    <row r="141" spans="1:9" ht="27.95" customHeight="1" thickBot="1">
      <c r="A141" s="18"/>
      <c r="B141" s="19" t="s">
        <v>649</v>
      </c>
      <c r="C141" s="20">
        <v>0</v>
      </c>
      <c r="D141" s="20">
        <v>0</v>
      </c>
      <c r="E141" s="20">
        <v>0</v>
      </c>
      <c r="F141" s="21">
        <v>0</v>
      </c>
      <c r="G141" s="21">
        <v>0</v>
      </c>
      <c r="H141" s="21">
        <v>0.33</v>
      </c>
      <c r="I141" s="22">
        <v>1</v>
      </c>
    </row>
    <row r="142" spans="1:9" ht="13.5" thickBot="1">
      <c r="A142" s="18"/>
      <c r="B142" s="19" t="s">
        <v>650</v>
      </c>
      <c r="C142" s="465" t="s">
        <v>468</v>
      </c>
      <c r="D142" s="466"/>
      <c r="E142" s="466"/>
      <c r="F142" s="466"/>
      <c r="G142" s="466"/>
      <c r="H142" s="466"/>
      <c r="I142" s="467"/>
    </row>
    <row r="143" spans="1:9" ht="27.95" customHeight="1" thickBot="1">
      <c r="A143" s="18"/>
      <c r="B143" s="19" t="s">
        <v>653</v>
      </c>
      <c r="C143" s="20">
        <v>2.6800000000000001E-2</v>
      </c>
      <c r="D143" s="20">
        <v>0</v>
      </c>
      <c r="E143" s="20">
        <v>2.6800000000000001E-2</v>
      </c>
      <c r="F143" s="21">
        <v>0</v>
      </c>
      <c r="G143" s="21">
        <v>0</v>
      </c>
      <c r="H143" s="21">
        <v>16.78</v>
      </c>
      <c r="I143" s="22">
        <v>31</v>
      </c>
    </row>
    <row r="144" spans="1:9" ht="27.95" customHeight="1" thickBot="1">
      <c r="A144" s="18"/>
      <c r="B144" s="19" t="s">
        <v>393</v>
      </c>
      <c r="C144" s="20">
        <v>2.63E-2</v>
      </c>
      <c r="D144" s="20">
        <v>0</v>
      </c>
      <c r="E144" s="20">
        <v>2.63E-2</v>
      </c>
      <c r="F144" s="21">
        <v>0</v>
      </c>
      <c r="G144" s="21">
        <v>0</v>
      </c>
      <c r="H144" s="21">
        <v>17.11</v>
      </c>
      <c r="I144" s="22">
        <v>32</v>
      </c>
    </row>
    <row r="145" spans="1:9" ht="27.95" customHeight="1" thickBot="1">
      <c r="A145" s="18"/>
      <c r="B145" s="19" t="s">
        <v>654</v>
      </c>
      <c r="C145" s="20">
        <v>0</v>
      </c>
      <c r="D145" s="20">
        <v>0</v>
      </c>
      <c r="E145" s="20">
        <v>0</v>
      </c>
      <c r="F145" s="21">
        <v>0</v>
      </c>
      <c r="G145" s="21">
        <v>0</v>
      </c>
      <c r="H145" s="21">
        <v>0.6</v>
      </c>
      <c r="I145" s="22">
        <v>1</v>
      </c>
    </row>
    <row r="146" spans="1:9" ht="13.5" thickBot="1">
      <c r="A146" s="18"/>
      <c r="B146" s="19" t="s">
        <v>655</v>
      </c>
      <c r="C146" s="465" t="s">
        <v>468</v>
      </c>
      <c r="D146" s="466"/>
      <c r="E146" s="466"/>
      <c r="F146" s="466"/>
      <c r="G146" s="466"/>
      <c r="H146" s="466"/>
      <c r="I146" s="467"/>
    </row>
    <row r="147" spans="1:9" ht="13.5" thickBot="1">
      <c r="A147" s="18"/>
      <c r="B147" s="19" t="s">
        <v>656</v>
      </c>
      <c r="C147" s="465" t="s">
        <v>468</v>
      </c>
      <c r="D147" s="466"/>
      <c r="E147" s="466"/>
      <c r="F147" s="466"/>
      <c r="G147" s="466"/>
      <c r="H147" s="466"/>
      <c r="I147" s="467"/>
    </row>
    <row r="148" spans="1:9" ht="13.5" thickBot="1">
      <c r="A148" s="18"/>
      <c r="B148" s="19" t="s">
        <v>657</v>
      </c>
      <c r="C148" s="465" t="s">
        <v>468</v>
      </c>
      <c r="D148" s="466"/>
      <c r="E148" s="466"/>
      <c r="F148" s="466"/>
      <c r="G148" s="466"/>
      <c r="H148" s="466"/>
      <c r="I148" s="467"/>
    </row>
    <row r="149" spans="1:9" ht="13.5" thickBot="1">
      <c r="A149" s="18"/>
      <c r="B149" s="19" t="s">
        <v>658</v>
      </c>
      <c r="C149" s="465" t="s">
        <v>468</v>
      </c>
      <c r="D149" s="466"/>
      <c r="E149" s="466"/>
      <c r="F149" s="466"/>
      <c r="G149" s="466"/>
      <c r="H149" s="466"/>
      <c r="I149" s="467"/>
    </row>
    <row r="150" spans="1:9" ht="13.5" thickBot="1">
      <c r="A150" s="18"/>
      <c r="B150" s="19" t="s">
        <v>659</v>
      </c>
      <c r="C150" s="465" t="s">
        <v>468</v>
      </c>
      <c r="D150" s="466"/>
      <c r="E150" s="466"/>
      <c r="F150" s="466"/>
      <c r="G150" s="466"/>
      <c r="H150" s="466"/>
      <c r="I150" s="467"/>
    </row>
    <row r="151" spans="1:9" ht="13.5" thickBot="1">
      <c r="A151" s="18"/>
      <c r="B151" s="19" t="s">
        <v>660</v>
      </c>
      <c r="C151" s="465" t="s">
        <v>468</v>
      </c>
      <c r="D151" s="466"/>
      <c r="E151" s="466"/>
      <c r="F151" s="466"/>
      <c r="G151" s="466"/>
      <c r="H151" s="466"/>
      <c r="I151" s="467"/>
    </row>
    <row r="152" spans="1:9" ht="27.95" customHeight="1" thickBot="1">
      <c r="A152" s="18"/>
      <c r="B152" s="19" t="s">
        <v>661</v>
      </c>
      <c r="C152" s="20">
        <v>1</v>
      </c>
      <c r="D152" s="20">
        <v>0</v>
      </c>
      <c r="E152" s="20">
        <v>1</v>
      </c>
      <c r="F152" s="21">
        <v>0</v>
      </c>
      <c r="G152" s="21">
        <v>0</v>
      </c>
      <c r="H152" s="21">
        <v>1</v>
      </c>
      <c r="I152" s="22">
        <v>1</v>
      </c>
    </row>
    <row r="153" spans="1:9" ht="27.95" customHeight="1" thickBot="1">
      <c r="A153" s="18"/>
      <c r="B153" s="19" t="s">
        <v>666</v>
      </c>
      <c r="C153" s="20">
        <v>9.5699999999999993E-2</v>
      </c>
      <c r="D153" s="20">
        <v>0</v>
      </c>
      <c r="E153" s="20">
        <v>9.5699999999999993E-2</v>
      </c>
      <c r="F153" s="21">
        <v>0</v>
      </c>
      <c r="G153" s="21">
        <v>0</v>
      </c>
      <c r="H153" s="21">
        <v>18.8</v>
      </c>
      <c r="I153" s="22">
        <v>25</v>
      </c>
    </row>
    <row r="154" spans="1:9" ht="27.95" customHeight="1" thickBot="1">
      <c r="A154" s="18"/>
      <c r="B154" s="19" t="s">
        <v>667</v>
      </c>
      <c r="C154" s="20">
        <v>0</v>
      </c>
      <c r="D154" s="20">
        <v>0</v>
      </c>
      <c r="E154" s="20">
        <v>0</v>
      </c>
      <c r="F154" s="21">
        <v>0</v>
      </c>
      <c r="G154" s="21">
        <v>0</v>
      </c>
      <c r="H154" s="21">
        <v>0.8</v>
      </c>
      <c r="I154" s="22">
        <v>1</v>
      </c>
    </row>
    <row r="155" spans="1:9" ht="27.95" customHeight="1" thickBot="1">
      <c r="A155" s="18"/>
      <c r="B155" s="19" t="s">
        <v>670</v>
      </c>
      <c r="C155" s="20">
        <v>7.8200000000000006E-2</v>
      </c>
      <c r="D155" s="20">
        <v>0</v>
      </c>
      <c r="E155" s="20">
        <v>7.8200000000000006E-2</v>
      </c>
      <c r="F155" s="21">
        <v>1.92</v>
      </c>
      <c r="G155" s="21">
        <v>5.6</v>
      </c>
      <c r="H155" s="21">
        <v>11</v>
      </c>
      <c r="I155" s="22">
        <v>19</v>
      </c>
    </row>
    <row r="156" spans="1:9" ht="13.5" thickBot="1">
      <c r="A156" s="18"/>
      <c r="B156" s="19" t="s">
        <v>671</v>
      </c>
      <c r="C156" s="465" t="s">
        <v>468</v>
      </c>
      <c r="D156" s="466"/>
      <c r="E156" s="466"/>
      <c r="F156" s="466"/>
      <c r="G156" s="466"/>
      <c r="H156" s="466"/>
      <c r="I156" s="467"/>
    </row>
    <row r="157" spans="1:9" ht="27.95" customHeight="1" thickBot="1">
      <c r="A157" s="18"/>
      <c r="B157" s="19" t="s">
        <v>675</v>
      </c>
      <c r="C157" s="20">
        <v>0.1603</v>
      </c>
      <c r="D157" s="20">
        <v>3.2800000000000003E-2</v>
      </c>
      <c r="E157" s="20">
        <v>0.19320000000000001</v>
      </c>
      <c r="F157" s="21">
        <v>0</v>
      </c>
      <c r="G157" s="21">
        <v>0</v>
      </c>
      <c r="H157" s="21">
        <v>12.79</v>
      </c>
      <c r="I157" s="22">
        <v>20</v>
      </c>
    </row>
    <row r="158" spans="1:9" ht="27.95" customHeight="1" thickBot="1">
      <c r="A158" s="18"/>
      <c r="B158" s="19" t="s">
        <v>394</v>
      </c>
      <c r="C158" s="20">
        <v>0.1091</v>
      </c>
      <c r="D158" s="20">
        <v>9.7000000000000003E-3</v>
      </c>
      <c r="E158" s="20">
        <v>0.1188</v>
      </c>
      <c r="F158" s="21">
        <v>0.56999999999999995</v>
      </c>
      <c r="G158" s="21">
        <v>5.6</v>
      </c>
      <c r="H158" s="21">
        <v>43.19</v>
      </c>
      <c r="I158" s="22">
        <v>64</v>
      </c>
    </row>
    <row r="159" spans="1:9" ht="27.95" customHeight="1" thickBot="1">
      <c r="A159" s="18"/>
      <c r="B159" s="19" t="s">
        <v>676</v>
      </c>
      <c r="C159" s="20">
        <v>0</v>
      </c>
      <c r="D159" s="20">
        <v>0</v>
      </c>
      <c r="E159" s="20">
        <v>0</v>
      </c>
      <c r="F159" s="21">
        <v>0</v>
      </c>
      <c r="G159" s="21">
        <v>0</v>
      </c>
      <c r="H159" s="21">
        <v>0.6</v>
      </c>
      <c r="I159" s="22">
        <v>1</v>
      </c>
    </row>
    <row r="160" spans="1:9" ht="13.5" thickBot="1">
      <c r="A160" s="18"/>
      <c r="B160" s="19" t="s">
        <v>677</v>
      </c>
      <c r="C160" s="465" t="s">
        <v>468</v>
      </c>
      <c r="D160" s="466"/>
      <c r="E160" s="466"/>
      <c r="F160" s="466"/>
      <c r="G160" s="466"/>
      <c r="H160" s="466"/>
      <c r="I160" s="467"/>
    </row>
    <row r="161" spans="1:9" ht="27.95" customHeight="1" thickBot="1">
      <c r="A161" s="18"/>
      <c r="B161" s="19" t="s">
        <v>680</v>
      </c>
      <c r="C161" s="20">
        <v>0</v>
      </c>
      <c r="D161" s="20">
        <v>0</v>
      </c>
      <c r="E161" s="20">
        <v>0</v>
      </c>
      <c r="F161" s="21">
        <v>0</v>
      </c>
      <c r="G161" s="21">
        <v>0</v>
      </c>
      <c r="H161" s="21">
        <v>32.33</v>
      </c>
      <c r="I161" s="22">
        <v>55</v>
      </c>
    </row>
    <row r="162" spans="1:9" ht="27.95" customHeight="1" thickBot="1">
      <c r="A162" s="18"/>
      <c r="B162" s="19" t="s">
        <v>395</v>
      </c>
      <c r="C162" s="20">
        <v>0</v>
      </c>
      <c r="D162" s="20">
        <v>0</v>
      </c>
      <c r="E162" s="20">
        <v>0</v>
      </c>
      <c r="F162" s="21">
        <v>0</v>
      </c>
      <c r="G162" s="21">
        <v>0</v>
      </c>
      <c r="H162" s="21">
        <v>32.93</v>
      </c>
      <c r="I162" s="22">
        <v>56</v>
      </c>
    </row>
    <row r="163" spans="1:9" ht="13.5" thickBot="1">
      <c r="A163" s="18"/>
      <c r="B163" s="19" t="s">
        <v>681</v>
      </c>
      <c r="C163" s="465" t="s">
        <v>468</v>
      </c>
      <c r="D163" s="466"/>
      <c r="E163" s="466"/>
      <c r="F163" s="466"/>
      <c r="G163" s="466"/>
      <c r="H163" s="466"/>
      <c r="I163" s="467"/>
    </row>
    <row r="164" spans="1:9" ht="13.5" thickBot="1">
      <c r="A164" s="18"/>
      <c r="B164" s="19" t="s">
        <v>682</v>
      </c>
      <c r="C164" s="465" t="s">
        <v>468</v>
      </c>
      <c r="D164" s="466"/>
      <c r="E164" s="466"/>
      <c r="F164" s="466"/>
      <c r="G164" s="466"/>
      <c r="H164" s="466"/>
      <c r="I164" s="467"/>
    </row>
    <row r="165" spans="1:9" ht="13.5" thickBot="1">
      <c r="A165" s="18"/>
      <c r="B165" s="19" t="s">
        <v>683</v>
      </c>
      <c r="C165" s="465" t="s">
        <v>468</v>
      </c>
      <c r="D165" s="466"/>
      <c r="E165" s="466"/>
      <c r="F165" s="466"/>
      <c r="G165" s="466"/>
      <c r="H165" s="466"/>
      <c r="I165" s="467"/>
    </row>
    <row r="166" spans="1:9" ht="13.5" thickBot="1">
      <c r="A166" s="18"/>
      <c r="B166" s="19" t="s">
        <v>684</v>
      </c>
      <c r="C166" s="465" t="s">
        <v>468</v>
      </c>
      <c r="D166" s="466"/>
      <c r="E166" s="466"/>
      <c r="F166" s="466"/>
      <c r="G166" s="466"/>
      <c r="H166" s="466"/>
      <c r="I166" s="467"/>
    </row>
    <row r="167" spans="1:9" ht="13.5" thickBot="1">
      <c r="A167" s="18"/>
      <c r="B167" s="19" t="s">
        <v>685</v>
      </c>
      <c r="C167" s="465" t="s">
        <v>468</v>
      </c>
      <c r="D167" s="466"/>
      <c r="E167" s="466"/>
      <c r="F167" s="466"/>
      <c r="G167" s="466"/>
      <c r="H167" s="466"/>
      <c r="I167" s="467"/>
    </row>
    <row r="168" spans="1:9" ht="13.5" thickBot="1">
      <c r="A168" s="18"/>
      <c r="B168" s="19" t="s">
        <v>686</v>
      </c>
      <c r="C168" s="465" t="s">
        <v>468</v>
      </c>
      <c r="D168" s="466"/>
      <c r="E168" s="466"/>
      <c r="F168" s="466"/>
      <c r="G168" s="466"/>
      <c r="H168" s="466"/>
      <c r="I168" s="467"/>
    </row>
    <row r="169" spans="1:9" ht="27.95" customHeight="1" thickBot="1">
      <c r="A169" s="18"/>
      <c r="B169" s="19" t="s">
        <v>687</v>
      </c>
      <c r="C169" s="20">
        <v>3.3300000000000003E-2</v>
      </c>
      <c r="D169" s="20">
        <v>0</v>
      </c>
      <c r="E169" s="20">
        <v>3.3300000000000003E-2</v>
      </c>
      <c r="F169" s="21">
        <v>12.17</v>
      </c>
      <c r="G169" s="21">
        <v>1</v>
      </c>
      <c r="H169" s="21">
        <v>0.8</v>
      </c>
      <c r="I169" s="22">
        <v>1</v>
      </c>
    </row>
    <row r="170" spans="1:9" ht="27.95" customHeight="1" thickBot="1">
      <c r="A170" s="18"/>
      <c r="B170" s="19" t="s">
        <v>689</v>
      </c>
      <c r="C170" s="20">
        <v>0.1186</v>
      </c>
      <c r="D170" s="20">
        <v>1.2699999999999999E-2</v>
      </c>
      <c r="E170" s="20">
        <v>0.13139999999999999</v>
      </c>
      <c r="F170" s="21">
        <v>2.0699999999999998</v>
      </c>
      <c r="G170" s="21">
        <v>5.6</v>
      </c>
      <c r="H170" s="21">
        <v>28.27</v>
      </c>
      <c r="I170" s="22">
        <v>47</v>
      </c>
    </row>
    <row r="171" spans="1:9" ht="13.5" thickBot="1">
      <c r="A171" s="18"/>
      <c r="B171" s="19" t="s">
        <v>690</v>
      </c>
      <c r="C171" s="465" t="s">
        <v>468</v>
      </c>
      <c r="D171" s="466"/>
      <c r="E171" s="466"/>
      <c r="F171" s="466"/>
      <c r="G171" s="466"/>
      <c r="H171" s="466"/>
      <c r="I171" s="467"/>
    </row>
    <row r="172" spans="1:9" ht="27.95" customHeight="1" thickBot="1">
      <c r="A172" s="18"/>
      <c r="B172" s="19" t="s">
        <v>692</v>
      </c>
      <c r="C172" s="20">
        <v>0</v>
      </c>
      <c r="D172" s="20">
        <v>0</v>
      </c>
      <c r="E172" s="20">
        <v>0</v>
      </c>
      <c r="F172" s="21">
        <v>0</v>
      </c>
      <c r="G172" s="21">
        <v>0</v>
      </c>
      <c r="H172" s="21">
        <v>0</v>
      </c>
      <c r="I172" s="22">
        <v>1</v>
      </c>
    </row>
    <row r="173" spans="1:9" ht="13.5" thickBot="1">
      <c r="A173" s="18"/>
      <c r="B173" s="19" t="s">
        <v>693</v>
      </c>
      <c r="C173" s="465" t="s">
        <v>468</v>
      </c>
      <c r="D173" s="466"/>
      <c r="E173" s="466"/>
      <c r="F173" s="466"/>
      <c r="G173" s="466"/>
      <c r="H173" s="466"/>
      <c r="I173" s="467"/>
    </row>
    <row r="174" spans="1:9" ht="27.95" customHeight="1" thickBot="1">
      <c r="A174" s="18"/>
      <c r="B174" s="19" t="s">
        <v>695</v>
      </c>
      <c r="C174" s="20">
        <v>0</v>
      </c>
      <c r="D174" s="20">
        <v>0</v>
      </c>
      <c r="E174" s="20">
        <v>0</v>
      </c>
      <c r="F174" s="21">
        <v>0</v>
      </c>
      <c r="G174" s="21">
        <v>0</v>
      </c>
      <c r="H174" s="21">
        <v>1.54</v>
      </c>
      <c r="I174" s="22">
        <v>2</v>
      </c>
    </row>
    <row r="175" spans="1:9" ht="27.95" customHeight="1" thickBot="1">
      <c r="A175" s="18"/>
      <c r="B175" s="19" t="s">
        <v>396</v>
      </c>
      <c r="C175" s="20">
        <v>0.1125</v>
      </c>
      <c r="D175" s="20">
        <v>1.21E-2</v>
      </c>
      <c r="E175" s="20">
        <v>0.1246</v>
      </c>
      <c r="F175" s="21">
        <v>1.95</v>
      </c>
      <c r="G175" s="21">
        <v>5.6</v>
      </c>
      <c r="H175" s="21">
        <v>29.82</v>
      </c>
      <c r="I175" s="22">
        <v>50</v>
      </c>
    </row>
    <row r="176" spans="1:9" ht="13.5" thickBot="1">
      <c r="A176" s="18"/>
      <c r="B176" s="19" t="s">
        <v>696</v>
      </c>
      <c r="C176" s="465" t="s">
        <v>468</v>
      </c>
      <c r="D176" s="466"/>
      <c r="E176" s="466"/>
      <c r="F176" s="466"/>
      <c r="G176" s="466"/>
      <c r="H176" s="466"/>
      <c r="I176" s="467"/>
    </row>
    <row r="177" spans="1:9" ht="27.95" customHeight="1" thickBot="1">
      <c r="A177" s="18"/>
      <c r="B177" s="19" t="s">
        <v>697</v>
      </c>
      <c r="C177" s="20">
        <v>0</v>
      </c>
      <c r="D177" s="20">
        <v>0</v>
      </c>
      <c r="E177" s="20">
        <v>0</v>
      </c>
      <c r="F177" s="21">
        <v>0</v>
      </c>
      <c r="G177" s="21">
        <v>0</v>
      </c>
      <c r="H177" s="21">
        <v>0.2</v>
      </c>
      <c r="I177" s="22">
        <v>1</v>
      </c>
    </row>
    <row r="178" spans="1:9" ht="13.5" thickBot="1">
      <c r="A178" s="18"/>
      <c r="B178" s="19" t="s">
        <v>698</v>
      </c>
      <c r="C178" s="465" t="s">
        <v>468</v>
      </c>
      <c r="D178" s="466"/>
      <c r="E178" s="466"/>
      <c r="F178" s="466"/>
      <c r="G178" s="466"/>
      <c r="H178" s="466"/>
      <c r="I178" s="467"/>
    </row>
    <row r="179" spans="1:9" ht="27.95" customHeight="1" thickBot="1">
      <c r="A179" s="18"/>
      <c r="B179" s="19" t="s">
        <v>700</v>
      </c>
      <c r="C179" s="20">
        <v>1.2800000000000001E-2</v>
      </c>
      <c r="D179" s="20">
        <v>0</v>
      </c>
      <c r="E179" s="20">
        <v>1.2800000000000001E-2</v>
      </c>
      <c r="F179" s="21">
        <v>1.1599999999999999</v>
      </c>
      <c r="G179" s="21">
        <v>4.5</v>
      </c>
      <c r="H179" s="21">
        <v>10.93</v>
      </c>
      <c r="I179" s="22">
        <v>21</v>
      </c>
    </row>
    <row r="180" spans="1:9" ht="27.95" customHeight="1" thickBot="1">
      <c r="A180" s="18"/>
      <c r="B180" s="19" t="s">
        <v>397</v>
      </c>
      <c r="C180" s="20">
        <v>1.26E-2</v>
      </c>
      <c r="D180" s="20">
        <v>0</v>
      </c>
      <c r="E180" s="20">
        <v>1.26E-2</v>
      </c>
      <c r="F180" s="21">
        <v>1.1100000000000001</v>
      </c>
      <c r="G180" s="21">
        <v>4.5</v>
      </c>
      <c r="H180" s="21">
        <v>11.13</v>
      </c>
      <c r="I180" s="22">
        <v>22</v>
      </c>
    </row>
    <row r="181" spans="1:9" ht="27.95" customHeight="1" thickBot="1">
      <c r="A181" s="18"/>
      <c r="B181" s="19" t="s">
        <v>701</v>
      </c>
      <c r="C181" s="20">
        <v>0</v>
      </c>
      <c r="D181" s="20">
        <v>0</v>
      </c>
      <c r="E181" s="20">
        <v>0</v>
      </c>
      <c r="F181" s="21">
        <v>0</v>
      </c>
      <c r="G181" s="21">
        <v>0</v>
      </c>
      <c r="H181" s="21">
        <v>0.7</v>
      </c>
      <c r="I181" s="22">
        <v>1</v>
      </c>
    </row>
    <row r="182" spans="1:9" ht="13.5" thickBot="1">
      <c r="A182" s="18"/>
      <c r="B182" s="19" t="s">
        <v>702</v>
      </c>
      <c r="C182" s="465" t="s">
        <v>468</v>
      </c>
      <c r="D182" s="466"/>
      <c r="E182" s="466"/>
      <c r="F182" s="466"/>
      <c r="G182" s="466"/>
      <c r="H182" s="466"/>
      <c r="I182" s="467"/>
    </row>
    <row r="183" spans="1:9" ht="13.5" thickBot="1">
      <c r="A183" s="18"/>
      <c r="B183" s="19" t="s">
        <v>703</v>
      </c>
      <c r="C183" s="465" t="s">
        <v>468</v>
      </c>
      <c r="D183" s="466"/>
      <c r="E183" s="466"/>
      <c r="F183" s="466"/>
      <c r="G183" s="466"/>
      <c r="H183" s="466"/>
      <c r="I183" s="467"/>
    </row>
    <row r="184" spans="1:9" ht="13.5" thickBot="1">
      <c r="A184" s="18"/>
      <c r="B184" s="19" t="s">
        <v>704</v>
      </c>
      <c r="C184" s="465" t="s">
        <v>468</v>
      </c>
      <c r="D184" s="466"/>
      <c r="E184" s="466"/>
      <c r="F184" s="466"/>
      <c r="G184" s="466"/>
      <c r="H184" s="466"/>
      <c r="I184" s="467"/>
    </row>
    <row r="185" spans="1:9" ht="13.5" thickBot="1">
      <c r="A185" s="18"/>
      <c r="B185" s="19" t="s">
        <v>705</v>
      </c>
      <c r="C185" s="465" t="s">
        <v>468</v>
      </c>
      <c r="D185" s="466"/>
      <c r="E185" s="466"/>
      <c r="F185" s="466"/>
      <c r="G185" s="466"/>
      <c r="H185" s="466"/>
      <c r="I185" s="467"/>
    </row>
    <row r="186" spans="1:9" ht="27.95" customHeight="1" thickBot="1">
      <c r="A186" s="18"/>
      <c r="B186" s="19" t="s">
        <v>707</v>
      </c>
      <c r="C186" s="20">
        <v>5.3800000000000001E-2</v>
      </c>
      <c r="D186" s="20">
        <v>0</v>
      </c>
      <c r="E186" s="20">
        <v>5.3800000000000001E-2</v>
      </c>
      <c r="F186" s="21">
        <v>0.89</v>
      </c>
      <c r="G186" s="21">
        <v>1.3</v>
      </c>
      <c r="H186" s="21">
        <v>20.2</v>
      </c>
      <c r="I186" s="22">
        <v>41</v>
      </c>
    </row>
    <row r="187" spans="1:9" ht="27.95" customHeight="1" thickBot="1">
      <c r="A187" s="18"/>
      <c r="B187" s="19" t="s">
        <v>398</v>
      </c>
      <c r="C187" s="20">
        <v>5.1999999999999998E-2</v>
      </c>
      <c r="D187" s="20">
        <v>0</v>
      </c>
      <c r="E187" s="20">
        <v>5.1999999999999998E-2</v>
      </c>
      <c r="F187" s="21">
        <v>0.87</v>
      </c>
      <c r="G187" s="21">
        <v>1.3</v>
      </c>
      <c r="H187" s="21">
        <v>20.9</v>
      </c>
      <c r="I187" s="22">
        <v>42</v>
      </c>
    </row>
    <row r="188" spans="1:9" ht="13.5" thickBot="1">
      <c r="A188" s="18"/>
      <c r="B188" s="19" t="s">
        <v>708</v>
      </c>
      <c r="C188" s="465" t="s">
        <v>468</v>
      </c>
      <c r="D188" s="466"/>
      <c r="E188" s="466"/>
      <c r="F188" s="466"/>
      <c r="G188" s="466"/>
      <c r="H188" s="466"/>
      <c r="I188" s="467"/>
    </row>
    <row r="189" spans="1:9" ht="13.5" thickBot="1">
      <c r="A189" s="18"/>
      <c r="B189" s="19" t="s">
        <v>709</v>
      </c>
      <c r="C189" s="465" t="s">
        <v>468</v>
      </c>
      <c r="D189" s="466"/>
      <c r="E189" s="466"/>
      <c r="F189" s="466"/>
      <c r="G189" s="466"/>
      <c r="H189" s="466"/>
      <c r="I189" s="467"/>
    </row>
    <row r="190" spans="1:9" ht="13.5" thickBot="1">
      <c r="A190" s="18"/>
      <c r="B190" s="19" t="s">
        <v>710</v>
      </c>
      <c r="C190" s="465" t="s">
        <v>468</v>
      </c>
      <c r="D190" s="466"/>
      <c r="E190" s="466"/>
      <c r="F190" s="466"/>
      <c r="G190" s="466"/>
      <c r="H190" s="466"/>
      <c r="I190" s="467"/>
    </row>
    <row r="191" spans="1:9" ht="13.5" thickBot="1">
      <c r="A191" s="18"/>
      <c r="B191" s="19" t="s">
        <v>711</v>
      </c>
      <c r="C191" s="465" t="s">
        <v>468</v>
      </c>
      <c r="D191" s="466"/>
      <c r="E191" s="466"/>
      <c r="F191" s="466"/>
      <c r="G191" s="466"/>
      <c r="H191" s="466"/>
      <c r="I191" s="467"/>
    </row>
    <row r="192" spans="1:9" ht="13.5" thickBot="1">
      <c r="A192" s="18"/>
      <c r="B192" s="19" t="s">
        <v>712</v>
      </c>
      <c r="C192" s="465" t="s">
        <v>468</v>
      </c>
      <c r="D192" s="466"/>
      <c r="E192" s="466"/>
      <c r="F192" s="466"/>
      <c r="G192" s="466"/>
      <c r="H192" s="466"/>
      <c r="I192" s="467"/>
    </row>
    <row r="193" spans="1:9" ht="27.95" customHeight="1" thickBot="1">
      <c r="A193" s="18"/>
      <c r="B193" s="19" t="s">
        <v>713</v>
      </c>
      <c r="C193" s="20">
        <v>0</v>
      </c>
      <c r="D193" s="20">
        <v>0</v>
      </c>
      <c r="E193" s="20">
        <v>0</v>
      </c>
      <c r="F193" s="21">
        <v>0</v>
      </c>
      <c r="G193" s="21">
        <v>0</v>
      </c>
      <c r="H193" s="21">
        <v>0.64</v>
      </c>
      <c r="I193" s="22">
        <v>1</v>
      </c>
    </row>
    <row r="194" spans="1:9" ht="13.5" thickBot="1">
      <c r="A194" s="18"/>
      <c r="B194" s="19" t="s">
        <v>714</v>
      </c>
      <c r="C194" s="465" t="s">
        <v>468</v>
      </c>
      <c r="D194" s="466"/>
      <c r="E194" s="466"/>
      <c r="F194" s="466"/>
      <c r="G194" s="466"/>
      <c r="H194" s="466"/>
      <c r="I194" s="467"/>
    </row>
    <row r="195" spans="1:9" ht="13.5" thickBot="1">
      <c r="A195" s="18"/>
      <c r="B195" s="19" t="s">
        <v>715</v>
      </c>
      <c r="C195" s="465" t="s">
        <v>468</v>
      </c>
      <c r="D195" s="466"/>
      <c r="E195" s="466"/>
      <c r="F195" s="466"/>
      <c r="G195" s="466"/>
      <c r="H195" s="466"/>
      <c r="I195" s="467"/>
    </row>
    <row r="196" spans="1:9" ht="13.5" thickBot="1">
      <c r="A196" s="18"/>
      <c r="B196" s="19" t="s">
        <v>716</v>
      </c>
      <c r="C196" s="465" t="s">
        <v>468</v>
      </c>
      <c r="D196" s="466"/>
      <c r="E196" s="466"/>
      <c r="F196" s="466"/>
      <c r="G196" s="466"/>
      <c r="H196" s="466"/>
      <c r="I196" s="467"/>
    </row>
    <row r="197" spans="1:9" ht="27.95" customHeight="1" thickBot="1">
      <c r="A197" s="18"/>
      <c r="B197" s="19" t="s">
        <v>717</v>
      </c>
      <c r="C197" s="20">
        <v>0</v>
      </c>
      <c r="D197" s="20">
        <v>0</v>
      </c>
      <c r="E197" s="20">
        <v>0</v>
      </c>
      <c r="F197" s="21">
        <v>0</v>
      </c>
      <c r="G197" s="21">
        <v>0</v>
      </c>
      <c r="H197" s="21">
        <v>0.9</v>
      </c>
      <c r="I197" s="22">
        <v>1</v>
      </c>
    </row>
    <row r="198" spans="1:9" ht="13.5" thickBot="1">
      <c r="A198" s="18"/>
      <c r="B198" s="19" t="s">
        <v>718</v>
      </c>
      <c r="C198" s="465" t="s">
        <v>468</v>
      </c>
      <c r="D198" s="466"/>
      <c r="E198" s="466"/>
      <c r="F198" s="466"/>
      <c r="G198" s="466"/>
      <c r="H198" s="466"/>
      <c r="I198" s="467"/>
    </row>
    <row r="199" spans="1:9" ht="27.95" customHeight="1" thickBot="1">
      <c r="A199" s="18"/>
      <c r="B199" s="19" t="s">
        <v>719</v>
      </c>
      <c r="C199" s="20">
        <v>0</v>
      </c>
      <c r="D199" s="20">
        <v>0</v>
      </c>
      <c r="E199" s="20">
        <v>0</v>
      </c>
      <c r="F199" s="21">
        <v>0</v>
      </c>
      <c r="G199" s="21">
        <v>0</v>
      </c>
      <c r="H199" s="21">
        <v>1.6</v>
      </c>
      <c r="I199" s="22">
        <v>2</v>
      </c>
    </row>
    <row r="200" spans="1:9" ht="27.95" customHeight="1" thickBot="1">
      <c r="A200" s="18"/>
      <c r="B200" s="19" t="s">
        <v>722</v>
      </c>
      <c r="C200" s="20">
        <v>4.8500000000000001E-2</v>
      </c>
      <c r="D200" s="20">
        <v>2.58E-2</v>
      </c>
      <c r="E200" s="20">
        <v>7.4300000000000005E-2</v>
      </c>
      <c r="F200" s="21">
        <v>1.1399999999999999</v>
      </c>
      <c r="G200" s="21">
        <v>9</v>
      </c>
      <c r="H200" s="21">
        <v>27.15</v>
      </c>
      <c r="I200" s="22">
        <v>32</v>
      </c>
    </row>
    <row r="201" spans="1:9" ht="13.5" thickBot="1">
      <c r="A201" s="18"/>
      <c r="B201" s="19" t="s">
        <v>723</v>
      </c>
      <c r="C201" s="465" t="s">
        <v>468</v>
      </c>
      <c r="D201" s="466"/>
      <c r="E201" s="466"/>
      <c r="F201" s="466"/>
      <c r="G201" s="466"/>
      <c r="H201" s="466"/>
      <c r="I201" s="467"/>
    </row>
    <row r="202" spans="1:9" ht="27.95" customHeight="1" thickBot="1">
      <c r="A202" s="18"/>
      <c r="B202" s="19" t="s">
        <v>726</v>
      </c>
      <c r="C202" s="20">
        <v>7.6899999999999996E-2</v>
      </c>
      <c r="D202" s="20">
        <v>4.9599999999999998E-2</v>
      </c>
      <c r="E202" s="20">
        <v>0.1265</v>
      </c>
      <c r="F202" s="21">
        <v>2.21</v>
      </c>
      <c r="G202" s="21">
        <v>5</v>
      </c>
      <c r="H202" s="21">
        <v>16.13</v>
      </c>
      <c r="I202" s="22">
        <v>22</v>
      </c>
    </row>
    <row r="203" spans="1:9" ht="27.95" customHeight="1" thickBot="1">
      <c r="A203" s="18"/>
      <c r="B203" s="19" t="s">
        <v>399</v>
      </c>
      <c r="C203" s="20">
        <v>5.7000000000000002E-2</v>
      </c>
      <c r="D203" s="20">
        <v>3.3500000000000002E-2</v>
      </c>
      <c r="E203" s="20">
        <v>9.0499999999999997E-2</v>
      </c>
      <c r="F203" s="21">
        <v>1.55</v>
      </c>
      <c r="G203" s="21">
        <v>7.7</v>
      </c>
      <c r="H203" s="21">
        <v>44.83</v>
      </c>
      <c r="I203" s="22">
        <v>55</v>
      </c>
    </row>
    <row r="204" spans="1:9" ht="27.95" customHeight="1" thickBot="1">
      <c r="A204" s="18"/>
      <c r="B204" s="19" t="s">
        <v>727</v>
      </c>
      <c r="C204" s="20">
        <v>0</v>
      </c>
      <c r="D204" s="20">
        <v>0</v>
      </c>
      <c r="E204" s="20">
        <v>0</v>
      </c>
      <c r="F204" s="21">
        <v>0</v>
      </c>
      <c r="G204" s="21">
        <v>0</v>
      </c>
      <c r="H204" s="21">
        <v>0</v>
      </c>
      <c r="I204" s="22">
        <v>9</v>
      </c>
    </row>
    <row r="205" spans="1:9" ht="13.5" thickBot="1">
      <c r="A205" s="18"/>
      <c r="B205" s="19" t="s">
        <v>728</v>
      </c>
      <c r="C205" s="465" t="s">
        <v>468</v>
      </c>
      <c r="D205" s="466"/>
      <c r="E205" s="466"/>
      <c r="F205" s="466"/>
      <c r="G205" s="466"/>
      <c r="H205" s="466"/>
      <c r="I205" s="467"/>
    </row>
    <row r="206" spans="1:9" ht="13.5" thickBot="1">
      <c r="A206" s="18"/>
      <c r="B206" s="19" t="s">
        <v>729</v>
      </c>
      <c r="C206" s="465" t="s">
        <v>468</v>
      </c>
      <c r="D206" s="466"/>
      <c r="E206" s="466"/>
      <c r="F206" s="466"/>
      <c r="G206" s="466"/>
      <c r="H206" s="466"/>
      <c r="I206" s="467"/>
    </row>
    <row r="207" spans="1:9" ht="13.5" thickBot="1">
      <c r="A207" s="18"/>
      <c r="B207" s="19" t="s">
        <v>730</v>
      </c>
      <c r="C207" s="465" t="s">
        <v>468</v>
      </c>
      <c r="D207" s="466"/>
      <c r="E207" s="466"/>
      <c r="F207" s="466"/>
      <c r="G207" s="466"/>
      <c r="H207" s="466"/>
      <c r="I207" s="467"/>
    </row>
    <row r="208" spans="1:9" ht="13.5" thickBot="1">
      <c r="A208" s="18"/>
      <c r="B208" s="19" t="s">
        <v>731</v>
      </c>
      <c r="C208" s="465" t="s">
        <v>468</v>
      </c>
      <c r="D208" s="466"/>
      <c r="E208" s="466"/>
      <c r="F208" s="466"/>
      <c r="G208" s="466"/>
      <c r="H208" s="466"/>
      <c r="I208" s="467"/>
    </row>
    <row r="209" spans="1:9" ht="13.5" thickBot="1">
      <c r="A209" s="18"/>
      <c r="B209" s="19" t="s">
        <v>732</v>
      </c>
      <c r="C209" s="465" t="s">
        <v>468</v>
      </c>
      <c r="D209" s="466"/>
      <c r="E209" s="466"/>
      <c r="F209" s="466"/>
      <c r="G209" s="466"/>
      <c r="H209" s="466"/>
      <c r="I209" s="467"/>
    </row>
    <row r="210" spans="1:9" ht="27.95" customHeight="1" thickBot="1">
      <c r="A210" s="18"/>
      <c r="B210" s="19" t="s">
        <v>733</v>
      </c>
      <c r="C210" s="20">
        <v>0</v>
      </c>
      <c r="D210" s="20">
        <v>0</v>
      </c>
      <c r="E210" s="20">
        <v>0</v>
      </c>
      <c r="F210" s="21">
        <v>0</v>
      </c>
      <c r="G210" s="21">
        <v>0</v>
      </c>
      <c r="H210" s="21">
        <v>0.6</v>
      </c>
      <c r="I210" s="22">
        <v>1</v>
      </c>
    </row>
    <row r="211" spans="1:9" ht="27.95" customHeight="1" thickBot="1">
      <c r="A211" s="18"/>
      <c r="B211" s="19" t="s">
        <v>435</v>
      </c>
      <c r="C211" s="20">
        <v>7.3899999999999993E-2</v>
      </c>
      <c r="D211" s="20">
        <v>2.8199999999999999E-2</v>
      </c>
      <c r="E211" s="20">
        <v>0.1022</v>
      </c>
      <c r="F211" s="21">
        <v>0.79</v>
      </c>
      <c r="G211" s="21">
        <v>3.7</v>
      </c>
      <c r="H211" s="21">
        <v>21.08</v>
      </c>
      <c r="I211" s="22">
        <v>46</v>
      </c>
    </row>
    <row r="212" spans="1:9" ht="27.95" customHeight="1" thickBot="1">
      <c r="A212" s="18"/>
      <c r="B212" s="19" t="s">
        <v>737</v>
      </c>
      <c r="C212" s="20">
        <v>0</v>
      </c>
      <c r="D212" s="20">
        <v>0</v>
      </c>
      <c r="E212" s="20">
        <v>0</v>
      </c>
      <c r="F212" s="21">
        <v>0</v>
      </c>
      <c r="G212" s="21">
        <v>0</v>
      </c>
      <c r="H212" s="21">
        <v>0.8</v>
      </c>
      <c r="I212" s="22">
        <v>1</v>
      </c>
    </row>
    <row r="213" spans="1:9" ht="27.95" customHeight="1" thickBot="1">
      <c r="A213" s="18"/>
      <c r="B213" s="19" t="s">
        <v>436</v>
      </c>
      <c r="C213" s="20">
        <v>2.3599999999999999E-2</v>
      </c>
      <c r="D213" s="20">
        <v>2.8899999999999999E-2</v>
      </c>
      <c r="E213" s="20">
        <v>5.2499999999999998E-2</v>
      </c>
      <c r="F213" s="21">
        <v>0.66</v>
      </c>
      <c r="G213" s="21">
        <v>1</v>
      </c>
      <c r="H213" s="21">
        <v>27.7</v>
      </c>
      <c r="I213" s="22">
        <v>37</v>
      </c>
    </row>
    <row r="214" spans="1:9" ht="27.95" customHeight="1" thickBot="1">
      <c r="A214" s="18"/>
      <c r="B214" s="19" t="s">
        <v>741</v>
      </c>
      <c r="C214" s="20">
        <v>4.5400000000000003E-2</v>
      </c>
      <c r="D214" s="20">
        <v>2.86E-2</v>
      </c>
      <c r="E214" s="20">
        <v>7.3999999999999996E-2</v>
      </c>
      <c r="F214" s="21">
        <v>0.73</v>
      </c>
      <c r="G214" s="21">
        <v>2.6</v>
      </c>
      <c r="H214" s="21">
        <v>48.78</v>
      </c>
      <c r="I214" s="22">
        <v>83</v>
      </c>
    </row>
    <row r="215" spans="1:9" ht="13.5" thickBot="1">
      <c r="A215" s="18"/>
      <c r="B215" s="19" t="s">
        <v>742</v>
      </c>
      <c r="C215" s="465" t="s">
        <v>468</v>
      </c>
      <c r="D215" s="466"/>
      <c r="E215" s="466"/>
      <c r="F215" s="466"/>
      <c r="G215" s="466"/>
      <c r="H215" s="466"/>
      <c r="I215" s="467"/>
    </row>
    <row r="216" spans="1:9" ht="27.95" customHeight="1" thickBot="1">
      <c r="A216" s="18"/>
      <c r="B216" s="19" t="s">
        <v>743</v>
      </c>
      <c r="C216" s="20">
        <v>0</v>
      </c>
      <c r="D216" s="20">
        <v>0</v>
      </c>
      <c r="E216" s="20">
        <v>0</v>
      </c>
      <c r="F216" s="21">
        <v>0</v>
      </c>
      <c r="G216" s="21">
        <v>0</v>
      </c>
      <c r="H216" s="21">
        <v>0.6</v>
      </c>
      <c r="I216" s="22">
        <v>1</v>
      </c>
    </row>
    <row r="217" spans="1:9" ht="27.95" customHeight="1" thickBot="1">
      <c r="A217" s="18"/>
      <c r="B217" s="19" t="s">
        <v>746</v>
      </c>
      <c r="C217" s="20">
        <v>3.8899999999999997E-2</v>
      </c>
      <c r="D217" s="20">
        <v>7.7999999999999996E-3</v>
      </c>
      <c r="E217" s="20">
        <v>4.6699999999999998E-2</v>
      </c>
      <c r="F217" s="21">
        <v>0</v>
      </c>
      <c r="G217" s="21">
        <v>2</v>
      </c>
      <c r="H217" s="21">
        <v>22.45</v>
      </c>
      <c r="I217" s="22">
        <v>36</v>
      </c>
    </row>
    <row r="218" spans="1:9" ht="27.95" customHeight="1" thickBot="1">
      <c r="A218" s="18"/>
      <c r="B218" s="19" t="s">
        <v>400</v>
      </c>
      <c r="C218" s="20">
        <v>3.8899999999999997E-2</v>
      </c>
      <c r="D218" s="20">
        <v>7.7999999999999996E-3</v>
      </c>
      <c r="E218" s="20">
        <v>4.6699999999999998E-2</v>
      </c>
      <c r="F218" s="21">
        <v>0</v>
      </c>
      <c r="G218" s="21">
        <v>2</v>
      </c>
      <c r="H218" s="21">
        <v>22.45</v>
      </c>
      <c r="I218" s="22">
        <v>36</v>
      </c>
    </row>
    <row r="219" spans="1:9" ht="27.95" customHeight="1" thickBot="1">
      <c r="A219" s="18"/>
      <c r="B219" s="19" t="s">
        <v>727</v>
      </c>
      <c r="C219" s="20">
        <v>0</v>
      </c>
      <c r="D219" s="20">
        <v>0</v>
      </c>
      <c r="E219" s="20">
        <v>0</v>
      </c>
      <c r="F219" s="21">
        <v>0</v>
      </c>
      <c r="G219" s="21">
        <v>0</v>
      </c>
      <c r="H219" s="21">
        <v>2.41</v>
      </c>
      <c r="I219" s="22">
        <v>8</v>
      </c>
    </row>
    <row r="220" spans="1:9" ht="27.95" customHeight="1" thickBot="1">
      <c r="A220" s="18"/>
      <c r="B220" s="19" t="s">
        <v>747</v>
      </c>
      <c r="C220" s="20">
        <v>0</v>
      </c>
      <c r="D220" s="20">
        <v>0</v>
      </c>
      <c r="E220" s="20">
        <v>0</v>
      </c>
      <c r="F220" s="21">
        <v>0</v>
      </c>
      <c r="G220" s="21">
        <v>0</v>
      </c>
      <c r="H220" s="21">
        <v>3</v>
      </c>
      <c r="I220" s="22">
        <v>6</v>
      </c>
    </row>
    <row r="221" spans="1:9" ht="27.95" customHeight="1" thickBot="1">
      <c r="A221" s="18"/>
      <c r="B221" s="19" t="s">
        <v>752</v>
      </c>
      <c r="C221" s="20">
        <v>7.3200000000000001E-2</v>
      </c>
      <c r="D221" s="20">
        <v>0</v>
      </c>
      <c r="E221" s="20">
        <v>7.3200000000000001E-2</v>
      </c>
      <c r="F221" s="21">
        <v>1.35</v>
      </c>
      <c r="G221" s="21">
        <v>8.6999999999999993</v>
      </c>
      <c r="H221" s="21">
        <v>16.68</v>
      </c>
      <c r="I221" s="22">
        <v>27</v>
      </c>
    </row>
    <row r="222" spans="1:9" ht="27.95" customHeight="1" thickBot="1">
      <c r="A222" s="18"/>
      <c r="B222" s="19" t="s">
        <v>401</v>
      </c>
      <c r="C222" s="20">
        <v>6.3899999999999998E-2</v>
      </c>
      <c r="D222" s="20">
        <v>0</v>
      </c>
      <c r="E222" s="20">
        <v>6.3899999999999998E-2</v>
      </c>
      <c r="F222" s="21">
        <v>1.04</v>
      </c>
      <c r="G222" s="21">
        <v>8.6999999999999993</v>
      </c>
      <c r="H222" s="21">
        <v>19.09</v>
      </c>
      <c r="I222" s="22">
        <v>35</v>
      </c>
    </row>
    <row r="223" spans="1:9" ht="13.5" thickBot="1">
      <c r="A223" s="18"/>
      <c r="B223" s="19" t="s">
        <v>753</v>
      </c>
      <c r="C223" s="465" t="s">
        <v>468</v>
      </c>
      <c r="D223" s="466"/>
      <c r="E223" s="466"/>
      <c r="F223" s="466"/>
      <c r="G223" s="466"/>
      <c r="H223" s="466"/>
      <c r="I223" s="467"/>
    </row>
    <row r="224" spans="1:9" ht="27.95" customHeight="1" thickBot="1">
      <c r="A224" s="18"/>
      <c r="B224" s="19" t="s">
        <v>754</v>
      </c>
      <c r="C224" s="20">
        <v>0</v>
      </c>
      <c r="D224" s="20">
        <v>0</v>
      </c>
      <c r="E224" s="20">
        <v>0</v>
      </c>
      <c r="F224" s="21">
        <v>0</v>
      </c>
      <c r="G224" s="21">
        <v>0</v>
      </c>
      <c r="H224" s="21">
        <v>1</v>
      </c>
      <c r="I224" s="22">
        <v>1</v>
      </c>
    </row>
    <row r="225" spans="1:9" ht="27.95" customHeight="1" thickBot="1">
      <c r="A225" s="18"/>
      <c r="B225" s="19" t="s">
        <v>759</v>
      </c>
      <c r="C225" s="20">
        <v>5.8400000000000001E-2</v>
      </c>
      <c r="D225" s="20">
        <v>0</v>
      </c>
      <c r="E225" s="20">
        <v>5.8400000000000001E-2</v>
      </c>
      <c r="F225" s="21">
        <v>1.77</v>
      </c>
      <c r="G225" s="21">
        <v>4.5999999999999996</v>
      </c>
      <c r="H225" s="21">
        <v>37</v>
      </c>
      <c r="I225" s="22">
        <v>48</v>
      </c>
    </row>
    <row r="226" spans="1:9" ht="27.95" customHeight="1" thickBot="1">
      <c r="A226" s="18"/>
      <c r="B226" s="19" t="s">
        <v>404</v>
      </c>
      <c r="C226" s="20">
        <v>5.8400000000000001E-2</v>
      </c>
      <c r="D226" s="20">
        <v>0</v>
      </c>
      <c r="E226" s="20">
        <v>5.8400000000000001E-2</v>
      </c>
      <c r="F226" s="21">
        <v>1.77</v>
      </c>
      <c r="G226" s="21">
        <v>4.5999999999999996</v>
      </c>
      <c r="H226" s="21">
        <v>37</v>
      </c>
      <c r="I226" s="22">
        <v>48</v>
      </c>
    </row>
    <row r="227" spans="1:9" ht="13.5" thickBot="1">
      <c r="A227" s="18"/>
      <c r="B227" s="19" t="s">
        <v>760</v>
      </c>
      <c r="C227" s="465" t="s">
        <v>468</v>
      </c>
      <c r="D227" s="466"/>
      <c r="E227" s="466"/>
      <c r="F227" s="466"/>
      <c r="G227" s="466"/>
      <c r="H227" s="466"/>
      <c r="I227" s="467"/>
    </row>
    <row r="228" spans="1:9" ht="27.95" customHeight="1" thickBot="1">
      <c r="A228" s="18"/>
      <c r="B228" s="19" t="s">
        <v>761</v>
      </c>
      <c r="C228" s="20">
        <v>0</v>
      </c>
      <c r="D228" s="20">
        <v>0</v>
      </c>
      <c r="E228" s="20">
        <v>0</v>
      </c>
      <c r="F228" s="21">
        <v>0</v>
      </c>
      <c r="G228" s="21">
        <v>0</v>
      </c>
      <c r="H228" s="21">
        <v>1</v>
      </c>
      <c r="I228" s="22">
        <v>1</v>
      </c>
    </row>
    <row r="229" spans="1:9" ht="27.95" customHeight="1" thickBot="1">
      <c r="A229" s="18"/>
      <c r="B229" s="19" t="s">
        <v>764</v>
      </c>
      <c r="C229" s="20">
        <v>5.6899999999999999E-2</v>
      </c>
      <c r="D229" s="20">
        <v>0</v>
      </c>
      <c r="E229" s="20">
        <v>5.6899999999999999E-2</v>
      </c>
      <c r="F229" s="21">
        <v>1.1299999999999999</v>
      </c>
      <c r="G229" s="21">
        <v>1</v>
      </c>
      <c r="H229" s="21">
        <v>31.48</v>
      </c>
      <c r="I229" s="22">
        <v>43</v>
      </c>
    </row>
    <row r="230" spans="1:9" ht="27.95" customHeight="1" thickBot="1">
      <c r="A230" s="18"/>
      <c r="B230" s="19" t="s">
        <v>405</v>
      </c>
      <c r="C230" s="20">
        <v>5.6899999999999999E-2</v>
      </c>
      <c r="D230" s="20">
        <v>0</v>
      </c>
      <c r="E230" s="20">
        <v>5.6899999999999999E-2</v>
      </c>
      <c r="F230" s="21">
        <v>1.1299999999999999</v>
      </c>
      <c r="G230" s="21">
        <v>1</v>
      </c>
      <c r="H230" s="21">
        <v>31.48</v>
      </c>
      <c r="I230" s="22">
        <v>43</v>
      </c>
    </row>
    <row r="231" spans="1:9" ht="13.5" thickBot="1">
      <c r="A231" s="18"/>
      <c r="B231" s="19" t="s">
        <v>765</v>
      </c>
      <c r="C231" s="465" t="s">
        <v>468</v>
      </c>
      <c r="D231" s="466"/>
      <c r="E231" s="466"/>
      <c r="F231" s="466"/>
      <c r="G231" s="466"/>
      <c r="H231" s="466"/>
      <c r="I231" s="467"/>
    </row>
    <row r="232" spans="1:9" ht="27.95" customHeight="1" thickBot="1">
      <c r="A232" s="18"/>
      <c r="B232" s="19" t="s">
        <v>766</v>
      </c>
      <c r="C232" s="20">
        <v>0</v>
      </c>
      <c r="D232" s="20">
        <v>0</v>
      </c>
      <c r="E232" s="20">
        <v>0</v>
      </c>
      <c r="F232" s="21">
        <v>0</v>
      </c>
      <c r="G232" s="21">
        <v>0</v>
      </c>
      <c r="H232" s="21">
        <v>0.46</v>
      </c>
      <c r="I232" s="22">
        <v>1</v>
      </c>
    </row>
    <row r="233" spans="1:9" ht="27.95" customHeight="1" thickBot="1">
      <c r="A233" s="18"/>
      <c r="B233" s="19" t="s">
        <v>771</v>
      </c>
      <c r="C233" s="20">
        <v>1.9400000000000001E-2</v>
      </c>
      <c r="D233" s="20">
        <v>0</v>
      </c>
      <c r="E233" s="20">
        <v>1.9400000000000001E-2</v>
      </c>
      <c r="F233" s="21">
        <v>0</v>
      </c>
      <c r="G233" s="21">
        <v>0</v>
      </c>
      <c r="H233" s="21">
        <v>8.25</v>
      </c>
      <c r="I233" s="22">
        <v>17</v>
      </c>
    </row>
    <row r="234" spans="1:9" ht="27.95" customHeight="1" thickBot="1">
      <c r="A234" s="18"/>
      <c r="B234" s="19" t="s">
        <v>406</v>
      </c>
      <c r="C234" s="20">
        <v>1.9400000000000001E-2</v>
      </c>
      <c r="D234" s="20">
        <v>0</v>
      </c>
      <c r="E234" s="20">
        <v>1.9400000000000001E-2</v>
      </c>
      <c r="F234" s="21">
        <v>0</v>
      </c>
      <c r="G234" s="21">
        <v>0</v>
      </c>
      <c r="H234" s="21">
        <v>8.25</v>
      </c>
      <c r="I234" s="22">
        <v>17</v>
      </c>
    </row>
    <row r="235" spans="1:9" ht="13.5" thickBot="1">
      <c r="A235" s="18"/>
      <c r="B235" s="19" t="s">
        <v>772</v>
      </c>
      <c r="C235" s="465" t="s">
        <v>468</v>
      </c>
      <c r="D235" s="466"/>
      <c r="E235" s="466"/>
      <c r="F235" s="466"/>
      <c r="G235" s="466"/>
      <c r="H235" s="466"/>
      <c r="I235" s="467"/>
    </row>
    <row r="236" spans="1:9" ht="27.95" customHeight="1" thickBot="1">
      <c r="A236" s="18"/>
      <c r="B236" s="19" t="s">
        <v>773</v>
      </c>
      <c r="C236" s="20">
        <v>0</v>
      </c>
      <c r="D236" s="20">
        <v>0</v>
      </c>
      <c r="E236" s="20">
        <v>0</v>
      </c>
      <c r="F236" s="21">
        <v>0</v>
      </c>
      <c r="G236" s="21">
        <v>0</v>
      </c>
      <c r="H236" s="21">
        <v>0.54</v>
      </c>
      <c r="I236" s="22">
        <v>1</v>
      </c>
    </row>
    <row r="237" spans="1:9" ht="27.95" customHeight="1" thickBot="1">
      <c r="A237" s="18"/>
      <c r="B237" s="19" t="s">
        <v>776</v>
      </c>
      <c r="C237" s="20">
        <v>0</v>
      </c>
      <c r="D237" s="20">
        <v>0</v>
      </c>
      <c r="E237" s="20">
        <v>0</v>
      </c>
      <c r="F237" s="21">
        <v>0</v>
      </c>
      <c r="G237" s="21">
        <v>0</v>
      </c>
      <c r="H237" s="21">
        <v>6.19</v>
      </c>
      <c r="I237" s="22">
        <v>13</v>
      </c>
    </row>
    <row r="238" spans="1:9" ht="27.95" customHeight="1" thickBot="1">
      <c r="A238" s="18"/>
      <c r="B238" s="19" t="s">
        <v>407</v>
      </c>
      <c r="C238" s="20">
        <v>0</v>
      </c>
      <c r="D238" s="20">
        <v>0</v>
      </c>
      <c r="E238" s="20">
        <v>0</v>
      </c>
      <c r="F238" s="21">
        <v>0</v>
      </c>
      <c r="G238" s="21">
        <v>0</v>
      </c>
      <c r="H238" s="21">
        <v>6.19</v>
      </c>
      <c r="I238" s="22">
        <v>13</v>
      </c>
    </row>
    <row r="239" spans="1:9" ht="27.95" customHeight="1" thickBot="1">
      <c r="A239" s="18"/>
      <c r="B239" s="19" t="s">
        <v>777</v>
      </c>
      <c r="C239" s="20">
        <v>0.16669999999999999</v>
      </c>
      <c r="D239" s="20">
        <v>0</v>
      </c>
      <c r="E239" s="20">
        <v>0.16669999999999999</v>
      </c>
      <c r="F239" s="21">
        <v>12.17</v>
      </c>
      <c r="G239" s="21">
        <v>0</v>
      </c>
      <c r="H239" s="21">
        <v>1</v>
      </c>
      <c r="I239" s="22">
        <v>1</v>
      </c>
    </row>
    <row r="240" spans="1:9" ht="27.95" customHeight="1" thickBot="1">
      <c r="A240" s="18"/>
      <c r="B240" s="19" t="s">
        <v>778</v>
      </c>
      <c r="C240" s="20">
        <v>0</v>
      </c>
      <c r="D240" s="20">
        <v>0</v>
      </c>
      <c r="E240" s="20">
        <v>0</v>
      </c>
      <c r="F240" s="21">
        <v>0</v>
      </c>
      <c r="G240" s="21">
        <v>0</v>
      </c>
      <c r="H240" s="21">
        <v>0.4</v>
      </c>
      <c r="I240" s="22">
        <v>1</v>
      </c>
    </row>
    <row r="241" spans="1:9" ht="27.95" customHeight="1" thickBot="1">
      <c r="A241" s="18"/>
      <c r="B241" s="19" t="s">
        <v>781</v>
      </c>
      <c r="C241" s="20">
        <v>0.1245</v>
      </c>
      <c r="D241" s="20">
        <v>0</v>
      </c>
      <c r="E241" s="20">
        <v>0.1245</v>
      </c>
      <c r="F241" s="21">
        <v>1.01</v>
      </c>
      <c r="G241" s="21">
        <v>0</v>
      </c>
      <c r="H241" s="21">
        <v>9.3699999999999992</v>
      </c>
      <c r="I241" s="22">
        <v>12</v>
      </c>
    </row>
    <row r="242" spans="1:9" ht="27.95" customHeight="1" thickBot="1">
      <c r="A242" s="18"/>
      <c r="B242" s="19" t="s">
        <v>408</v>
      </c>
      <c r="C242" s="20">
        <v>0.12859999999999999</v>
      </c>
      <c r="D242" s="20">
        <v>0</v>
      </c>
      <c r="E242" s="20">
        <v>0.12859999999999999</v>
      </c>
      <c r="F242" s="21">
        <v>1.01</v>
      </c>
      <c r="G242" s="21">
        <v>0</v>
      </c>
      <c r="H242" s="21">
        <v>10.37</v>
      </c>
      <c r="I242" s="22">
        <v>12</v>
      </c>
    </row>
    <row r="243" spans="1:9" ht="13.5" thickBot="1">
      <c r="A243" s="18"/>
      <c r="B243" s="19" t="s">
        <v>782</v>
      </c>
      <c r="C243" s="465" t="s">
        <v>468</v>
      </c>
      <c r="D243" s="466"/>
      <c r="E243" s="466"/>
      <c r="F243" s="466"/>
      <c r="G243" s="466"/>
      <c r="H243" s="466"/>
      <c r="I243" s="467"/>
    </row>
    <row r="244" spans="1:9" ht="13.5" thickBot="1">
      <c r="A244" s="18"/>
      <c r="B244" s="19" t="s">
        <v>783</v>
      </c>
      <c r="C244" s="465" t="s">
        <v>468</v>
      </c>
      <c r="D244" s="466"/>
      <c r="E244" s="466"/>
      <c r="F244" s="466"/>
      <c r="G244" s="466"/>
      <c r="H244" s="466"/>
      <c r="I244" s="467"/>
    </row>
    <row r="245" spans="1:9" ht="27.95" customHeight="1" thickBot="1">
      <c r="A245" s="18"/>
      <c r="B245" s="19" t="s">
        <v>786</v>
      </c>
      <c r="C245" s="20">
        <v>0</v>
      </c>
      <c r="D245" s="20">
        <v>0</v>
      </c>
      <c r="E245" s="20">
        <v>0</v>
      </c>
      <c r="F245" s="21">
        <v>0</v>
      </c>
      <c r="G245" s="21">
        <v>0</v>
      </c>
      <c r="H245" s="21">
        <v>0</v>
      </c>
      <c r="I245" s="22">
        <v>0</v>
      </c>
    </row>
    <row r="246" spans="1:9" ht="27.95" customHeight="1" thickBot="1">
      <c r="A246" s="18"/>
      <c r="B246" s="19" t="s">
        <v>437</v>
      </c>
      <c r="C246" s="20">
        <v>0</v>
      </c>
      <c r="D246" s="20">
        <v>0</v>
      </c>
      <c r="E246" s="20">
        <v>0</v>
      </c>
      <c r="F246" s="21">
        <v>0</v>
      </c>
      <c r="G246" s="21">
        <v>0</v>
      </c>
      <c r="H246" s="21">
        <v>0</v>
      </c>
      <c r="I246" s="22">
        <v>0</v>
      </c>
    </row>
    <row r="247" spans="1:9" ht="13.5" thickBot="1">
      <c r="A247" s="18"/>
      <c r="B247" s="19" t="s">
        <v>787</v>
      </c>
      <c r="C247" s="465" t="s">
        <v>468</v>
      </c>
      <c r="D247" s="466"/>
      <c r="E247" s="466"/>
      <c r="F247" s="466"/>
      <c r="G247" s="466"/>
      <c r="H247" s="466"/>
      <c r="I247" s="467"/>
    </row>
    <row r="248" spans="1:9" ht="13.5" thickBot="1">
      <c r="A248" s="18"/>
      <c r="B248" s="19" t="s">
        <v>788</v>
      </c>
      <c r="C248" s="465" t="s">
        <v>468</v>
      </c>
      <c r="D248" s="466"/>
      <c r="E248" s="466"/>
      <c r="F248" s="466"/>
      <c r="G248" s="466"/>
      <c r="H248" s="466"/>
      <c r="I248" s="467"/>
    </row>
    <row r="249" spans="1:9" ht="27.95" customHeight="1" thickBot="1">
      <c r="A249" s="18"/>
      <c r="B249" s="19" t="s">
        <v>791</v>
      </c>
      <c r="C249" s="20">
        <v>0</v>
      </c>
      <c r="D249" s="20">
        <v>0</v>
      </c>
      <c r="E249" s="20">
        <v>0</v>
      </c>
      <c r="F249" s="21">
        <v>0</v>
      </c>
      <c r="G249" s="21">
        <v>0</v>
      </c>
      <c r="H249" s="21">
        <v>0</v>
      </c>
      <c r="I249" s="22">
        <v>0</v>
      </c>
    </row>
    <row r="250" spans="1:9" ht="27.95" customHeight="1" thickBot="1">
      <c r="A250" s="18"/>
      <c r="B250" s="19" t="s">
        <v>441</v>
      </c>
      <c r="C250" s="20">
        <v>0</v>
      </c>
      <c r="D250" s="20">
        <v>0</v>
      </c>
      <c r="E250" s="20">
        <v>0</v>
      </c>
      <c r="F250" s="21">
        <v>0</v>
      </c>
      <c r="G250" s="21">
        <v>0</v>
      </c>
      <c r="H250" s="21">
        <v>0</v>
      </c>
      <c r="I250" s="22">
        <v>0</v>
      </c>
    </row>
    <row r="251" spans="1:9" ht="13.5" thickBot="1">
      <c r="A251" s="18"/>
      <c r="B251" s="19" t="s">
        <v>792</v>
      </c>
      <c r="C251" s="465" t="s">
        <v>468</v>
      </c>
      <c r="D251" s="466"/>
      <c r="E251" s="466"/>
      <c r="F251" s="466"/>
      <c r="G251" s="466"/>
      <c r="H251" s="466"/>
      <c r="I251" s="467"/>
    </row>
    <row r="252" spans="1:9" ht="13.5" thickBot="1">
      <c r="A252" s="18"/>
      <c r="B252" s="19" t="s">
        <v>793</v>
      </c>
      <c r="C252" s="465" t="s">
        <v>468</v>
      </c>
      <c r="D252" s="466"/>
      <c r="E252" s="466"/>
      <c r="F252" s="466"/>
      <c r="G252" s="466"/>
      <c r="H252" s="466"/>
      <c r="I252" s="467"/>
    </row>
    <row r="253" spans="1:9" ht="27.95" customHeight="1" thickBot="1">
      <c r="A253" s="18"/>
      <c r="B253" s="19" t="s">
        <v>443</v>
      </c>
      <c r="C253" s="20">
        <v>0</v>
      </c>
      <c r="D253" s="20">
        <v>0</v>
      </c>
      <c r="E253" s="20">
        <v>0</v>
      </c>
      <c r="F253" s="21">
        <v>0</v>
      </c>
      <c r="G253" s="21">
        <v>0</v>
      </c>
      <c r="H253" s="21">
        <v>0</v>
      </c>
      <c r="I253" s="22">
        <v>0</v>
      </c>
    </row>
    <row r="254" spans="1:9" ht="27.95" customHeight="1" thickBot="1">
      <c r="A254" s="18"/>
      <c r="B254" s="19" t="s">
        <v>797</v>
      </c>
      <c r="C254" s="20">
        <v>0</v>
      </c>
      <c r="D254" s="20">
        <v>0</v>
      </c>
      <c r="E254" s="20">
        <v>0</v>
      </c>
      <c r="F254" s="21">
        <v>0</v>
      </c>
      <c r="G254" s="21">
        <v>0</v>
      </c>
      <c r="H254" s="21">
        <v>0</v>
      </c>
      <c r="I254" s="22">
        <v>0</v>
      </c>
    </row>
    <row r="255" spans="1:9" ht="27.95" customHeight="1" thickBot="1">
      <c r="A255" s="18"/>
      <c r="B255" s="19" t="s">
        <v>798</v>
      </c>
      <c r="C255" s="20">
        <v>0.5</v>
      </c>
      <c r="D255" s="20">
        <v>0</v>
      </c>
      <c r="E255" s="20">
        <v>0.5</v>
      </c>
      <c r="F255" s="21">
        <v>0</v>
      </c>
      <c r="G255" s="21">
        <v>0</v>
      </c>
      <c r="H255" s="21">
        <v>0.1</v>
      </c>
      <c r="I255" s="22">
        <v>1</v>
      </c>
    </row>
    <row r="256" spans="1:9" ht="13.5" thickBot="1">
      <c r="A256" s="18"/>
      <c r="B256" s="19" t="s">
        <v>799</v>
      </c>
      <c r="C256" s="465" t="s">
        <v>468</v>
      </c>
      <c r="D256" s="466"/>
      <c r="E256" s="466"/>
      <c r="F256" s="466"/>
      <c r="G256" s="466"/>
      <c r="H256" s="466"/>
      <c r="I256" s="467"/>
    </row>
    <row r="257" spans="1:9" ht="27.95" customHeight="1" thickBot="1">
      <c r="A257" s="18"/>
      <c r="B257" s="19" t="s">
        <v>801</v>
      </c>
      <c r="C257" s="20">
        <v>0</v>
      </c>
      <c r="D257" s="20">
        <v>0</v>
      </c>
      <c r="E257" s="20">
        <v>0</v>
      </c>
      <c r="F257" s="21">
        <v>0</v>
      </c>
      <c r="G257" s="21">
        <v>0</v>
      </c>
      <c r="H257" s="21">
        <v>6.66</v>
      </c>
      <c r="I257" s="22">
        <v>10</v>
      </c>
    </row>
    <row r="258" spans="1:9" ht="27.95" customHeight="1" thickBot="1">
      <c r="A258" s="18"/>
      <c r="B258" s="19" t="s">
        <v>412</v>
      </c>
      <c r="C258" s="20">
        <v>7.4000000000000003E-3</v>
      </c>
      <c r="D258" s="20">
        <v>0</v>
      </c>
      <c r="E258" s="20">
        <v>7.4000000000000003E-3</v>
      </c>
      <c r="F258" s="21">
        <v>0</v>
      </c>
      <c r="G258" s="21">
        <v>0</v>
      </c>
      <c r="H258" s="21">
        <v>6.76</v>
      </c>
      <c r="I258" s="22">
        <v>11</v>
      </c>
    </row>
    <row r="259" spans="1:9" ht="13.5" thickBot="1">
      <c r="A259" s="18"/>
      <c r="B259" s="19" t="s">
        <v>802</v>
      </c>
      <c r="C259" s="465" t="s">
        <v>468</v>
      </c>
      <c r="D259" s="466"/>
      <c r="E259" s="466"/>
      <c r="F259" s="466"/>
      <c r="G259" s="466"/>
      <c r="H259" s="466"/>
      <c r="I259" s="467"/>
    </row>
    <row r="260" spans="1:9" ht="13.5" thickBot="1">
      <c r="A260" s="18"/>
      <c r="B260" s="19" t="s">
        <v>803</v>
      </c>
      <c r="C260" s="465" t="s">
        <v>468</v>
      </c>
      <c r="D260" s="466"/>
      <c r="E260" s="466"/>
      <c r="F260" s="466"/>
      <c r="G260" s="466"/>
      <c r="H260" s="466"/>
      <c r="I260" s="467"/>
    </row>
    <row r="261" spans="1:9" ht="27.95" customHeight="1" thickBot="1">
      <c r="A261" s="18"/>
      <c r="B261" s="19" t="s">
        <v>805</v>
      </c>
      <c r="C261" s="20">
        <v>2.5999999999999999E-2</v>
      </c>
      <c r="D261" s="20">
        <v>0</v>
      </c>
      <c r="E261" s="20">
        <v>2.5999999999999999E-2</v>
      </c>
      <c r="F261" s="21">
        <v>1.1100000000000001</v>
      </c>
      <c r="G261" s="21">
        <v>0</v>
      </c>
      <c r="H261" s="21">
        <v>4.6100000000000003</v>
      </c>
      <c r="I261" s="22">
        <v>11</v>
      </c>
    </row>
    <row r="262" spans="1:9" ht="27.95" customHeight="1" thickBot="1">
      <c r="A262" s="18"/>
      <c r="B262" s="19" t="s">
        <v>413</v>
      </c>
      <c r="C262" s="20">
        <v>2.5999999999999999E-2</v>
      </c>
      <c r="D262" s="20">
        <v>0</v>
      </c>
      <c r="E262" s="20">
        <v>2.5999999999999999E-2</v>
      </c>
      <c r="F262" s="21">
        <v>1.1100000000000001</v>
      </c>
      <c r="G262" s="21">
        <v>0</v>
      </c>
      <c r="H262" s="21">
        <v>4.6100000000000003</v>
      </c>
      <c r="I262" s="22">
        <v>11</v>
      </c>
    </row>
    <row r="263" spans="1:9" ht="13.5" thickBot="1">
      <c r="A263" s="18"/>
      <c r="B263" s="19" t="s">
        <v>806</v>
      </c>
      <c r="C263" s="465" t="s">
        <v>468</v>
      </c>
      <c r="D263" s="466"/>
      <c r="E263" s="466"/>
      <c r="F263" s="466"/>
      <c r="G263" s="466"/>
      <c r="H263" s="466"/>
      <c r="I263" s="467"/>
    </row>
    <row r="264" spans="1:9" ht="13.5" thickBot="1">
      <c r="A264" s="18"/>
      <c r="B264" s="19" t="s">
        <v>807</v>
      </c>
      <c r="C264" s="465" t="s">
        <v>468</v>
      </c>
      <c r="D264" s="466"/>
      <c r="E264" s="466"/>
      <c r="F264" s="466"/>
      <c r="G264" s="466"/>
      <c r="H264" s="466"/>
      <c r="I264" s="467"/>
    </row>
    <row r="265" spans="1:9" ht="27.95" customHeight="1" thickBot="1">
      <c r="A265" s="18"/>
      <c r="B265" s="19" t="s">
        <v>809</v>
      </c>
      <c r="C265" s="20">
        <v>0</v>
      </c>
      <c r="D265" s="20">
        <v>0</v>
      </c>
      <c r="E265" s="20">
        <v>0</v>
      </c>
      <c r="F265" s="21">
        <v>0</v>
      </c>
      <c r="G265" s="21">
        <v>0</v>
      </c>
      <c r="H265" s="21">
        <v>0</v>
      </c>
      <c r="I265" s="22">
        <v>0</v>
      </c>
    </row>
    <row r="266" spans="1:9" ht="27.95" customHeight="1" thickBot="1">
      <c r="A266" s="18"/>
      <c r="B266" s="19" t="s">
        <v>439</v>
      </c>
      <c r="C266" s="20">
        <v>0</v>
      </c>
      <c r="D266" s="20">
        <v>0</v>
      </c>
      <c r="E266" s="20">
        <v>0</v>
      </c>
      <c r="F266" s="21">
        <v>0</v>
      </c>
      <c r="G266" s="21">
        <v>0</v>
      </c>
      <c r="H266" s="21">
        <v>0</v>
      </c>
      <c r="I266" s="22">
        <v>0</v>
      </c>
    </row>
    <row r="267" spans="1:9" ht="13.5" thickBot="1">
      <c r="A267" s="18"/>
      <c r="B267" s="19" t="s">
        <v>810</v>
      </c>
      <c r="C267" s="465" t="s">
        <v>468</v>
      </c>
      <c r="D267" s="466"/>
      <c r="E267" s="466"/>
      <c r="F267" s="466"/>
      <c r="G267" s="466"/>
      <c r="H267" s="466"/>
      <c r="I267" s="467"/>
    </row>
    <row r="268" spans="1:9" ht="27.95" customHeight="1" thickBot="1">
      <c r="A268" s="18"/>
      <c r="B268" s="19" t="s">
        <v>811</v>
      </c>
      <c r="C268" s="20">
        <v>0.19170000000000001</v>
      </c>
      <c r="D268" s="20">
        <v>0</v>
      </c>
      <c r="E268" s="20">
        <v>0.19170000000000001</v>
      </c>
      <c r="F268" s="21">
        <v>0</v>
      </c>
      <c r="G268" s="21">
        <v>23</v>
      </c>
      <c r="H268" s="21">
        <v>0.5</v>
      </c>
      <c r="I268" s="22">
        <v>1</v>
      </c>
    </row>
    <row r="269" spans="1:9" ht="27.95" customHeight="1" thickBot="1">
      <c r="A269" s="18"/>
      <c r="B269" s="19" t="s">
        <v>446</v>
      </c>
      <c r="C269" s="20">
        <v>0.1948</v>
      </c>
      <c r="D269" s="20">
        <v>9.2499999999999999E-2</v>
      </c>
      <c r="E269" s="20">
        <v>0.28739999999999999</v>
      </c>
      <c r="F269" s="21">
        <v>1.59</v>
      </c>
      <c r="G269" s="21">
        <v>12.5</v>
      </c>
      <c r="H269" s="21">
        <v>14.59</v>
      </c>
      <c r="I269" s="22">
        <v>23</v>
      </c>
    </row>
    <row r="270" spans="1:9" ht="27.95" customHeight="1" thickBot="1">
      <c r="A270" s="18"/>
      <c r="B270" s="19" t="s">
        <v>813</v>
      </c>
      <c r="C270" s="20">
        <v>0.1948</v>
      </c>
      <c r="D270" s="20">
        <v>9.2499999999999999E-2</v>
      </c>
      <c r="E270" s="20">
        <v>0.28739999999999999</v>
      </c>
      <c r="F270" s="21">
        <v>1.59</v>
      </c>
      <c r="G270" s="21">
        <v>12.5</v>
      </c>
      <c r="H270" s="21">
        <v>14.59</v>
      </c>
      <c r="I270" s="22">
        <v>23</v>
      </c>
    </row>
    <row r="271" spans="1:9" ht="27.95" customHeight="1" thickBot="1">
      <c r="A271" s="18"/>
      <c r="B271" s="19" t="s">
        <v>814</v>
      </c>
      <c r="C271" s="20">
        <v>0</v>
      </c>
      <c r="D271" s="20">
        <v>0</v>
      </c>
      <c r="E271" s="20">
        <v>0</v>
      </c>
      <c r="F271" s="21">
        <v>0</v>
      </c>
      <c r="G271" s="21">
        <v>0</v>
      </c>
      <c r="H271" s="21">
        <v>0.8</v>
      </c>
      <c r="I271" s="22">
        <v>1</v>
      </c>
    </row>
    <row r="272" spans="1:9" ht="27.95" customHeight="1" thickBot="1">
      <c r="A272" s="18"/>
      <c r="B272" s="19" t="s">
        <v>815</v>
      </c>
      <c r="C272" s="20">
        <v>0</v>
      </c>
      <c r="D272" s="20">
        <v>0</v>
      </c>
      <c r="E272" s="20">
        <v>0</v>
      </c>
      <c r="F272" s="21">
        <v>0</v>
      </c>
      <c r="G272" s="21">
        <v>0</v>
      </c>
      <c r="H272" s="21">
        <v>1</v>
      </c>
      <c r="I272" s="22">
        <v>1</v>
      </c>
    </row>
    <row r="273" spans="1:9" ht="27.95" customHeight="1" thickBot="1">
      <c r="A273" s="18"/>
      <c r="B273" s="19" t="s">
        <v>817</v>
      </c>
      <c r="C273" s="20">
        <v>0.06</v>
      </c>
      <c r="D273" s="20">
        <v>0</v>
      </c>
      <c r="E273" s="20">
        <v>0.06</v>
      </c>
      <c r="F273" s="21">
        <v>0.23</v>
      </c>
      <c r="G273" s="21">
        <v>4</v>
      </c>
      <c r="H273" s="21">
        <v>37.18</v>
      </c>
      <c r="I273" s="22">
        <v>54</v>
      </c>
    </row>
    <row r="274" spans="1:9" ht="27.95" customHeight="1" thickBot="1">
      <c r="A274" s="18"/>
      <c r="B274" s="19" t="s">
        <v>447</v>
      </c>
      <c r="C274" s="20">
        <v>5.8700000000000002E-2</v>
      </c>
      <c r="D274" s="20">
        <v>0</v>
      </c>
      <c r="E274" s="20">
        <v>5.8700000000000002E-2</v>
      </c>
      <c r="F274" s="21">
        <v>0.22</v>
      </c>
      <c r="G274" s="21">
        <v>4</v>
      </c>
      <c r="H274" s="21">
        <v>37.979999999999997</v>
      </c>
      <c r="I274" s="22">
        <v>55</v>
      </c>
    </row>
    <row r="275" spans="1:9" ht="27.95" customHeight="1" thickBot="1">
      <c r="A275" s="18"/>
      <c r="B275" s="19" t="s">
        <v>818</v>
      </c>
      <c r="C275" s="20">
        <v>5.7799999999999997E-2</v>
      </c>
      <c r="D275" s="20">
        <v>1.14E-2</v>
      </c>
      <c r="E275" s="20">
        <v>6.9099999999999995E-2</v>
      </c>
      <c r="F275" s="21">
        <v>0.66</v>
      </c>
      <c r="G275" s="21">
        <v>4.9000000000000004</v>
      </c>
      <c r="H275" s="21">
        <v>936.96</v>
      </c>
      <c r="I275" s="22">
        <v>1377</v>
      </c>
    </row>
    <row r="276" spans="1:9" ht="13.5" thickBot="1">
      <c r="A276" s="18"/>
      <c r="B276" s="19" t="s">
        <v>469</v>
      </c>
      <c r="C276" s="465" t="s">
        <v>468</v>
      </c>
      <c r="D276" s="466"/>
      <c r="E276" s="466"/>
      <c r="F276" s="466"/>
      <c r="G276" s="466"/>
      <c r="H276" s="466"/>
      <c r="I276" s="467"/>
    </row>
    <row r="277" spans="1:9" ht="13.5" thickBot="1">
      <c r="A277" s="18"/>
      <c r="B277" s="19" t="s">
        <v>819</v>
      </c>
      <c r="C277" s="465" t="s">
        <v>468</v>
      </c>
      <c r="D277" s="466"/>
      <c r="E277" s="466"/>
      <c r="F277" s="466"/>
      <c r="G277" s="466"/>
      <c r="H277" s="466"/>
      <c r="I277" s="467"/>
    </row>
    <row r="278" spans="1:9" ht="13.5" thickBot="1">
      <c r="A278" s="18"/>
      <c r="B278" s="19" t="s">
        <v>820</v>
      </c>
      <c r="C278" s="465" t="s">
        <v>468</v>
      </c>
      <c r="D278" s="466"/>
      <c r="E278" s="466"/>
      <c r="F278" s="466"/>
      <c r="G278" s="466"/>
      <c r="H278" s="466"/>
      <c r="I278" s="467"/>
    </row>
    <row r="279" spans="1:9" ht="13.5" thickBot="1">
      <c r="A279" s="18"/>
      <c r="B279" s="19" t="s">
        <v>821</v>
      </c>
      <c r="C279" s="465" t="s">
        <v>468</v>
      </c>
      <c r="D279" s="466"/>
      <c r="E279" s="466"/>
      <c r="F279" s="466"/>
      <c r="G279" s="466"/>
      <c r="H279" s="466"/>
      <c r="I279" s="467"/>
    </row>
    <row r="280" spans="1:9" ht="13.5" thickBot="1">
      <c r="A280" s="18"/>
      <c r="B280" s="19" t="s">
        <v>822</v>
      </c>
      <c r="C280" s="465" t="s">
        <v>468</v>
      </c>
      <c r="D280" s="466"/>
      <c r="E280" s="466"/>
      <c r="F280" s="466"/>
      <c r="G280" s="466"/>
      <c r="H280" s="466"/>
      <c r="I280" s="467"/>
    </row>
    <row r="281" spans="1:9" ht="13.5" thickBot="1">
      <c r="A281" s="18"/>
      <c r="B281" s="19" t="s">
        <v>823</v>
      </c>
      <c r="C281" s="465" t="s">
        <v>468</v>
      </c>
      <c r="D281" s="466"/>
      <c r="E281" s="466"/>
      <c r="F281" s="466"/>
      <c r="G281" s="466"/>
      <c r="H281" s="466"/>
      <c r="I281" s="467"/>
    </row>
    <row r="282" spans="1:9" ht="27.95" customHeight="1" thickBot="1">
      <c r="A282" s="18"/>
      <c r="B282" s="19" t="s">
        <v>414</v>
      </c>
      <c r="C282" s="20">
        <v>0</v>
      </c>
      <c r="D282" s="20">
        <v>0</v>
      </c>
      <c r="E282" s="20">
        <v>0</v>
      </c>
      <c r="F282" s="21">
        <v>0</v>
      </c>
      <c r="G282" s="21">
        <v>0</v>
      </c>
      <c r="H282" s="21">
        <v>0</v>
      </c>
      <c r="I282" s="22">
        <v>0</v>
      </c>
    </row>
    <row r="283" spans="1:9" ht="13.5" thickBot="1">
      <c r="A283" s="18"/>
      <c r="B283" s="19" t="s">
        <v>824</v>
      </c>
      <c r="C283" s="465" t="s">
        <v>468</v>
      </c>
      <c r="D283" s="466"/>
      <c r="E283" s="466"/>
      <c r="F283" s="466"/>
      <c r="G283" s="466"/>
      <c r="H283" s="466"/>
      <c r="I283" s="467"/>
    </row>
    <row r="284" spans="1:9" ht="13.5" thickBot="1">
      <c r="A284" s="18"/>
      <c r="B284" s="19" t="s">
        <v>727</v>
      </c>
      <c r="C284" s="465" t="s">
        <v>468</v>
      </c>
      <c r="D284" s="466"/>
      <c r="E284" s="466"/>
      <c r="F284" s="466"/>
      <c r="G284" s="466"/>
      <c r="H284" s="466"/>
      <c r="I284" s="467"/>
    </row>
    <row r="285" spans="1:9" ht="27.95" customHeight="1" thickBot="1">
      <c r="A285" s="18"/>
      <c r="B285" s="19" t="s">
        <v>818</v>
      </c>
      <c r="C285" s="20">
        <v>0</v>
      </c>
      <c r="D285" s="20">
        <v>0</v>
      </c>
      <c r="E285" s="20">
        <v>0</v>
      </c>
      <c r="F285" s="21">
        <v>0</v>
      </c>
      <c r="G285" s="21">
        <v>0</v>
      </c>
      <c r="H285" s="21">
        <v>0</v>
      </c>
      <c r="I285" s="22">
        <v>0</v>
      </c>
    </row>
    <row r="286" spans="1:9" ht="13.5" thickBot="1">
      <c r="A286" s="18"/>
      <c r="B286" s="19" t="s">
        <v>825</v>
      </c>
      <c r="C286" s="465" t="s">
        <v>468</v>
      </c>
      <c r="D286" s="466"/>
      <c r="E286" s="466"/>
      <c r="F286" s="466"/>
      <c r="G286" s="466"/>
      <c r="H286" s="466"/>
      <c r="I286" s="467"/>
    </row>
    <row r="287" spans="1:9" ht="13.5" thickBot="1">
      <c r="A287" s="18"/>
      <c r="B287" s="19" t="s">
        <v>826</v>
      </c>
      <c r="C287" s="465" t="s">
        <v>468</v>
      </c>
      <c r="D287" s="466"/>
      <c r="E287" s="466"/>
      <c r="F287" s="466"/>
      <c r="G287" s="466"/>
      <c r="H287" s="466"/>
      <c r="I287" s="467"/>
    </row>
    <row r="288" spans="1:9" ht="13.5" thickBot="1">
      <c r="A288" s="18"/>
      <c r="B288" s="19" t="s">
        <v>827</v>
      </c>
      <c r="C288" s="465" t="s">
        <v>468</v>
      </c>
      <c r="D288" s="466"/>
      <c r="E288" s="466"/>
      <c r="F288" s="466"/>
      <c r="G288" s="466"/>
      <c r="H288" s="466"/>
      <c r="I288" s="467"/>
    </row>
    <row r="289" spans="1:9" ht="27.95" customHeight="1" thickBot="1">
      <c r="A289" s="18"/>
      <c r="B289" s="19" t="s">
        <v>415</v>
      </c>
      <c r="C289" s="20">
        <v>0</v>
      </c>
      <c r="D289" s="20">
        <v>0</v>
      </c>
      <c r="E289" s="20">
        <v>0</v>
      </c>
      <c r="F289" s="21">
        <v>0</v>
      </c>
      <c r="G289" s="21">
        <v>0</v>
      </c>
      <c r="H289" s="21">
        <v>0</v>
      </c>
      <c r="I289" s="22">
        <v>0</v>
      </c>
    </row>
    <row r="290" spans="1:9" ht="27.95" customHeight="1" thickBot="1">
      <c r="A290" s="23"/>
      <c r="B290" s="24" t="s">
        <v>828</v>
      </c>
      <c r="C290" s="25">
        <v>5.7799999999999997E-2</v>
      </c>
      <c r="D290" s="25">
        <v>1.14E-2</v>
      </c>
      <c r="E290" s="25">
        <v>6.9099999999999995E-2</v>
      </c>
      <c r="F290" s="26">
        <v>0.66</v>
      </c>
      <c r="G290" s="26">
        <v>4.9000000000000004</v>
      </c>
      <c r="H290" s="26">
        <v>936.96</v>
      </c>
      <c r="I290" s="27">
        <v>1377</v>
      </c>
    </row>
    <row r="291" spans="1:9">
      <c r="A291" s="479"/>
      <c r="B291" s="479"/>
      <c r="C291" s="479"/>
      <c r="D291" s="479"/>
      <c r="E291" s="479"/>
      <c r="F291" s="479"/>
      <c r="G291" s="479"/>
      <c r="H291" s="479"/>
      <c r="I291" s="479"/>
    </row>
    <row r="292" spans="1:9">
      <c r="A292" s="463"/>
      <c r="B292" s="463"/>
      <c r="C292" s="463"/>
      <c r="D292" s="463"/>
      <c r="E292" s="463"/>
      <c r="F292" s="463"/>
      <c r="G292" s="463"/>
      <c r="H292" s="463"/>
      <c r="I292" s="463"/>
    </row>
    <row r="293" spans="1:9" ht="12.95" customHeight="1">
      <c r="A293" s="478" t="s">
        <v>829</v>
      </c>
      <c r="B293" s="478"/>
      <c r="C293" s="478"/>
      <c r="D293" s="478"/>
      <c r="E293" s="478"/>
      <c r="F293" s="478"/>
      <c r="G293" s="478"/>
      <c r="H293" s="478"/>
      <c r="I293" s="478"/>
    </row>
    <row r="294" spans="1:9">
      <c r="A294" s="463"/>
      <c r="B294" s="463"/>
      <c r="C294" s="463"/>
      <c r="D294" s="463"/>
      <c r="E294" s="463"/>
      <c r="F294" s="463"/>
      <c r="G294" s="463"/>
      <c r="H294" s="463"/>
      <c r="I294" s="463"/>
    </row>
    <row r="295" spans="1:9" ht="12.95" customHeight="1">
      <c r="A295" s="477" t="s">
        <v>830</v>
      </c>
      <c r="B295" s="477"/>
      <c r="C295" s="477"/>
      <c r="D295" s="477"/>
      <c r="E295" s="477"/>
      <c r="F295" s="477"/>
      <c r="G295" s="477"/>
      <c r="H295" s="477"/>
      <c r="I295" s="477"/>
    </row>
    <row r="296" spans="1:9" ht="12.95" customHeight="1">
      <c r="A296" s="477" t="s">
        <v>831</v>
      </c>
      <c r="B296" s="477"/>
      <c r="C296" s="477"/>
      <c r="D296" s="477"/>
      <c r="E296" s="477"/>
      <c r="F296" s="477"/>
      <c r="G296" s="477"/>
      <c r="H296" s="477"/>
      <c r="I296" s="477"/>
    </row>
    <row r="297" spans="1:9" ht="12.95" customHeight="1">
      <c r="A297" s="477" t="s">
        <v>832</v>
      </c>
      <c r="B297" s="477"/>
      <c r="C297" s="477"/>
      <c r="D297" s="477"/>
      <c r="E297" s="477"/>
      <c r="F297" s="477"/>
      <c r="G297" s="477"/>
      <c r="H297" s="477"/>
      <c r="I297" s="477"/>
    </row>
    <row r="298" spans="1:9" ht="12.95" customHeight="1">
      <c r="A298" s="477" t="s">
        <v>833</v>
      </c>
      <c r="B298" s="477"/>
      <c r="C298" s="477"/>
      <c r="D298" s="477"/>
      <c r="E298" s="477"/>
      <c r="F298" s="477"/>
      <c r="G298" s="477"/>
      <c r="H298" s="477"/>
      <c r="I298" s="477"/>
    </row>
    <row r="299" spans="1:9" ht="12.95" customHeight="1">
      <c r="A299" s="477" t="s">
        <v>834</v>
      </c>
      <c r="B299" s="477"/>
      <c r="C299" s="477"/>
      <c r="D299" s="477"/>
      <c r="E299" s="477"/>
      <c r="F299" s="477"/>
      <c r="G299" s="477"/>
      <c r="H299" s="477"/>
      <c r="I299" s="477"/>
    </row>
  </sheetData>
  <mergeCells count="157">
    <mergeCell ref="C260:I260"/>
    <mergeCell ref="C263:I263"/>
    <mergeCell ref="C267:I267"/>
    <mergeCell ref="C279:I279"/>
    <mergeCell ref="A297:I297"/>
    <mergeCell ref="A298:I298"/>
    <mergeCell ref="A299:I299"/>
    <mergeCell ref="C280:I280"/>
    <mergeCell ref="C281:I281"/>
    <mergeCell ref="C287:I287"/>
    <mergeCell ref="A291:I291"/>
    <mergeCell ref="A292:I292"/>
    <mergeCell ref="A293:I293"/>
    <mergeCell ref="A294:I294"/>
    <mergeCell ref="A295:I295"/>
    <mergeCell ref="A296:I296"/>
    <mergeCell ref="C288:I288"/>
    <mergeCell ref="C286:I286"/>
    <mergeCell ref="C276:I276"/>
    <mergeCell ref="C277:I277"/>
    <mergeCell ref="C278:I278"/>
    <mergeCell ref="C284:I284"/>
    <mergeCell ref="C283:I283"/>
    <mergeCell ref="C87:I87"/>
    <mergeCell ref="C86:I86"/>
    <mergeCell ref="C111:I111"/>
    <mergeCell ref="C112:I112"/>
    <mergeCell ref="C126:I126"/>
    <mergeCell ref="C127:I127"/>
    <mergeCell ref="C128:I128"/>
    <mergeCell ref="C113:I113"/>
    <mergeCell ref="C91:I91"/>
    <mergeCell ref="C89:I89"/>
    <mergeCell ref="C90:I90"/>
    <mergeCell ref="C97:I97"/>
    <mergeCell ref="C98:I98"/>
    <mergeCell ref="C110:I110"/>
    <mergeCell ref="C114:I114"/>
    <mergeCell ref="C115:I115"/>
    <mergeCell ref="C117:I117"/>
    <mergeCell ref="C119:I119"/>
    <mergeCell ref="C122:I122"/>
    <mergeCell ref="C92:I92"/>
    <mergeCell ref="C93:I93"/>
    <mergeCell ref="C94:I94"/>
    <mergeCell ref="C95:I95"/>
    <mergeCell ref="C96:I96"/>
    <mergeCell ref="C247:I247"/>
    <mergeCell ref="C171:I171"/>
    <mergeCell ref="C198:I198"/>
    <mergeCell ref="C201:I201"/>
    <mergeCell ref="C205:I205"/>
    <mergeCell ref="C206:I206"/>
    <mergeCell ref="C227:I227"/>
    <mergeCell ref="C256:I256"/>
    <mergeCell ref="C264:I264"/>
    <mergeCell ref="C207:I207"/>
    <mergeCell ref="C189:I189"/>
    <mergeCell ref="C190:I190"/>
    <mergeCell ref="C191:I191"/>
    <mergeCell ref="C194:I194"/>
    <mergeCell ref="C235:I235"/>
    <mergeCell ref="C244:I244"/>
    <mergeCell ref="C248:I248"/>
    <mergeCell ref="C251:I251"/>
    <mergeCell ref="C259:I259"/>
    <mergeCell ref="C192:I192"/>
    <mergeCell ref="C252:I252"/>
    <mergeCell ref="C196:I196"/>
    <mergeCell ref="C243:I243"/>
    <mergeCell ref="C209:I209"/>
    <mergeCell ref="C39:I39"/>
    <mergeCell ref="C51:I51"/>
    <mergeCell ref="C59:I59"/>
    <mergeCell ref="C77:I77"/>
    <mergeCell ref="C32:I32"/>
    <mergeCell ref="C63:I63"/>
    <mergeCell ref="C73:I73"/>
    <mergeCell ref="C69:I69"/>
    <mergeCell ref="C208:I208"/>
    <mergeCell ref="C184:I184"/>
    <mergeCell ref="C188:I188"/>
    <mergeCell ref="C195:I195"/>
    <mergeCell ref="C182:I182"/>
    <mergeCell ref="C185:I185"/>
    <mergeCell ref="C165:I165"/>
    <mergeCell ref="C173:I173"/>
    <mergeCell ref="C49:I49"/>
    <mergeCell ref="C53:I53"/>
    <mergeCell ref="C55:I55"/>
    <mergeCell ref="C61:I61"/>
    <mergeCell ref="C76:I76"/>
    <mergeCell ref="C78:I78"/>
    <mergeCell ref="C88:I88"/>
    <mergeCell ref="C140:I140"/>
    <mergeCell ref="C215:I215"/>
    <mergeCell ref="C223:I223"/>
    <mergeCell ref="C231:I231"/>
    <mergeCell ref="C146:I146"/>
    <mergeCell ref="C147:I147"/>
    <mergeCell ref="C156:I156"/>
    <mergeCell ref="C133:I133"/>
    <mergeCell ref="C137:I137"/>
    <mergeCell ref="C142:I142"/>
    <mergeCell ref="C148:I148"/>
    <mergeCell ref="C149:I149"/>
    <mergeCell ref="C150:I150"/>
    <mergeCell ref="C151:I151"/>
    <mergeCell ref="C160:I160"/>
    <mergeCell ref="C163:I163"/>
    <mergeCell ref="C164:I164"/>
    <mergeCell ref="C166:I166"/>
    <mergeCell ref="C167:I167"/>
    <mergeCell ref="C168:I168"/>
    <mergeCell ref="C176:I176"/>
    <mergeCell ref="C178:I178"/>
    <mergeCell ref="C183:I183"/>
    <mergeCell ref="C19:I19"/>
    <mergeCell ref="C20:I20"/>
    <mergeCell ref="C13:I13"/>
    <mergeCell ref="C37:I37"/>
    <mergeCell ref="C22:I22"/>
    <mergeCell ref="C23:I23"/>
    <mergeCell ref="C24:I24"/>
    <mergeCell ref="C25:I25"/>
    <mergeCell ref="C47:I47"/>
    <mergeCell ref="C33:I33"/>
    <mergeCell ref="C34:I34"/>
    <mergeCell ref="C26:I26"/>
    <mergeCell ref="C27:I27"/>
    <mergeCell ref="C28:I28"/>
    <mergeCell ref="C29:I29"/>
    <mergeCell ref="C30:I30"/>
    <mergeCell ref="C31:I31"/>
    <mergeCell ref="C14:I14"/>
    <mergeCell ref="C15:I15"/>
    <mergeCell ref="C16:I16"/>
    <mergeCell ref="C17:I17"/>
    <mergeCell ref="C18:I18"/>
    <mergeCell ref="C21:I21"/>
    <mergeCell ref="C35:I35"/>
    <mergeCell ref="A10:J10"/>
    <mergeCell ref="A11:B12"/>
    <mergeCell ref="C11:E11"/>
    <mergeCell ref="F11:F12"/>
    <mergeCell ref="G11:G12"/>
    <mergeCell ref="H11:H12"/>
    <mergeCell ref="I11:I12"/>
    <mergeCell ref="A1:J1"/>
    <mergeCell ref="A2:I2"/>
    <mergeCell ref="A3:I3"/>
    <mergeCell ref="A4:I4"/>
    <mergeCell ref="A5:I5"/>
    <mergeCell ref="A6:I6"/>
    <mergeCell ref="A7:I7"/>
    <mergeCell ref="A8:I8"/>
    <mergeCell ref="A9:I9"/>
  </mergeCells>
  <conditionalFormatting sqref="Z1:Z1048576">
    <cfRule type="cellIs" dxfId="7" priority="1" operator="notEqual">
      <formula>M1</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23"/>
  <dimension ref="A1:J439"/>
  <sheetViews>
    <sheetView topLeftCell="A82" workbookViewId="0">
      <selection activeCell="A104" sqref="A104:XFD104"/>
    </sheetView>
  </sheetViews>
  <sheetFormatPr defaultColWidth="10.85546875" defaultRowHeight="12.75"/>
  <cols>
    <col min="1" max="1" width="14.28515625" style="14" customWidth="1"/>
    <col min="2" max="2" width="57.42578125" style="14" customWidth="1"/>
    <col min="3" max="3" width="15.42578125" style="14" customWidth="1"/>
    <col min="4" max="4" width="13.85546875" style="14" customWidth="1"/>
    <col min="5" max="5" width="15.42578125" style="14" customWidth="1"/>
    <col min="6" max="6" width="10.85546875" style="14" customWidth="1"/>
    <col min="7" max="7" width="11.140625" style="14" customWidth="1"/>
    <col min="8" max="8" width="12.85546875" style="14" customWidth="1"/>
    <col min="9" max="9" width="9" style="14" customWidth="1"/>
    <col min="10" max="10" width="58.140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47"/>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47"/>
    </row>
    <row r="5" spans="1:10" ht="14.25">
      <c r="A5" s="464" t="s">
        <v>452</v>
      </c>
      <c r="B5" s="464"/>
      <c r="C5" s="464"/>
      <c r="D5" s="464"/>
      <c r="E5" s="464"/>
      <c r="F5" s="464"/>
      <c r="G5" s="464"/>
      <c r="H5" s="464"/>
      <c r="I5" s="464"/>
      <c r="J5" s="15" t="s">
        <v>838</v>
      </c>
    </row>
    <row r="6" spans="1:10" ht="409.5">
      <c r="A6" s="464" t="s">
        <v>454</v>
      </c>
      <c r="B6" s="464"/>
      <c r="C6" s="464"/>
      <c r="D6" s="464"/>
      <c r="E6" s="464"/>
      <c r="F6" s="464"/>
      <c r="G6" s="464"/>
      <c r="H6" s="464"/>
      <c r="I6" s="464"/>
      <c r="J6" s="15" t="s">
        <v>835</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44350.621192129627</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9.8299999999999998E-2</v>
      </c>
      <c r="D50" s="20">
        <v>0</v>
      </c>
      <c r="E50" s="20">
        <v>9.8299999999999998E-2</v>
      </c>
      <c r="F50" s="21">
        <v>0.39</v>
      </c>
      <c r="G50" s="21">
        <v>7</v>
      </c>
      <c r="H50" s="21">
        <v>17.03</v>
      </c>
      <c r="I50" s="22">
        <v>31</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9.6000000000000002E-2</v>
      </c>
      <c r="D54" s="20">
        <v>0</v>
      </c>
      <c r="E54" s="20">
        <v>9.6000000000000002E-2</v>
      </c>
      <c r="F54" s="21">
        <v>0.38</v>
      </c>
      <c r="G54" s="21">
        <v>7</v>
      </c>
      <c r="H54" s="21">
        <v>17.43</v>
      </c>
      <c r="I54" s="22">
        <v>32</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0.17960000000000001</v>
      </c>
      <c r="D56" s="20">
        <v>8.9999999999999993E-3</v>
      </c>
      <c r="E56" s="20">
        <v>0.18859999999999999</v>
      </c>
      <c r="F56" s="21">
        <v>0.97</v>
      </c>
      <c r="G56" s="21">
        <v>4.5</v>
      </c>
      <c r="H56" s="21">
        <v>16.260000000000002</v>
      </c>
      <c r="I56" s="22">
        <v>25</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0.17419999999999999</v>
      </c>
      <c r="D60" s="20">
        <v>8.6999999999999994E-3</v>
      </c>
      <c r="E60" s="20">
        <v>0.183</v>
      </c>
      <c r="F60" s="21">
        <v>0.94</v>
      </c>
      <c r="G60" s="21">
        <v>4.5</v>
      </c>
      <c r="H60" s="21">
        <v>16.760000000000002</v>
      </c>
      <c r="I60" s="22">
        <v>26</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0.15740000000000001</v>
      </c>
      <c r="D62" s="20">
        <v>0</v>
      </c>
      <c r="E62" s="20">
        <v>0.15740000000000001</v>
      </c>
      <c r="F62" s="21">
        <v>0</v>
      </c>
      <c r="G62" s="21">
        <v>11</v>
      </c>
      <c r="H62" s="21">
        <v>13</v>
      </c>
      <c r="I62" s="22">
        <v>18</v>
      </c>
    </row>
    <row r="63" spans="1:9" ht="13.5" thickBot="1">
      <c r="A63" s="18"/>
      <c r="B63" s="19" t="s">
        <v>513</v>
      </c>
      <c r="C63" s="465" t="s">
        <v>468</v>
      </c>
      <c r="D63" s="466"/>
      <c r="E63" s="466"/>
      <c r="F63" s="466"/>
      <c r="G63" s="466"/>
      <c r="H63" s="466"/>
      <c r="I63" s="467"/>
    </row>
    <row r="64" spans="1:9" ht="27.95" customHeight="1" thickBot="1">
      <c r="A64" s="18"/>
      <c r="B64" s="19" t="s">
        <v>421</v>
      </c>
      <c r="C64" s="20">
        <v>0.1527</v>
      </c>
      <c r="D64" s="20">
        <v>0</v>
      </c>
      <c r="E64" s="20">
        <v>0.1527</v>
      </c>
      <c r="F64" s="21">
        <v>0</v>
      </c>
      <c r="G64" s="21">
        <v>11</v>
      </c>
      <c r="H64" s="21">
        <v>13.4</v>
      </c>
      <c r="I64" s="22">
        <v>19</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8.5599999999999996E-2</v>
      </c>
      <c r="D80" s="20">
        <v>0</v>
      </c>
      <c r="E80" s="20">
        <v>8.5599999999999996E-2</v>
      </c>
      <c r="F80" s="21">
        <v>0.53</v>
      </c>
      <c r="G80" s="21">
        <v>9.3000000000000007</v>
      </c>
      <c r="H80" s="21">
        <v>15.37</v>
      </c>
      <c r="I80" s="22">
        <v>23</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8.5099999999999995E-2</v>
      </c>
      <c r="D83" s="20">
        <v>0</v>
      </c>
      <c r="E83" s="20">
        <v>8.5099999999999995E-2</v>
      </c>
      <c r="F83" s="21">
        <v>0.51</v>
      </c>
      <c r="G83" s="21">
        <v>9.3000000000000007</v>
      </c>
      <c r="H83" s="21">
        <v>15.48</v>
      </c>
      <c r="I83" s="22">
        <v>24</v>
      </c>
    </row>
    <row r="84" spans="1:9" ht="27.95" customHeight="1" thickBot="1">
      <c r="A84" s="18"/>
      <c r="B84" s="19" t="s">
        <v>531</v>
      </c>
      <c r="C84" s="20">
        <v>0.19170000000000001</v>
      </c>
      <c r="D84" s="20">
        <v>0</v>
      </c>
      <c r="E84" s="20">
        <v>0.19170000000000001</v>
      </c>
      <c r="F84" s="21">
        <v>0</v>
      </c>
      <c r="G84" s="21">
        <v>23</v>
      </c>
      <c r="H84" s="21">
        <v>0.5</v>
      </c>
      <c r="I84" s="22">
        <v>1</v>
      </c>
    </row>
    <row r="85" spans="1:9" ht="27.95" customHeight="1" thickBot="1">
      <c r="A85" s="18"/>
      <c r="B85" s="19" t="s">
        <v>532</v>
      </c>
      <c r="C85" s="20">
        <v>0.1235</v>
      </c>
      <c r="D85" s="20">
        <v>4.3299999999999998E-2</v>
      </c>
      <c r="E85" s="20">
        <v>0.1668</v>
      </c>
      <c r="F85" s="21">
        <v>1.01</v>
      </c>
      <c r="G85" s="21">
        <v>4.5</v>
      </c>
      <c r="H85" s="21">
        <v>22.4</v>
      </c>
      <c r="I85" s="22">
        <v>36</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0.1244</v>
      </c>
      <c r="D89" s="20">
        <v>4.2200000000000001E-2</v>
      </c>
      <c r="E89" s="20">
        <v>0.16650000000000001</v>
      </c>
      <c r="F89" s="21">
        <v>0.96</v>
      </c>
      <c r="G89" s="21">
        <v>10.7</v>
      </c>
      <c r="H89" s="21">
        <v>23</v>
      </c>
      <c r="I89" s="22">
        <v>38</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7.7299999999999994E-2</v>
      </c>
      <c r="D101" s="20">
        <v>0</v>
      </c>
      <c r="E101" s="20">
        <v>7.7299999999999994E-2</v>
      </c>
      <c r="F101" s="21">
        <v>0</v>
      </c>
      <c r="G101" s="21">
        <v>7</v>
      </c>
      <c r="H101" s="21">
        <v>14.75</v>
      </c>
      <c r="I101" s="22">
        <v>26</v>
      </c>
    </row>
    <row r="102" spans="1:9" ht="27.95" customHeight="1" thickBot="1">
      <c r="A102" s="18"/>
      <c r="B102" s="19" t="s">
        <v>445</v>
      </c>
      <c r="C102" s="20">
        <v>7.2400000000000006E-2</v>
      </c>
      <c r="D102" s="20">
        <v>0</v>
      </c>
      <c r="E102" s="20">
        <v>7.2400000000000006E-2</v>
      </c>
      <c r="F102" s="21">
        <v>0</v>
      </c>
      <c r="G102" s="21">
        <v>7</v>
      </c>
      <c r="H102" s="21">
        <v>15.75</v>
      </c>
      <c r="I102" s="22">
        <v>27</v>
      </c>
    </row>
    <row r="103" spans="1:9" ht="27.95" customHeight="1" thickBot="1">
      <c r="A103" s="18"/>
      <c r="B103" s="19" t="s">
        <v>546</v>
      </c>
      <c r="C103" s="20">
        <v>0.11609999999999999</v>
      </c>
      <c r="D103" s="20">
        <v>1.0800000000000001E-2</v>
      </c>
      <c r="E103" s="20">
        <v>0.12690000000000001</v>
      </c>
      <c r="F103" s="21">
        <v>0.52</v>
      </c>
      <c r="G103" s="21">
        <v>8.5</v>
      </c>
      <c r="H103" s="21">
        <v>103.02</v>
      </c>
      <c r="I103" s="22">
        <v>165</v>
      </c>
    </row>
    <row r="104" spans="1:9" ht="27.95" customHeight="1" thickBot="1">
      <c r="A104" s="18"/>
      <c r="B104" s="19" t="s">
        <v>547</v>
      </c>
      <c r="C104" s="20">
        <v>0.4415</v>
      </c>
      <c r="D104" s="20">
        <v>0</v>
      </c>
      <c r="E104" s="20">
        <v>0.4415</v>
      </c>
      <c r="F104" s="21">
        <v>0</v>
      </c>
      <c r="G104" s="21">
        <v>0</v>
      </c>
      <c r="H104" s="21">
        <v>0.85</v>
      </c>
      <c r="I104" s="22">
        <v>2</v>
      </c>
    </row>
    <row r="105" spans="1:9" ht="13.5" thickBot="1">
      <c r="A105" s="18"/>
      <c r="B105" s="19" t="s">
        <v>548</v>
      </c>
      <c r="C105" s="465" t="s">
        <v>468</v>
      </c>
      <c r="D105" s="466"/>
      <c r="E105" s="466"/>
      <c r="F105" s="466"/>
      <c r="G105" s="466"/>
      <c r="H105" s="466"/>
      <c r="I105" s="467"/>
    </row>
    <row r="106" spans="1:9" ht="27.95" customHeight="1" thickBot="1">
      <c r="A106" s="18"/>
      <c r="B106" s="19" t="s">
        <v>549</v>
      </c>
      <c r="C106" s="20">
        <v>8.0000000000000004E-4</v>
      </c>
      <c r="D106" s="20">
        <v>0</v>
      </c>
      <c r="E106" s="20">
        <v>8.0000000000000004E-4</v>
      </c>
      <c r="F106" s="21">
        <v>0.34</v>
      </c>
      <c r="G106" s="21">
        <v>1</v>
      </c>
      <c r="H106" s="21">
        <v>25.73</v>
      </c>
      <c r="I106" s="22">
        <v>36</v>
      </c>
    </row>
    <row r="107" spans="1:9" ht="27.95" customHeight="1" thickBot="1">
      <c r="A107" s="18"/>
      <c r="B107" s="19" t="s">
        <v>550</v>
      </c>
      <c r="C107" s="20">
        <v>8.0000000000000004E-4</v>
      </c>
      <c r="D107" s="20">
        <v>0</v>
      </c>
      <c r="E107" s="20">
        <v>8.0000000000000004E-4</v>
      </c>
      <c r="F107" s="21">
        <v>0.34</v>
      </c>
      <c r="G107" s="21">
        <v>1</v>
      </c>
      <c r="H107" s="21">
        <v>25.73</v>
      </c>
      <c r="I107" s="22">
        <v>36</v>
      </c>
    </row>
    <row r="108" spans="1:9" ht="27.95" customHeight="1" thickBot="1">
      <c r="A108" s="18"/>
      <c r="B108" s="19" t="s">
        <v>386</v>
      </c>
      <c r="C108" s="20">
        <v>1.49E-2</v>
      </c>
      <c r="D108" s="20">
        <v>0</v>
      </c>
      <c r="E108" s="20">
        <v>1.49E-2</v>
      </c>
      <c r="F108" s="21">
        <v>0.33</v>
      </c>
      <c r="G108" s="21">
        <v>1</v>
      </c>
      <c r="H108" s="21">
        <v>26.58</v>
      </c>
      <c r="I108" s="22">
        <v>37</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1.9599999999999999E-2</v>
      </c>
      <c r="D111" s="20">
        <v>0</v>
      </c>
      <c r="E111" s="20">
        <v>1.9599999999999999E-2</v>
      </c>
      <c r="F111" s="21">
        <v>0.53</v>
      </c>
      <c r="G111" s="21">
        <v>1</v>
      </c>
      <c r="H111" s="21">
        <v>12.9</v>
      </c>
      <c r="I111" s="22">
        <v>23</v>
      </c>
    </row>
    <row r="112" spans="1:9" ht="27.95" customHeight="1" thickBot="1">
      <c r="A112" s="18"/>
      <c r="B112" s="19" t="s">
        <v>554</v>
      </c>
      <c r="C112" s="20">
        <v>1.9599999999999999E-2</v>
      </c>
      <c r="D112" s="20">
        <v>0</v>
      </c>
      <c r="E112" s="20">
        <v>1.9599999999999999E-2</v>
      </c>
      <c r="F112" s="21">
        <v>0.53</v>
      </c>
      <c r="G112" s="21">
        <v>1</v>
      </c>
      <c r="H112" s="21">
        <v>12.9</v>
      </c>
      <c r="I112" s="22">
        <v>23</v>
      </c>
    </row>
    <row r="113" spans="1:9" ht="27.95" customHeight="1" thickBot="1">
      <c r="A113" s="18"/>
      <c r="B113" s="19" t="s">
        <v>387</v>
      </c>
      <c r="C113" s="20">
        <v>1.9199999999999998E-2</v>
      </c>
      <c r="D113" s="20">
        <v>0</v>
      </c>
      <c r="E113" s="20">
        <v>1.9199999999999998E-2</v>
      </c>
      <c r="F113" s="21">
        <v>0.51</v>
      </c>
      <c r="G113" s="21">
        <v>1</v>
      </c>
      <c r="H113" s="21">
        <v>13.23</v>
      </c>
      <c r="I113" s="22">
        <v>24</v>
      </c>
    </row>
    <row r="114" spans="1:9" ht="13.5" thickBot="1">
      <c r="A114" s="18"/>
      <c r="B114" s="19" t="s">
        <v>555</v>
      </c>
      <c r="C114" s="465" t="s">
        <v>468</v>
      </c>
      <c r="D114" s="466"/>
      <c r="E114" s="466"/>
      <c r="F114" s="466"/>
      <c r="G114" s="466"/>
      <c r="H114" s="466"/>
      <c r="I114" s="467"/>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7.95" customHeight="1" thickBot="1">
      <c r="A117" s="18"/>
      <c r="B117" s="19" t="s">
        <v>558</v>
      </c>
      <c r="C117" s="20">
        <v>0</v>
      </c>
      <c r="D117" s="20">
        <v>0</v>
      </c>
      <c r="E117" s="20">
        <v>0</v>
      </c>
      <c r="F117" s="21">
        <v>0</v>
      </c>
      <c r="G117" s="21">
        <v>0</v>
      </c>
      <c r="H117" s="21">
        <v>1</v>
      </c>
      <c r="I117" s="22">
        <v>1</v>
      </c>
    </row>
    <row r="118" spans="1:9" ht="27.95" customHeight="1" thickBot="1">
      <c r="A118" s="18"/>
      <c r="B118" s="19" t="s">
        <v>559</v>
      </c>
      <c r="C118" s="20">
        <v>7.9000000000000008E-3</v>
      </c>
      <c r="D118" s="20">
        <v>0</v>
      </c>
      <c r="E118" s="20">
        <v>7.9000000000000008E-3</v>
      </c>
      <c r="F118" s="21">
        <v>0</v>
      </c>
      <c r="G118" s="21">
        <v>23</v>
      </c>
      <c r="H118" s="21">
        <v>46.12</v>
      </c>
      <c r="I118" s="22">
        <v>68</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7.6E-3</v>
      </c>
      <c r="D120" s="20">
        <v>0</v>
      </c>
      <c r="E120" s="20">
        <v>7.6E-3</v>
      </c>
      <c r="F120" s="21">
        <v>0</v>
      </c>
      <c r="G120" s="21">
        <v>23</v>
      </c>
      <c r="H120" s="21">
        <v>48.12</v>
      </c>
      <c r="I120" s="22">
        <v>70</v>
      </c>
    </row>
    <row r="121" spans="1:9" ht="27.95" customHeight="1" thickBot="1">
      <c r="A121" s="18"/>
      <c r="B121" s="19" t="s">
        <v>388</v>
      </c>
      <c r="C121" s="20">
        <v>7.6E-3</v>
      </c>
      <c r="D121" s="20">
        <v>0</v>
      </c>
      <c r="E121" s="20">
        <v>7.6E-3</v>
      </c>
      <c r="F121" s="21">
        <v>0</v>
      </c>
      <c r="G121" s="21">
        <v>23</v>
      </c>
      <c r="H121" s="21">
        <v>48.12</v>
      </c>
      <c r="I121" s="22">
        <v>70</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0.5</v>
      </c>
      <c r="D123" s="20">
        <v>0</v>
      </c>
      <c r="E123" s="20">
        <v>0.5</v>
      </c>
      <c r="F123" s="21">
        <v>0</v>
      </c>
      <c r="G123" s="21">
        <v>0</v>
      </c>
      <c r="H123" s="21">
        <v>0.6</v>
      </c>
      <c r="I123" s="22">
        <v>1</v>
      </c>
    </row>
    <row r="124" spans="1:9" ht="27.95" customHeight="1" thickBot="1">
      <c r="A124" s="18"/>
      <c r="B124" s="19" t="s">
        <v>564</v>
      </c>
      <c r="C124" s="20">
        <v>8.0699999999999994E-2</v>
      </c>
      <c r="D124" s="20">
        <v>0</v>
      </c>
      <c r="E124" s="20">
        <v>8.0699999999999994E-2</v>
      </c>
      <c r="F124" s="21">
        <v>0</v>
      </c>
      <c r="G124" s="21">
        <v>0</v>
      </c>
      <c r="H124" s="21">
        <v>8.67</v>
      </c>
      <c r="I124" s="22">
        <v>23</v>
      </c>
    </row>
    <row r="125" spans="1:9" ht="27.95" customHeight="1" thickBot="1">
      <c r="A125" s="18"/>
      <c r="B125" s="19" t="s">
        <v>565</v>
      </c>
      <c r="C125" s="20">
        <v>0.1079</v>
      </c>
      <c r="D125" s="20">
        <v>0</v>
      </c>
      <c r="E125" s="20">
        <v>0.1079</v>
      </c>
      <c r="F125" s="21">
        <v>0</v>
      </c>
      <c r="G125" s="21">
        <v>0</v>
      </c>
      <c r="H125" s="21">
        <v>9.27</v>
      </c>
      <c r="I125" s="22">
        <v>23</v>
      </c>
    </row>
    <row r="126" spans="1:9" ht="27.95" customHeight="1" thickBot="1">
      <c r="A126" s="18"/>
      <c r="B126" s="19" t="s">
        <v>389</v>
      </c>
      <c r="C126" s="20">
        <v>0.1041</v>
      </c>
      <c r="D126" s="20">
        <v>0</v>
      </c>
      <c r="E126" s="20">
        <v>0.1041</v>
      </c>
      <c r="F126" s="21">
        <v>0</v>
      </c>
      <c r="G126" s="21">
        <v>0</v>
      </c>
      <c r="H126" s="21">
        <v>9.6</v>
      </c>
      <c r="I126" s="22">
        <v>25</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4.8599999999999997E-2</v>
      </c>
      <c r="D140" s="20">
        <v>0</v>
      </c>
      <c r="E140" s="20">
        <v>4.8599999999999997E-2</v>
      </c>
      <c r="F140" s="21">
        <v>0.9</v>
      </c>
      <c r="G140" s="21">
        <v>2.2999999999999998</v>
      </c>
      <c r="H140" s="21">
        <v>22.9</v>
      </c>
      <c r="I140" s="22">
        <v>27</v>
      </c>
    </row>
    <row r="141" spans="1:9" ht="27.95" customHeight="1" thickBot="1">
      <c r="A141" s="18"/>
      <c r="B141" s="19" t="s">
        <v>580</v>
      </c>
      <c r="C141" s="20">
        <v>0</v>
      </c>
      <c r="D141" s="20">
        <v>0</v>
      </c>
      <c r="E141" s="20">
        <v>0</v>
      </c>
      <c r="F141" s="21">
        <v>0</v>
      </c>
      <c r="G141" s="21">
        <v>0</v>
      </c>
      <c r="H141" s="21">
        <v>3.3</v>
      </c>
      <c r="I141" s="22">
        <v>12</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4.2500000000000003E-2</v>
      </c>
      <c r="D146" s="20">
        <v>0</v>
      </c>
      <c r="E146" s="20">
        <v>4.2500000000000003E-2</v>
      </c>
      <c r="F146" s="21">
        <v>0.62</v>
      </c>
      <c r="G146" s="21">
        <v>2.2999999999999998</v>
      </c>
      <c r="H146" s="21">
        <v>26.2</v>
      </c>
      <c r="I146" s="22">
        <v>39</v>
      </c>
    </row>
    <row r="147" spans="1:9" ht="27.95" customHeight="1" thickBot="1">
      <c r="A147" s="18"/>
      <c r="B147" s="19" t="s">
        <v>585</v>
      </c>
      <c r="C147" s="20">
        <v>0</v>
      </c>
      <c r="D147" s="20">
        <v>0</v>
      </c>
      <c r="E147" s="20">
        <v>0</v>
      </c>
      <c r="F147" s="21">
        <v>0</v>
      </c>
      <c r="G147" s="21">
        <v>0</v>
      </c>
      <c r="H147" s="21">
        <v>1</v>
      </c>
      <c r="I147" s="22">
        <v>1</v>
      </c>
    </row>
    <row r="148" spans="1:9" ht="27.95" customHeight="1" thickBot="1">
      <c r="A148" s="18"/>
      <c r="B148" s="19" t="s">
        <v>586</v>
      </c>
      <c r="C148" s="20">
        <v>1.11E-2</v>
      </c>
      <c r="D148" s="20">
        <v>0</v>
      </c>
      <c r="E148" s="20">
        <v>1.11E-2</v>
      </c>
      <c r="F148" s="21">
        <v>0</v>
      </c>
      <c r="G148" s="21">
        <v>0</v>
      </c>
      <c r="H148" s="21">
        <v>18</v>
      </c>
      <c r="I148" s="22">
        <v>25</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1.0500000000000001E-2</v>
      </c>
      <c r="D153" s="20">
        <v>0</v>
      </c>
      <c r="E153" s="20">
        <v>1.0500000000000001E-2</v>
      </c>
      <c r="F153" s="21">
        <v>0</v>
      </c>
      <c r="G153" s="21">
        <v>0</v>
      </c>
      <c r="H153" s="21">
        <v>19</v>
      </c>
      <c r="I153" s="22">
        <v>26</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3.6600000000000001E-2</v>
      </c>
      <c r="D155" s="20">
        <v>1.8599999999999998E-2</v>
      </c>
      <c r="E155" s="20">
        <v>5.5199999999999999E-2</v>
      </c>
      <c r="F155" s="21">
        <v>0.61</v>
      </c>
      <c r="G155" s="21">
        <v>3</v>
      </c>
      <c r="H155" s="21">
        <v>17.82</v>
      </c>
      <c r="I155" s="22">
        <v>20</v>
      </c>
    </row>
    <row r="156" spans="1:9" ht="27.95" customHeight="1" thickBot="1">
      <c r="A156" s="18"/>
      <c r="B156" s="19" t="s">
        <v>593</v>
      </c>
      <c r="C156" s="20">
        <v>0</v>
      </c>
      <c r="D156" s="20">
        <v>0</v>
      </c>
      <c r="E156" s="20">
        <v>0</v>
      </c>
      <c r="F156" s="21">
        <v>0</v>
      </c>
      <c r="G156" s="21">
        <v>0</v>
      </c>
      <c r="H156" s="21">
        <v>0.8</v>
      </c>
      <c r="I156" s="22">
        <v>5</v>
      </c>
    </row>
    <row r="157" spans="1:9" ht="27.95" customHeight="1" thickBot="1">
      <c r="A157" s="18"/>
      <c r="B157" s="19" t="s">
        <v>429</v>
      </c>
      <c r="C157" s="20">
        <v>3.5000000000000003E-2</v>
      </c>
      <c r="D157" s="20">
        <v>1.78E-2</v>
      </c>
      <c r="E157" s="20">
        <v>5.28E-2</v>
      </c>
      <c r="F157" s="21">
        <v>0.47</v>
      </c>
      <c r="G157" s="21">
        <v>3</v>
      </c>
      <c r="H157" s="21">
        <v>18.62</v>
      </c>
      <c r="I157" s="22">
        <v>26</v>
      </c>
    </row>
    <row r="158" spans="1:9" ht="27.95" customHeight="1" thickBot="1">
      <c r="A158" s="18"/>
      <c r="B158" s="19" t="s">
        <v>594</v>
      </c>
      <c r="C158" s="20">
        <v>6.6699999999999995E-2</v>
      </c>
      <c r="D158" s="20">
        <v>0</v>
      </c>
      <c r="E158" s="20">
        <v>6.6699999999999995E-2</v>
      </c>
      <c r="F158" s="21">
        <v>0</v>
      </c>
      <c r="G158" s="21">
        <v>2</v>
      </c>
      <c r="H158" s="21">
        <v>1</v>
      </c>
      <c r="I158" s="22">
        <v>1</v>
      </c>
    </row>
    <row r="159" spans="1:9" ht="27.95" customHeight="1" thickBot="1">
      <c r="A159" s="18"/>
      <c r="B159" s="19" t="s">
        <v>595</v>
      </c>
      <c r="C159" s="20">
        <v>1.4999999999999999E-2</v>
      </c>
      <c r="D159" s="20">
        <v>0</v>
      </c>
      <c r="E159" s="20">
        <v>1.4999999999999999E-2</v>
      </c>
      <c r="F159" s="21">
        <v>0.47</v>
      </c>
      <c r="G159" s="21">
        <v>2</v>
      </c>
      <c r="H159" s="21">
        <v>20.47</v>
      </c>
      <c r="I159" s="22">
        <v>26</v>
      </c>
    </row>
    <row r="160" spans="1:9" ht="13.5" thickBot="1">
      <c r="A160" s="18"/>
      <c r="B160" s="19" t="s">
        <v>596</v>
      </c>
      <c r="C160" s="465" t="s">
        <v>468</v>
      </c>
      <c r="D160" s="466"/>
      <c r="E160" s="466"/>
      <c r="F160" s="466"/>
      <c r="G160" s="466"/>
      <c r="H160" s="466"/>
      <c r="I160" s="467"/>
    </row>
    <row r="161" spans="1:9" ht="27.95" customHeight="1" thickBot="1">
      <c r="A161" s="18"/>
      <c r="B161" s="19" t="s">
        <v>430</v>
      </c>
      <c r="C161" s="20">
        <v>1.7399999999999999E-2</v>
      </c>
      <c r="D161" s="20">
        <v>0</v>
      </c>
      <c r="E161" s="20">
        <v>1.7399999999999999E-2</v>
      </c>
      <c r="F161" s="21">
        <v>0.45</v>
      </c>
      <c r="G161" s="21">
        <v>2</v>
      </c>
      <c r="H161" s="21">
        <v>21.47</v>
      </c>
      <c r="I161" s="22">
        <v>27</v>
      </c>
    </row>
    <row r="162" spans="1:9" ht="27.95" customHeight="1" thickBot="1">
      <c r="A162" s="18"/>
      <c r="B162" s="19" t="s">
        <v>597</v>
      </c>
      <c r="C162" s="20">
        <v>0</v>
      </c>
      <c r="D162" s="20">
        <v>0</v>
      </c>
      <c r="E162" s="20">
        <v>0</v>
      </c>
      <c r="F162" s="21">
        <v>0</v>
      </c>
      <c r="G162" s="21">
        <v>0</v>
      </c>
      <c r="H162" s="21">
        <v>1.5</v>
      </c>
      <c r="I162" s="22">
        <v>2</v>
      </c>
    </row>
    <row r="163" spans="1:9" ht="27.95" customHeight="1" thickBot="1">
      <c r="A163" s="18"/>
      <c r="B163" s="19" t="s">
        <v>598</v>
      </c>
      <c r="C163" s="20">
        <v>5.21E-2</v>
      </c>
      <c r="D163" s="20">
        <v>0</v>
      </c>
      <c r="E163" s="20">
        <v>5.21E-2</v>
      </c>
      <c r="F163" s="21">
        <v>0.76</v>
      </c>
      <c r="G163" s="21">
        <v>1</v>
      </c>
      <c r="H163" s="21">
        <v>23.98</v>
      </c>
      <c r="I163" s="22">
        <v>32</v>
      </c>
    </row>
    <row r="164" spans="1:9" ht="27.95" customHeight="1" thickBot="1">
      <c r="A164" s="18"/>
      <c r="B164" s="19" t="s">
        <v>599</v>
      </c>
      <c r="C164" s="20">
        <v>0.127</v>
      </c>
      <c r="D164" s="20">
        <v>0</v>
      </c>
      <c r="E164" s="20">
        <v>0.127</v>
      </c>
      <c r="F164" s="21">
        <v>1.1100000000000001</v>
      </c>
      <c r="G164" s="21">
        <v>4</v>
      </c>
      <c r="H164" s="21">
        <v>9.9700000000000006</v>
      </c>
      <c r="I164" s="22">
        <v>11</v>
      </c>
    </row>
    <row r="165" spans="1:9" ht="27.95" customHeight="1" thickBot="1">
      <c r="A165" s="18"/>
      <c r="B165" s="19" t="s">
        <v>600</v>
      </c>
      <c r="C165" s="20">
        <v>0</v>
      </c>
      <c r="D165" s="20">
        <v>0</v>
      </c>
      <c r="E165" s="20">
        <v>0</v>
      </c>
      <c r="F165" s="21">
        <v>0</v>
      </c>
      <c r="G165" s="21">
        <v>0</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2.8299999999999999E-2</v>
      </c>
      <c r="E167" s="20">
        <v>2.8299999999999999E-2</v>
      </c>
      <c r="F167" s="21">
        <v>0</v>
      </c>
      <c r="G167" s="21">
        <v>0</v>
      </c>
      <c r="H167" s="21">
        <v>3.45</v>
      </c>
      <c r="I167" s="22">
        <v>6</v>
      </c>
    </row>
    <row r="168" spans="1:9" ht="27.95" customHeight="1" thickBot="1">
      <c r="A168" s="18"/>
      <c r="B168" s="19" t="s">
        <v>603</v>
      </c>
      <c r="C168" s="20">
        <v>6.88E-2</v>
      </c>
      <c r="D168" s="20">
        <v>1.5900000000000001E-2</v>
      </c>
      <c r="E168" s="20">
        <v>8.4699999999999998E-2</v>
      </c>
      <c r="F168" s="21">
        <v>0.94</v>
      </c>
      <c r="G168" s="21">
        <v>0.7</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6.4699999999999994E-2</v>
      </c>
      <c r="D170" s="20">
        <v>5.7000000000000002E-3</v>
      </c>
      <c r="E170" s="20">
        <v>7.0300000000000001E-2</v>
      </c>
      <c r="F170" s="21">
        <v>0.75</v>
      </c>
      <c r="G170" s="21">
        <v>1.7</v>
      </c>
      <c r="H170" s="21">
        <v>52.3</v>
      </c>
      <c r="I170" s="22">
        <v>65</v>
      </c>
    </row>
    <row r="171" spans="1:9" ht="27.95" customHeight="1" thickBot="1">
      <c r="A171" s="18"/>
      <c r="B171" s="19" t="s">
        <v>605</v>
      </c>
      <c r="C171" s="20">
        <v>4.1599999999999998E-2</v>
      </c>
      <c r="D171" s="20">
        <v>4.5999999999999999E-3</v>
      </c>
      <c r="E171" s="20">
        <v>4.6100000000000002E-2</v>
      </c>
      <c r="F171" s="21">
        <v>0.54</v>
      </c>
      <c r="G171" s="21">
        <v>2</v>
      </c>
      <c r="H171" s="21">
        <v>137.6</v>
      </c>
      <c r="I171" s="22">
        <v>181</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3.8399999999999997E-2</v>
      </c>
      <c r="D179" s="20">
        <v>3.27E-2</v>
      </c>
      <c r="E179" s="20">
        <v>7.1099999999999997E-2</v>
      </c>
      <c r="F179" s="21">
        <v>1.48</v>
      </c>
      <c r="G179" s="21">
        <v>2.9</v>
      </c>
      <c r="H179" s="21">
        <v>30.57</v>
      </c>
      <c r="I179" s="22">
        <v>41</v>
      </c>
    </row>
    <row r="180" spans="1:9" ht="27.95" customHeight="1" thickBot="1">
      <c r="A180" s="18"/>
      <c r="B180" s="19" t="s">
        <v>614</v>
      </c>
      <c r="C180" s="20">
        <v>3.8399999999999997E-2</v>
      </c>
      <c r="D180" s="20">
        <v>3.27E-2</v>
      </c>
      <c r="E180" s="20">
        <v>7.1099999999999997E-2</v>
      </c>
      <c r="F180" s="21">
        <v>1.48</v>
      </c>
      <c r="G180" s="21">
        <v>2.9</v>
      </c>
      <c r="H180" s="21">
        <v>30.57</v>
      </c>
      <c r="I180" s="22">
        <v>41</v>
      </c>
    </row>
    <row r="181" spans="1:9" ht="13.5" thickBot="1">
      <c r="A181" s="18"/>
      <c r="B181" s="19" t="s">
        <v>615</v>
      </c>
      <c r="C181" s="465" t="s">
        <v>468</v>
      </c>
      <c r="D181" s="466"/>
      <c r="E181" s="466"/>
      <c r="F181" s="466"/>
      <c r="G181" s="466"/>
      <c r="H181" s="466"/>
      <c r="I181" s="467"/>
    </row>
    <row r="182" spans="1:9" ht="27.95" customHeight="1" thickBot="1">
      <c r="A182" s="18"/>
      <c r="B182" s="19" t="s">
        <v>616</v>
      </c>
      <c r="C182" s="20">
        <v>6.9699999999999998E-2</v>
      </c>
      <c r="D182" s="20">
        <v>3.3399999999999999E-2</v>
      </c>
      <c r="E182" s="20">
        <v>0.1031</v>
      </c>
      <c r="F182" s="21">
        <v>1.39</v>
      </c>
      <c r="G182" s="21">
        <v>0.7</v>
      </c>
      <c r="H182" s="21">
        <v>29.91</v>
      </c>
      <c r="I182" s="22">
        <v>35</v>
      </c>
    </row>
    <row r="183" spans="1:9" ht="27.95" customHeight="1" thickBot="1">
      <c r="A183" s="18"/>
      <c r="B183" s="19" t="s">
        <v>617</v>
      </c>
      <c r="C183" s="20">
        <v>1.5800000000000002E-2</v>
      </c>
      <c r="D183" s="20">
        <v>0</v>
      </c>
      <c r="E183" s="20">
        <v>1.5800000000000002E-2</v>
      </c>
      <c r="F183" s="21">
        <v>0.57999999999999996</v>
      </c>
      <c r="G183" s="21">
        <v>3.7</v>
      </c>
      <c r="H183" s="21">
        <v>8.35</v>
      </c>
      <c r="I183" s="22">
        <v>21</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5.6399999999999999E-2</v>
      </c>
      <c r="D187" s="20">
        <v>2.5499999999999998E-2</v>
      </c>
      <c r="E187" s="20">
        <v>8.1900000000000001E-2</v>
      </c>
      <c r="F187" s="21">
        <v>1.07</v>
      </c>
      <c r="G187" s="21">
        <v>2.2000000000000002</v>
      </c>
      <c r="H187" s="21">
        <v>39.26</v>
      </c>
      <c r="I187" s="22">
        <v>57</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4.82E-2</v>
      </c>
      <c r="D191" s="20">
        <v>2.8400000000000002E-2</v>
      </c>
      <c r="E191" s="20">
        <v>7.6600000000000001E-2</v>
      </c>
      <c r="F191" s="21">
        <v>1.25</v>
      </c>
      <c r="G191" s="21">
        <v>2.6</v>
      </c>
      <c r="H191" s="21">
        <v>70.33</v>
      </c>
      <c r="I191" s="22">
        <v>97</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2.3599999999999999E-2</v>
      </c>
      <c r="D194" s="20">
        <v>0</v>
      </c>
      <c r="E194" s="20">
        <v>2.3599999999999999E-2</v>
      </c>
      <c r="F194" s="21">
        <v>0</v>
      </c>
      <c r="G194" s="21">
        <v>13</v>
      </c>
      <c r="H194" s="21">
        <v>11.04</v>
      </c>
      <c r="I194" s="22">
        <v>18</v>
      </c>
    </row>
    <row r="195" spans="1:9" ht="27.95" customHeight="1" thickBot="1">
      <c r="A195" s="18"/>
      <c r="B195" s="19" t="s">
        <v>628</v>
      </c>
      <c r="C195" s="20">
        <v>0</v>
      </c>
      <c r="D195" s="20">
        <v>0</v>
      </c>
      <c r="E195" s="20">
        <v>0</v>
      </c>
      <c r="F195" s="21">
        <v>0</v>
      </c>
      <c r="G195" s="21">
        <v>0</v>
      </c>
      <c r="H195" s="21">
        <v>2.6</v>
      </c>
      <c r="I195" s="22">
        <v>7</v>
      </c>
    </row>
    <row r="196" spans="1:9" ht="13.5" thickBot="1">
      <c r="A196" s="18"/>
      <c r="B196" s="19" t="s">
        <v>629</v>
      </c>
      <c r="C196" s="465" t="s">
        <v>468</v>
      </c>
      <c r="D196" s="466"/>
      <c r="E196" s="466"/>
      <c r="F196" s="466"/>
      <c r="G196" s="466"/>
      <c r="H196" s="466"/>
      <c r="I196" s="467"/>
    </row>
    <row r="197" spans="1:9" ht="27.95" customHeight="1" thickBot="1">
      <c r="A197" s="18"/>
      <c r="B197" s="19" t="s">
        <v>630</v>
      </c>
      <c r="C197" s="20">
        <v>1.8800000000000001E-2</v>
      </c>
      <c r="D197" s="20">
        <v>0</v>
      </c>
      <c r="E197" s="20">
        <v>1.8800000000000001E-2</v>
      </c>
      <c r="F197" s="21">
        <v>0</v>
      </c>
      <c r="G197" s="21">
        <v>13</v>
      </c>
      <c r="H197" s="21">
        <v>13.84</v>
      </c>
      <c r="I197" s="22">
        <v>26</v>
      </c>
    </row>
    <row r="198" spans="1:9" ht="27.95" customHeight="1" thickBot="1">
      <c r="A198" s="18"/>
      <c r="B198" s="19" t="s">
        <v>391</v>
      </c>
      <c r="C198" s="20">
        <v>1.8800000000000001E-2</v>
      </c>
      <c r="D198" s="20">
        <v>0</v>
      </c>
      <c r="E198" s="20">
        <v>1.8800000000000001E-2</v>
      </c>
      <c r="F198" s="21">
        <v>0</v>
      </c>
      <c r="G198" s="21">
        <v>13</v>
      </c>
      <c r="H198" s="21">
        <v>13.84</v>
      </c>
      <c r="I198" s="22">
        <v>26</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7.46E-2</v>
      </c>
      <c r="D203" s="20">
        <v>0</v>
      </c>
      <c r="E203" s="20">
        <v>7.46E-2</v>
      </c>
      <c r="F203" s="21">
        <v>0.53</v>
      </c>
      <c r="G203" s="21">
        <v>0</v>
      </c>
      <c r="H203" s="21">
        <v>13.95</v>
      </c>
      <c r="I203" s="22">
        <v>23</v>
      </c>
    </row>
    <row r="204" spans="1:9" ht="27.95" customHeight="1" thickBot="1">
      <c r="A204" s="18"/>
      <c r="B204" s="19" t="s">
        <v>636</v>
      </c>
      <c r="C204" s="20">
        <v>0</v>
      </c>
      <c r="D204" s="20">
        <v>0</v>
      </c>
      <c r="E204" s="20">
        <v>0</v>
      </c>
      <c r="F204" s="21">
        <v>0</v>
      </c>
      <c r="G204" s="21">
        <v>0</v>
      </c>
      <c r="H204" s="21">
        <v>2.2999999999999998</v>
      </c>
      <c r="I204" s="22">
        <v>5</v>
      </c>
    </row>
    <row r="205" spans="1:9" ht="27.95" customHeight="1" thickBot="1">
      <c r="A205" s="18"/>
      <c r="B205" s="19" t="s">
        <v>432</v>
      </c>
      <c r="C205" s="20">
        <v>6.25E-2</v>
      </c>
      <c r="D205" s="20">
        <v>0</v>
      </c>
      <c r="E205" s="20">
        <v>6.25E-2</v>
      </c>
      <c r="F205" s="21">
        <v>0.42</v>
      </c>
      <c r="G205" s="21">
        <v>0</v>
      </c>
      <c r="H205" s="21">
        <v>16.649999999999999</v>
      </c>
      <c r="I205" s="22">
        <v>29</v>
      </c>
    </row>
    <row r="206" spans="1:9" ht="27.95" customHeight="1" thickBot="1">
      <c r="A206" s="18"/>
      <c r="B206" s="19" t="s">
        <v>637</v>
      </c>
      <c r="C206" s="20">
        <v>0</v>
      </c>
      <c r="D206" s="20">
        <v>0</v>
      </c>
      <c r="E206" s="20">
        <v>0</v>
      </c>
      <c r="F206" s="21">
        <v>0</v>
      </c>
      <c r="G206" s="21">
        <v>0</v>
      </c>
      <c r="H206" s="21">
        <v>2</v>
      </c>
      <c r="I206" s="22">
        <v>2</v>
      </c>
    </row>
    <row r="207" spans="1:9" ht="27.95" customHeight="1" thickBot="1">
      <c r="A207" s="18"/>
      <c r="B207" s="19" t="s">
        <v>638</v>
      </c>
      <c r="C207" s="20">
        <v>3.8100000000000002E-2</v>
      </c>
      <c r="D207" s="20">
        <v>0</v>
      </c>
      <c r="E207" s="20">
        <v>3.8100000000000002E-2</v>
      </c>
      <c r="F207" s="21">
        <v>0</v>
      </c>
      <c r="G207" s="21">
        <v>0</v>
      </c>
      <c r="H207" s="21">
        <v>26.25</v>
      </c>
      <c r="I207" s="22">
        <v>31</v>
      </c>
    </row>
    <row r="208" spans="1:9" ht="13.5" thickBot="1">
      <c r="A208" s="18"/>
      <c r="B208" s="19" t="s">
        <v>639</v>
      </c>
      <c r="C208" s="465" t="s">
        <v>468</v>
      </c>
      <c r="D208" s="466"/>
      <c r="E208" s="466"/>
      <c r="F208" s="466"/>
      <c r="G208" s="466"/>
      <c r="H208" s="466"/>
      <c r="I208" s="467"/>
    </row>
    <row r="209" spans="1:9" ht="27.95" customHeight="1" thickBot="1">
      <c r="A209" s="18"/>
      <c r="B209" s="19" t="s">
        <v>640</v>
      </c>
      <c r="C209" s="20">
        <v>0</v>
      </c>
      <c r="D209" s="20">
        <v>0</v>
      </c>
      <c r="E209" s="20">
        <v>0</v>
      </c>
      <c r="F209" s="21">
        <v>0</v>
      </c>
      <c r="G209" s="21">
        <v>0</v>
      </c>
      <c r="H209" s="21">
        <v>4.9000000000000004</v>
      </c>
      <c r="I209" s="22">
        <v>14</v>
      </c>
    </row>
    <row r="210" spans="1:9" ht="27.95" customHeight="1" thickBot="1">
      <c r="A210" s="18"/>
      <c r="B210" s="19" t="s">
        <v>433</v>
      </c>
      <c r="C210" s="20">
        <v>3.0200000000000001E-2</v>
      </c>
      <c r="D210" s="20">
        <v>0</v>
      </c>
      <c r="E210" s="20">
        <v>3.0200000000000001E-2</v>
      </c>
      <c r="F210" s="21">
        <v>0</v>
      </c>
      <c r="G210" s="21">
        <v>0</v>
      </c>
      <c r="H210" s="21">
        <v>33.15</v>
      </c>
      <c r="I210" s="22">
        <v>47</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4.1000000000000002E-2</v>
      </c>
      <c r="D214" s="20">
        <v>0</v>
      </c>
      <c r="E214" s="20">
        <v>4.1000000000000002E-2</v>
      </c>
      <c r="F214" s="21">
        <v>0.16</v>
      </c>
      <c r="G214" s="21">
        <v>0</v>
      </c>
      <c r="H214" s="21">
        <v>49.8</v>
      </c>
      <c r="I214" s="22">
        <v>76</v>
      </c>
    </row>
    <row r="215" spans="1:9" ht="27.95" customHeight="1" thickBot="1">
      <c r="A215" s="18"/>
      <c r="B215" s="19" t="s">
        <v>644</v>
      </c>
      <c r="C215" s="20">
        <v>0.70989999999999998</v>
      </c>
      <c r="D215" s="20">
        <v>0</v>
      </c>
      <c r="E215" s="20">
        <v>0.70989999999999998</v>
      </c>
      <c r="F215" s="21">
        <v>2.4300000000000002</v>
      </c>
      <c r="G215" s="21">
        <v>0</v>
      </c>
      <c r="H215" s="21">
        <v>1.08</v>
      </c>
      <c r="I215" s="22">
        <v>5</v>
      </c>
    </row>
    <row r="216" spans="1:9" ht="13.5" thickBot="1">
      <c r="A216" s="18"/>
      <c r="B216" s="19" t="s">
        <v>645</v>
      </c>
      <c r="C216" s="465" t="s">
        <v>468</v>
      </c>
      <c r="D216" s="466"/>
      <c r="E216" s="466"/>
      <c r="F216" s="466"/>
      <c r="G216" s="466"/>
      <c r="H216" s="466"/>
      <c r="I216" s="467"/>
    </row>
    <row r="217" spans="1:9" ht="27.95" customHeight="1" thickBot="1">
      <c r="A217" s="18"/>
      <c r="B217" s="19" t="s">
        <v>646</v>
      </c>
      <c r="C217" s="20">
        <v>6.5199999999999994E-2</v>
      </c>
      <c r="D217" s="20">
        <v>0.1</v>
      </c>
      <c r="E217" s="20">
        <v>0.16520000000000001</v>
      </c>
      <c r="F217" s="21">
        <v>0.94</v>
      </c>
      <c r="G217" s="21">
        <v>4.5999999999999996</v>
      </c>
      <c r="H217" s="21">
        <v>17</v>
      </c>
      <c r="I217" s="22">
        <v>26</v>
      </c>
    </row>
    <row r="218" spans="1:9" ht="27.95" customHeight="1" thickBot="1">
      <c r="A218" s="18"/>
      <c r="B218" s="19" t="s">
        <v>647</v>
      </c>
      <c r="C218" s="20">
        <v>6.5199999999999994E-2</v>
      </c>
      <c r="D218" s="20">
        <v>0.1</v>
      </c>
      <c r="E218" s="20">
        <v>0.16520000000000001</v>
      </c>
      <c r="F218" s="21">
        <v>0.94</v>
      </c>
      <c r="G218" s="21">
        <v>4.5999999999999996</v>
      </c>
      <c r="H218" s="21">
        <v>17</v>
      </c>
      <c r="I218" s="22">
        <v>26</v>
      </c>
    </row>
    <row r="219" spans="1:9" ht="27.95" customHeight="1" thickBot="1">
      <c r="A219" s="18"/>
      <c r="B219" s="19" t="s">
        <v>392</v>
      </c>
      <c r="C219" s="20">
        <v>0.1037</v>
      </c>
      <c r="D219" s="20">
        <v>9.4E-2</v>
      </c>
      <c r="E219" s="20">
        <v>0.1978</v>
      </c>
      <c r="F219" s="21">
        <v>1.35</v>
      </c>
      <c r="G219" s="21">
        <v>4.5999999999999996</v>
      </c>
      <c r="H219" s="21">
        <v>18.079999999999998</v>
      </c>
      <c r="I219" s="22">
        <v>27</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2.6800000000000001E-2</v>
      </c>
      <c r="D223" s="20">
        <v>0</v>
      </c>
      <c r="E223" s="20">
        <v>2.6800000000000001E-2</v>
      </c>
      <c r="F223" s="21">
        <v>0</v>
      </c>
      <c r="G223" s="21">
        <v>0</v>
      </c>
      <c r="H223" s="21">
        <v>16.78</v>
      </c>
      <c r="I223" s="22">
        <v>31</v>
      </c>
    </row>
    <row r="224" spans="1:9" ht="13.5" thickBot="1">
      <c r="A224" s="18"/>
      <c r="B224" s="19" t="s">
        <v>652</v>
      </c>
      <c r="C224" s="465" t="s">
        <v>468</v>
      </c>
      <c r="D224" s="466"/>
      <c r="E224" s="466"/>
      <c r="F224" s="466"/>
      <c r="G224" s="466"/>
      <c r="H224" s="466"/>
      <c r="I224" s="467"/>
    </row>
    <row r="225" spans="1:9" ht="27.95" customHeight="1" thickBot="1">
      <c r="A225" s="18"/>
      <c r="B225" s="19" t="s">
        <v>653</v>
      </c>
      <c r="C225" s="20">
        <v>2.6800000000000001E-2</v>
      </c>
      <c r="D225" s="20">
        <v>0</v>
      </c>
      <c r="E225" s="20">
        <v>2.6800000000000001E-2</v>
      </c>
      <c r="F225" s="21">
        <v>0</v>
      </c>
      <c r="G225" s="21">
        <v>0</v>
      </c>
      <c r="H225" s="21">
        <v>16.78</v>
      </c>
      <c r="I225" s="22">
        <v>31</v>
      </c>
    </row>
    <row r="226" spans="1:9" ht="27.95" customHeight="1" thickBot="1">
      <c r="A226" s="18"/>
      <c r="B226" s="19" t="s">
        <v>393</v>
      </c>
      <c r="C226" s="20">
        <v>2.63E-2</v>
      </c>
      <c r="D226" s="20">
        <v>0</v>
      </c>
      <c r="E226" s="20">
        <v>2.63E-2</v>
      </c>
      <c r="F226" s="21">
        <v>0</v>
      </c>
      <c r="G226" s="21">
        <v>0</v>
      </c>
      <c r="H226" s="21">
        <v>17.11</v>
      </c>
      <c r="I226" s="22">
        <v>32</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1</v>
      </c>
      <c r="D234" s="20">
        <v>0</v>
      </c>
      <c r="E234" s="20">
        <v>1</v>
      </c>
      <c r="F234" s="21">
        <v>0</v>
      </c>
      <c r="G234" s="21">
        <v>0</v>
      </c>
      <c r="H234" s="21">
        <v>1</v>
      </c>
      <c r="I234" s="22">
        <v>1</v>
      </c>
    </row>
    <row r="235" spans="1:9" ht="27.95" customHeight="1" thickBot="1">
      <c r="A235" s="18"/>
      <c r="B235" s="19" t="s">
        <v>662</v>
      </c>
      <c r="C235" s="20">
        <v>5.2600000000000001E-2</v>
      </c>
      <c r="D235" s="20">
        <v>0</v>
      </c>
      <c r="E235" s="20">
        <v>5.2600000000000001E-2</v>
      </c>
      <c r="F235" s="21">
        <v>0</v>
      </c>
      <c r="G235" s="21">
        <v>0</v>
      </c>
      <c r="H235" s="21">
        <v>15.2</v>
      </c>
      <c r="I235" s="22">
        <v>21</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9.5699999999999993E-2</v>
      </c>
      <c r="D239" s="20">
        <v>0</v>
      </c>
      <c r="E239" s="20">
        <v>9.5699999999999993E-2</v>
      </c>
      <c r="F239" s="21">
        <v>0</v>
      </c>
      <c r="G239" s="21">
        <v>0</v>
      </c>
      <c r="H239" s="21">
        <v>18.8</v>
      </c>
      <c r="I239" s="22">
        <v>25</v>
      </c>
    </row>
    <row r="240" spans="1:9" ht="27.95" customHeight="1" thickBot="1">
      <c r="A240" s="18"/>
      <c r="B240" s="19" t="s">
        <v>667</v>
      </c>
      <c r="C240" s="20">
        <v>0</v>
      </c>
      <c r="D240" s="20">
        <v>0</v>
      </c>
      <c r="E240" s="20">
        <v>0</v>
      </c>
      <c r="F240" s="21">
        <v>0</v>
      </c>
      <c r="G240" s="21">
        <v>0</v>
      </c>
      <c r="H240" s="21">
        <v>0.8</v>
      </c>
      <c r="I240" s="22">
        <v>1</v>
      </c>
    </row>
    <row r="241" spans="1:9" ht="27.95" customHeight="1" thickBot="1">
      <c r="A241" s="18"/>
      <c r="B241" s="19" t="s">
        <v>668</v>
      </c>
      <c r="C241" s="20">
        <v>8.5999999999999993E-2</v>
      </c>
      <c r="D241" s="20">
        <v>0</v>
      </c>
      <c r="E241" s="20">
        <v>8.5999999999999993E-2</v>
      </c>
      <c r="F241" s="21">
        <v>2.15</v>
      </c>
      <c r="G241" s="21">
        <v>5.6</v>
      </c>
      <c r="H241" s="21">
        <v>10</v>
      </c>
      <c r="I241" s="22">
        <v>17</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7.8200000000000006E-2</v>
      </c>
      <c r="D243" s="20">
        <v>0</v>
      </c>
      <c r="E243" s="20">
        <v>7.8200000000000006E-2</v>
      </c>
      <c r="F243" s="21">
        <v>1.92</v>
      </c>
      <c r="G243" s="21">
        <v>5.6</v>
      </c>
      <c r="H243" s="21">
        <v>11</v>
      </c>
      <c r="I243" s="22">
        <v>19</v>
      </c>
    </row>
    <row r="244" spans="1:9" ht="13.5" thickBot="1">
      <c r="A244" s="18"/>
      <c r="B244" s="19" t="s">
        <v>671</v>
      </c>
      <c r="C244" s="465" t="s">
        <v>468</v>
      </c>
      <c r="D244" s="466"/>
      <c r="E244" s="466"/>
      <c r="F244" s="466"/>
      <c r="G244" s="466"/>
      <c r="H244" s="466"/>
      <c r="I244" s="467"/>
    </row>
    <row r="245" spans="1:9" ht="27.95" customHeight="1" thickBot="1">
      <c r="A245" s="18"/>
      <c r="B245" s="19" t="s">
        <v>672</v>
      </c>
      <c r="C245" s="20">
        <v>0.1739</v>
      </c>
      <c r="D245" s="20">
        <v>3.56E-2</v>
      </c>
      <c r="E245" s="20">
        <v>0.20949999999999999</v>
      </c>
      <c r="F245" s="21">
        <v>0</v>
      </c>
      <c r="G245" s="21">
        <v>0</v>
      </c>
      <c r="H245" s="21">
        <v>11.79</v>
      </c>
      <c r="I245" s="22">
        <v>19</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0.1603</v>
      </c>
      <c r="D248" s="20">
        <v>3.2800000000000003E-2</v>
      </c>
      <c r="E248" s="20">
        <v>0.19320000000000001</v>
      </c>
      <c r="F248" s="21">
        <v>0</v>
      </c>
      <c r="G248" s="21">
        <v>0</v>
      </c>
      <c r="H248" s="21">
        <v>12.79</v>
      </c>
      <c r="I248" s="22">
        <v>20</v>
      </c>
    </row>
    <row r="249" spans="1:9" ht="27.95" customHeight="1" thickBot="1">
      <c r="A249" s="18"/>
      <c r="B249" s="19" t="s">
        <v>394</v>
      </c>
      <c r="C249" s="20">
        <v>0.1091</v>
      </c>
      <c r="D249" s="20">
        <v>9.7000000000000003E-3</v>
      </c>
      <c r="E249" s="20">
        <v>0.1188</v>
      </c>
      <c r="F249" s="21">
        <v>0.56999999999999995</v>
      </c>
      <c r="G249" s="21">
        <v>5.6</v>
      </c>
      <c r="H249" s="21">
        <v>43.19</v>
      </c>
      <c r="I249" s="22">
        <v>64</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0</v>
      </c>
      <c r="D252" s="20">
        <v>0</v>
      </c>
      <c r="E252" s="20">
        <v>0</v>
      </c>
      <c r="F252" s="21">
        <v>0</v>
      </c>
      <c r="G252" s="21">
        <v>0</v>
      </c>
      <c r="H252" s="21">
        <v>25.61</v>
      </c>
      <c r="I252" s="22">
        <v>37</v>
      </c>
    </row>
    <row r="253" spans="1:9" ht="27.95" customHeight="1" thickBot="1">
      <c r="A253" s="18"/>
      <c r="B253" s="19" t="s">
        <v>679</v>
      </c>
      <c r="C253" s="20">
        <v>0</v>
      </c>
      <c r="D253" s="20">
        <v>0</v>
      </c>
      <c r="E253" s="20">
        <v>0</v>
      </c>
      <c r="F253" s="21">
        <v>0</v>
      </c>
      <c r="G253" s="21">
        <v>0</v>
      </c>
      <c r="H253" s="21">
        <v>6.71</v>
      </c>
      <c r="I253" s="22">
        <v>18</v>
      </c>
    </row>
    <row r="254" spans="1:9" ht="27.95" customHeight="1" thickBot="1">
      <c r="A254" s="18"/>
      <c r="B254" s="19" t="s">
        <v>680</v>
      </c>
      <c r="C254" s="20">
        <v>0</v>
      </c>
      <c r="D254" s="20">
        <v>0</v>
      </c>
      <c r="E254" s="20">
        <v>0</v>
      </c>
      <c r="F254" s="21">
        <v>0</v>
      </c>
      <c r="G254" s="21">
        <v>0</v>
      </c>
      <c r="H254" s="21">
        <v>32.33</v>
      </c>
      <c r="I254" s="22">
        <v>55</v>
      </c>
    </row>
    <row r="255" spans="1:9" ht="27.95" customHeight="1" thickBot="1">
      <c r="A255" s="18"/>
      <c r="B255" s="19" t="s">
        <v>395</v>
      </c>
      <c r="C255" s="20">
        <v>0</v>
      </c>
      <c r="D255" s="20">
        <v>0</v>
      </c>
      <c r="E255" s="20">
        <v>0</v>
      </c>
      <c r="F255" s="21">
        <v>0</v>
      </c>
      <c r="G255" s="21">
        <v>0</v>
      </c>
      <c r="H255" s="21">
        <v>32.93</v>
      </c>
      <c r="I255" s="22">
        <v>56</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3.3300000000000003E-2</v>
      </c>
      <c r="D262" s="20">
        <v>0</v>
      </c>
      <c r="E262" s="20">
        <v>3.3300000000000003E-2</v>
      </c>
      <c r="F262" s="21">
        <v>12.17</v>
      </c>
      <c r="G262" s="21">
        <v>1</v>
      </c>
      <c r="H262" s="21">
        <v>0.8</v>
      </c>
      <c r="I262" s="22">
        <v>1</v>
      </c>
    </row>
    <row r="263" spans="1:9" ht="27.95" customHeight="1" thickBot="1">
      <c r="A263" s="18"/>
      <c r="B263" s="19" t="s">
        <v>688</v>
      </c>
      <c r="C263" s="20">
        <v>0.1211</v>
      </c>
      <c r="D263" s="20">
        <v>2.2000000000000001E-3</v>
      </c>
      <c r="E263" s="20">
        <v>0.12330000000000001</v>
      </c>
      <c r="F263" s="21">
        <v>1.85</v>
      </c>
      <c r="G263" s="21">
        <v>6.1</v>
      </c>
      <c r="H263" s="21">
        <v>27.47</v>
      </c>
      <c r="I263" s="22">
        <v>46</v>
      </c>
    </row>
    <row r="264" spans="1:9" ht="27.95" customHeight="1" thickBot="1">
      <c r="A264" s="18"/>
      <c r="B264" s="19" t="s">
        <v>689</v>
      </c>
      <c r="C264" s="20">
        <v>0.1186</v>
      </c>
      <c r="D264" s="20">
        <v>2.0999999999999999E-3</v>
      </c>
      <c r="E264" s="20">
        <v>0.1208</v>
      </c>
      <c r="F264" s="21">
        <v>2.0699999999999998</v>
      </c>
      <c r="G264" s="21">
        <v>5</v>
      </c>
      <c r="H264" s="21">
        <v>28.27</v>
      </c>
      <c r="I264" s="22">
        <v>47</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0</v>
      </c>
      <c r="D269" s="20">
        <v>0</v>
      </c>
      <c r="E269" s="20">
        <v>0</v>
      </c>
      <c r="F269" s="21">
        <v>0</v>
      </c>
      <c r="G269" s="21">
        <v>0</v>
      </c>
      <c r="H269" s="21">
        <v>1.54</v>
      </c>
      <c r="I269" s="22">
        <v>2</v>
      </c>
    </row>
    <row r="270" spans="1:9" ht="27.95" customHeight="1" thickBot="1">
      <c r="A270" s="18"/>
      <c r="B270" s="19" t="s">
        <v>695</v>
      </c>
      <c r="C270" s="20">
        <v>0</v>
      </c>
      <c r="D270" s="20">
        <v>0</v>
      </c>
      <c r="E270" s="20">
        <v>0</v>
      </c>
      <c r="F270" s="21">
        <v>0</v>
      </c>
      <c r="G270" s="21">
        <v>0</v>
      </c>
      <c r="H270" s="21">
        <v>1.54</v>
      </c>
      <c r="I270" s="22">
        <v>2</v>
      </c>
    </row>
    <row r="271" spans="1:9" ht="27.95" customHeight="1" thickBot="1">
      <c r="A271" s="18"/>
      <c r="B271" s="19" t="s">
        <v>396</v>
      </c>
      <c r="C271" s="20">
        <v>0.1125</v>
      </c>
      <c r="D271" s="20">
        <v>2E-3</v>
      </c>
      <c r="E271" s="20">
        <v>0.1145</v>
      </c>
      <c r="F271" s="21">
        <v>1.95</v>
      </c>
      <c r="G271" s="21">
        <v>5</v>
      </c>
      <c r="H271" s="21">
        <v>29.82</v>
      </c>
      <c r="I271" s="22">
        <v>50</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1.2800000000000001E-2</v>
      </c>
      <c r="D275" s="20">
        <v>0</v>
      </c>
      <c r="E275" s="20">
        <v>1.2800000000000001E-2</v>
      </c>
      <c r="F275" s="21">
        <v>1.1599999999999999</v>
      </c>
      <c r="G275" s="21">
        <v>4.5</v>
      </c>
      <c r="H275" s="21">
        <v>10.93</v>
      </c>
      <c r="I275" s="22">
        <v>21</v>
      </c>
    </row>
    <row r="276" spans="1:9" ht="27.95" customHeight="1" thickBot="1">
      <c r="A276" s="18"/>
      <c r="B276" s="19" t="s">
        <v>700</v>
      </c>
      <c r="C276" s="20">
        <v>1.2800000000000001E-2</v>
      </c>
      <c r="D276" s="20">
        <v>0</v>
      </c>
      <c r="E276" s="20">
        <v>1.2800000000000001E-2</v>
      </c>
      <c r="F276" s="21">
        <v>1.1599999999999999</v>
      </c>
      <c r="G276" s="21">
        <v>4.5</v>
      </c>
      <c r="H276" s="21">
        <v>10.93</v>
      </c>
      <c r="I276" s="22">
        <v>21</v>
      </c>
    </row>
    <row r="277" spans="1:9" ht="27.95" customHeight="1" thickBot="1">
      <c r="A277" s="18"/>
      <c r="B277" s="19" t="s">
        <v>397</v>
      </c>
      <c r="C277" s="20">
        <v>1.26E-2</v>
      </c>
      <c r="D277" s="20">
        <v>0</v>
      </c>
      <c r="E277" s="20">
        <v>1.26E-2</v>
      </c>
      <c r="F277" s="21">
        <v>1.1100000000000001</v>
      </c>
      <c r="G277" s="21">
        <v>4.5</v>
      </c>
      <c r="H277" s="21">
        <v>11.13</v>
      </c>
      <c r="I277" s="22">
        <v>22</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5.3800000000000001E-2</v>
      </c>
      <c r="D283" s="20">
        <v>0</v>
      </c>
      <c r="E283" s="20">
        <v>5.3800000000000001E-2</v>
      </c>
      <c r="F283" s="21">
        <v>0.89</v>
      </c>
      <c r="G283" s="21">
        <v>1.3</v>
      </c>
      <c r="H283" s="21">
        <v>20.2</v>
      </c>
      <c r="I283" s="22">
        <v>41</v>
      </c>
    </row>
    <row r="284" spans="1:9" ht="27.95" customHeight="1" thickBot="1">
      <c r="A284" s="18"/>
      <c r="B284" s="19" t="s">
        <v>707</v>
      </c>
      <c r="C284" s="20">
        <v>5.3800000000000001E-2</v>
      </c>
      <c r="D284" s="20">
        <v>0</v>
      </c>
      <c r="E284" s="20">
        <v>5.3800000000000001E-2</v>
      </c>
      <c r="F284" s="21">
        <v>0.89</v>
      </c>
      <c r="G284" s="21">
        <v>1.3</v>
      </c>
      <c r="H284" s="21">
        <v>20.2</v>
      </c>
      <c r="I284" s="22">
        <v>41</v>
      </c>
    </row>
    <row r="285" spans="1:9" ht="27.95" customHeight="1" thickBot="1">
      <c r="A285" s="18"/>
      <c r="B285" s="19" t="s">
        <v>398</v>
      </c>
      <c r="C285" s="20">
        <v>5.1999999999999998E-2</v>
      </c>
      <c r="D285" s="20">
        <v>0</v>
      </c>
      <c r="E285" s="20">
        <v>5.1999999999999998E-2</v>
      </c>
      <c r="F285" s="21">
        <v>0.87</v>
      </c>
      <c r="G285" s="21">
        <v>1.3</v>
      </c>
      <c r="H285" s="21">
        <v>20.9</v>
      </c>
      <c r="I285" s="22">
        <v>42</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4.1500000000000002E-2</v>
      </c>
      <c r="D298" s="20">
        <v>2.81E-2</v>
      </c>
      <c r="E298" s="20">
        <v>6.9599999999999995E-2</v>
      </c>
      <c r="F298" s="21">
        <v>1.22</v>
      </c>
      <c r="G298" s="21">
        <v>5</v>
      </c>
      <c r="H298" s="21">
        <v>24.95</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3.8199999999999998E-2</v>
      </c>
      <c r="D300" s="20">
        <v>2.58E-2</v>
      </c>
      <c r="E300" s="20">
        <v>6.4000000000000001E-2</v>
      </c>
      <c r="F300" s="21">
        <v>1.1399999999999999</v>
      </c>
      <c r="G300" s="21">
        <v>5</v>
      </c>
      <c r="H300" s="21">
        <v>27.15</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6.0299999999999999E-2</v>
      </c>
      <c r="D302" s="20">
        <v>4.9599999999999998E-2</v>
      </c>
      <c r="E302" s="20">
        <v>0.1099</v>
      </c>
      <c r="F302" s="21">
        <v>3.32</v>
      </c>
      <c r="G302" s="21">
        <v>3</v>
      </c>
      <c r="H302" s="21">
        <v>16.13</v>
      </c>
      <c r="I302" s="22">
        <v>22</v>
      </c>
    </row>
    <row r="303" spans="1:9" ht="13.5" thickBot="1">
      <c r="A303" s="18"/>
      <c r="B303" s="19" t="s">
        <v>725</v>
      </c>
      <c r="C303" s="465" t="s">
        <v>468</v>
      </c>
      <c r="D303" s="466"/>
      <c r="E303" s="466"/>
      <c r="F303" s="466"/>
      <c r="G303" s="466"/>
      <c r="H303" s="466"/>
      <c r="I303" s="467"/>
    </row>
    <row r="304" spans="1:9" ht="27.95" customHeight="1" thickBot="1">
      <c r="A304" s="18"/>
      <c r="B304" s="19" t="s">
        <v>726</v>
      </c>
      <c r="C304" s="20">
        <v>6.0299999999999999E-2</v>
      </c>
      <c r="D304" s="20">
        <v>4.9599999999999998E-2</v>
      </c>
      <c r="E304" s="20">
        <v>0.1099</v>
      </c>
      <c r="F304" s="21">
        <v>3.32</v>
      </c>
      <c r="G304" s="21">
        <v>3</v>
      </c>
      <c r="H304" s="21">
        <v>16.13</v>
      </c>
      <c r="I304" s="22">
        <v>22</v>
      </c>
    </row>
    <row r="305" spans="1:9" ht="27.95" customHeight="1" thickBot="1">
      <c r="A305" s="18"/>
      <c r="B305" s="19" t="s">
        <v>399</v>
      </c>
      <c r="C305" s="20">
        <v>4.48E-2</v>
      </c>
      <c r="D305" s="20">
        <v>3.3500000000000002E-2</v>
      </c>
      <c r="E305" s="20">
        <v>7.8299999999999995E-2</v>
      </c>
      <c r="F305" s="21">
        <v>1.99</v>
      </c>
      <c r="G305" s="21">
        <v>4.2</v>
      </c>
      <c r="H305" s="21">
        <v>44.83</v>
      </c>
      <c r="I305" s="22">
        <v>55</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6.0699999999999997E-2</v>
      </c>
      <c r="D313" s="20">
        <v>3.5499999999999997E-2</v>
      </c>
      <c r="E313" s="20">
        <v>9.6199999999999994E-2</v>
      </c>
      <c r="F313" s="21">
        <v>1.52</v>
      </c>
      <c r="G313" s="21">
        <v>3.7</v>
      </c>
      <c r="H313" s="21">
        <v>16.78</v>
      </c>
      <c r="I313" s="22">
        <v>24</v>
      </c>
    </row>
    <row r="314" spans="1:9" ht="27.95" customHeight="1" thickBot="1">
      <c r="A314" s="18"/>
      <c r="B314" s="19" t="s">
        <v>735</v>
      </c>
      <c r="C314" s="20">
        <v>0.36009999999999998</v>
      </c>
      <c r="D314" s="20">
        <v>0</v>
      </c>
      <c r="E314" s="20">
        <v>0.36009999999999998</v>
      </c>
      <c r="F314" s="21">
        <v>0</v>
      </c>
      <c r="G314" s="21">
        <v>0</v>
      </c>
      <c r="H314" s="21">
        <v>1.5</v>
      </c>
      <c r="I314" s="22">
        <v>3</v>
      </c>
    </row>
    <row r="315" spans="1:9" ht="27.95" customHeight="1" thickBot="1">
      <c r="A315" s="18"/>
      <c r="B315" s="19" t="s">
        <v>736</v>
      </c>
      <c r="C315" s="20">
        <v>0</v>
      </c>
      <c r="D315" s="20">
        <v>0</v>
      </c>
      <c r="E315" s="20">
        <v>0</v>
      </c>
      <c r="F315" s="21">
        <v>0</v>
      </c>
      <c r="G315" s="21">
        <v>0</v>
      </c>
      <c r="H315" s="21">
        <v>2.2000000000000002</v>
      </c>
      <c r="I315" s="22">
        <v>18</v>
      </c>
    </row>
    <row r="316" spans="1:9" ht="27.95" customHeight="1" thickBot="1">
      <c r="A316" s="18"/>
      <c r="B316" s="19" t="s">
        <v>435</v>
      </c>
      <c r="C316" s="20">
        <v>7.3899999999999993E-2</v>
      </c>
      <c r="D316" s="20">
        <v>2.8199999999999999E-2</v>
      </c>
      <c r="E316" s="20">
        <v>0.1022</v>
      </c>
      <c r="F316" s="21">
        <v>0.79</v>
      </c>
      <c r="G316" s="21">
        <v>3.7</v>
      </c>
      <c r="H316" s="21">
        <v>21.08</v>
      </c>
      <c r="I316" s="22">
        <v>46</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2.7699999999999999E-2</v>
      </c>
      <c r="D318" s="20">
        <v>3.39E-2</v>
      </c>
      <c r="E318" s="20">
        <v>6.1600000000000002E-2</v>
      </c>
      <c r="F318" s="21">
        <v>0.81</v>
      </c>
      <c r="G318" s="21">
        <v>1</v>
      </c>
      <c r="H318" s="21">
        <v>23.6</v>
      </c>
      <c r="I318" s="22">
        <v>30</v>
      </c>
    </row>
    <row r="319" spans="1:9" ht="27.95" customHeight="1" thickBot="1">
      <c r="A319" s="18"/>
      <c r="B319" s="19" t="s">
        <v>739</v>
      </c>
      <c r="C319" s="20">
        <v>0</v>
      </c>
      <c r="D319" s="20">
        <v>0</v>
      </c>
      <c r="E319" s="20">
        <v>0</v>
      </c>
      <c r="F319" s="21">
        <v>0</v>
      </c>
      <c r="G319" s="21">
        <v>0</v>
      </c>
      <c r="H319" s="21">
        <v>3.4</v>
      </c>
      <c r="I319" s="22">
        <v>6</v>
      </c>
    </row>
    <row r="320" spans="1:9" ht="13.5" thickBot="1">
      <c r="A320" s="18"/>
      <c r="B320" s="19" t="s">
        <v>740</v>
      </c>
      <c r="C320" s="465" t="s">
        <v>468</v>
      </c>
      <c r="D320" s="466"/>
      <c r="E320" s="466"/>
      <c r="F320" s="466"/>
      <c r="G320" s="466"/>
      <c r="H320" s="466"/>
      <c r="I320" s="467"/>
    </row>
    <row r="321" spans="1:9" ht="27.95" customHeight="1" thickBot="1">
      <c r="A321" s="18"/>
      <c r="B321" s="19" t="s">
        <v>436</v>
      </c>
      <c r="C321" s="20">
        <v>2.35E-2</v>
      </c>
      <c r="D321" s="20">
        <v>2.8799999999999999E-2</v>
      </c>
      <c r="E321" s="20">
        <v>5.2299999999999999E-2</v>
      </c>
      <c r="F321" s="21">
        <v>0.66</v>
      </c>
      <c r="G321" s="21">
        <v>1</v>
      </c>
      <c r="H321" s="21">
        <v>27.8</v>
      </c>
      <c r="I321" s="22">
        <v>37</v>
      </c>
    </row>
    <row r="322" spans="1:9" ht="27.95" customHeight="1" thickBot="1">
      <c r="A322" s="18"/>
      <c r="B322" s="19" t="s">
        <v>741</v>
      </c>
      <c r="C322" s="20">
        <v>4.53E-2</v>
      </c>
      <c r="D322" s="20">
        <v>2.8500000000000001E-2</v>
      </c>
      <c r="E322" s="20">
        <v>7.3800000000000004E-2</v>
      </c>
      <c r="F322" s="21">
        <v>0.73</v>
      </c>
      <c r="G322" s="21">
        <v>2.6</v>
      </c>
      <c r="H322" s="21">
        <v>48.88</v>
      </c>
      <c r="I322" s="22">
        <v>83</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0.04</v>
      </c>
      <c r="D325" s="20">
        <v>8.0000000000000002E-3</v>
      </c>
      <c r="E325" s="20">
        <v>4.8000000000000001E-2</v>
      </c>
      <c r="F325" s="21">
        <v>0</v>
      </c>
      <c r="G325" s="21">
        <v>2</v>
      </c>
      <c r="H325" s="21">
        <v>21.85</v>
      </c>
      <c r="I325" s="22">
        <v>35</v>
      </c>
    </row>
    <row r="326" spans="1:9" ht="13.5" thickBot="1">
      <c r="A326" s="18"/>
      <c r="B326" s="19" t="s">
        <v>745</v>
      </c>
      <c r="C326" s="465" t="s">
        <v>468</v>
      </c>
      <c r="D326" s="466"/>
      <c r="E326" s="466"/>
      <c r="F326" s="466"/>
      <c r="G326" s="466"/>
      <c r="H326" s="466"/>
      <c r="I326" s="467"/>
    </row>
    <row r="327" spans="1:9" ht="27.95" customHeight="1" thickBot="1">
      <c r="A327" s="18"/>
      <c r="B327" s="19" t="s">
        <v>746</v>
      </c>
      <c r="C327" s="20">
        <v>3.8899999999999997E-2</v>
      </c>
      <c r="D327" s="20">
        <v>7.7999999999999996E-3</v>
      </c>
      <c r="E327" s="20">
        <v>4.6699999999999998E-2</v>
      </c>
      <c r="F327" s="21">
        <v>0</v>
      </c>
      <c r="G327" s="21">
        <v>2</v>
      </c>
      <c r="H327" s="21">
        <v>22.45</v>
      </c>
      <c r="I327" s="22">
        <v>36</v>
      </c>
    </row>
    <row r="328" spans="1:9" ht="27.95" customHeight="1" thickBot="1">
      <c r="A328" s="18"/>
      <c r="B328" s="19" t="s">
        <v>400</v>
      </c>
      <c r="C328" s="20">
        <v>3.8899999999999997E-2</v>
      </c>
      <c r="D328" s="20">
        <v>7.7999999999999996E-3</v>
      </c>
      <c r="E328" s="20">
        <v>4.6699999999999998E-2</v>
      </c>
      <c r="F328" s="21">
        <v>0</v>
      </c>
      <c r="G328" s="21">
        <v>2</v>
      </c>
      <c r="H328" s="21">
        <v>22.45</v>
      </c>
      <c r="I328" s="22">
        <v>36</v>
      </c>
    </row>
    <row r="329" spans="1:9" ht="27.95" customHeight="1" thickBot="1">
      <c r="A329" s="18"/>
      <c r="B329" s="19" t="s">
        <v>727</v>
      </c>
      <c r="C329" s="20">
        <v>0</v>
      </c>
      <c r="D329" s="20">
        <v>0</v>
      </c>
      <c r="E329" s="20">
        <v>0</v>
      </c>
      <c r="F329" s="21">
        <v>0</v>
      </c>
      <c r="G329" s="21">
        <v>0</v>
      </c>
      <c r="H329" s="21">
        <v>2.41</v>
      </c>
      <c r="I329" s="22">
        <v>8</v>
      </c>
    </row>
    <row r="330" spans="1:9" ht="27.95" customHeight="1" thickBot="1">
      <c r="A330" s="18"/>
      <c r="B330" s="19" t="s">
        <v>747</v>
      </c>
      <c r="C330" s="20">
        <v>0</v>
      </c>
      <c r="D330" s="20">
        <v>0</v>
      </c>
      <c r="E330" s="20">
        <v>0</v>
      </c>
      <c r="F330" s="21">
        <v>0</v>
      </c>
      <c r="G330" s="21">
        <v>0</v>
      </c>
      <c r="H330" s="21">
        <v>3</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5.5E-2</v>
      </c>
      <c r="D332" s="20">
        <v>0</v>
      </c>
      <c r="E332" s="20">
        <v>5.5E-2</v>
      </c>
      <c r="F332" s="21">
        <v>1.87</v>
      </c>
      <c r="G332" s="21">
        <v>10</v>
      </c>
      <c r="H332" s="21">
        <v>8</v>
      </c>
      <c r="I332" s="22">
        <v>13</v>
      </c>
    </row>
    <row r="333" spans="1:9" ht="27.95" customHeight="1" thickBot="1">
      <c r="A333" s="18"/>
      <c r="B333" s="19" t="s">
        <v>750</v>
      </c>
      <c r="C333" s="20">
        <v>0.31709999999999999</v>
      </c>
      <c r="D333" s="20">
        <v>0</v>
      </c>
      <c r="E333" s="20">
        <v>0.31709999999999999</v>
      </c>
      <c r="F333" s="21">
        <v>0</v>
      </c>
      <c r="G333" s="21">
        <v>0</v>
      </c>
      <c r="H333" s="21">
        <v>2.0499999999999998</v>
      </c>
      <c r="I333" s="22">
        <v>3</v>
      </c>
    </row>
    <row r="334" spans="1:9" ht="27.95" customHeight="1" thickBot="1">
      <c r="A334" s="18"/>
      <c r="B334" s="19" t="s">
        <v>751</v>
      </c>
      <c r="C334" s="20">
        <v>5.7799999999999997E-2</v>
      </c>
      <c r="D334" s="20">
        <v>0</v>
      </c>
      <c r="E334" s="20">
        <v>5.7799999999999997E-2</v>
      </c>
      <c r="F334" s="21">
        <v>4.0599999999999996</v>
      </c>
      <c r="G334" s="21">
        <v>6</v>
      </c>
      <c r="H334" s="21">
        <v>2.25</v>
      </c>
      <c r="I334" s="22">
        <v>3</v>
      </c>
    </row>
    <row r="335" spans="1:9" ht="27.95" customHeight="1" thickBot="1">
      <c r="A335" s="18"/>
      <c r="B335" s="19" t="s">
        <v>752</v>
      </c>
      <c r="C335" s="20">
        <v>7.3200000000000001E-2</v>
      </c>
      <c r="D335" s="20">
        <v>0</v>
      </c>
      <c r="E335" s="20">
        <v>7.3200000000000001E-2</v>
      </c>
      <c r="F335" s="21">
        <v>1.35</v>
      </c>
      <c r="G335" s="21">
        <v>8.6999999999999993</v>
      </c>
      <c r="H335" s="21">
        <v>16.68</v>
      </c>
      <c r="I335" s="22">
        <v>27</v>
      </c>
    </row>
    <row r="336" spans="1:9" ht="27.95" customHeight="1" thickBot="1">
      <c r="A336" s="18"/>
      <c r="B336" s="19" t="s">
        <v>401</v>
      </c>
      <c r="C336" s="20">
        <v>6.3899999999999998E-2</v>
      </c>
      <c r="D336" s="20">
        <v>0</v>
      </c>
      <c r="E336" s="20">
        <v>6.3899999999999998E-2</v>
      </c>
      <c r="F336" s="21">
        <v>1.04</v>
      </c>
      <c r="G336" s="21">
        <v>8.6999999999999993</v>
      </c>
      <c r="H336" s="21">
        <v>19.09</v>
      </c>
      <c r="I336" s="22">
        <v>35</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6.3299999999999995E-2</v>
      </c>
      <c r="D339" s="20">
        <v>0</v>
      </c>
      <c r="E339" s="20">
        <v>6.3299999999999995E-2</v>
      </c>
      <c r="F339" s="21">
        <v>2.64</v>
      </c>
      <c r="G339" s="21">
        <v>4.2</v>
      </c>
      <c r="H339" s="21">
        <v>35.4</v>
      </c>
      <c r="I339" s="22">
        <v>46</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6.0499999999999998E-2</v>
      </c>
      <c r="D343" s="20">
        <v>0</v>
      </c>
      <c r="E343" s="20">
        <v>6.0499999999999998E-2</v>
      </c>
      <c r="F343" s="21">
        <v>2.5299999999999998</v>
      </c>
      <c r="G343" s="21">
        <v>4.2</v>
      </c>
      <c r="H343" s="21">
        <v>37</v>
      </c>
      <c r="I343" s="22">
        <v>48</v>
      </c>
    </row>
    <row r="344" spans="1:9" ht="27.95" customHeight="1" thickBot="1">
      <c r="A344" s="18"/>
      <c r="B344" s="19" t="s">
        <v>404</v>
      </c>
      <c r="C344" s="20">
        <v>6.0499999999999998E-2</v>
      </c>
      <c r="D344" s="20">
        <v>0</v>
      </c>
      <c r="E344" s="20">
        <v>6.0499999999999998E-2</v>
      </c>
      <c r="F344" s="21">
        <v>2.5299999999999998</v>
      </c>
      <c r="G344" s="21">
        <v>4.2</v>
      </c>
      <c r="H344" s="21">
        <v>37</v>
      </c>
      <c r="I344" s="22">
        <v>48</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6.0699999999999997E-2</v>
      </c>
      <c r="D347" s="20">
        <v>0</v>
      </c>
      <c r="E347" s="20">
        <v>6.0699999999999997E-2</v>
      </c>
      <c r="F347" s="21">
        <v>1.19</v>
      </c>
      <c r="G347" s="21">
        <v>1</v>
      </c>
      <c r="H347" s="21">
        <v>29.48</v>
      </c>
      <c r="I347" s="22">
        <v>41</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5.6899999999999999E-2</v>
      </c>
      <c r="D349" s="20">
        <v>0</v>
      </c>
      <c r="E349" s="20">
        <v>5.6899999999999999E-2</v>
      </c>
      <c r="F349" s="21">
        <v>1.1299999999999999</v>
      </c>
      <c r="G349" s="21">
        <v>1</v>
      </c>
      <c r="H349" s="21">
        <v>31.48</v>
      </c>
      <c r="I349" s="22">
        <v>43</v>
      </c>
    </row>
    <row r="350" spans="1:9" ht="27.95" customHeight="1" thickBot="1">
      <c r="A350" s="18"/>
      <c r="B350" s="19" t="s">
        <v>405</v>
      </c>
      <c r="C350" s="20">
        <v>5.6899999999999999E-2</v>
      </c>
      <c r="D350" s="20">
        <v>0</v>
      </c>
      <c r="E350" s="20">
        <v>5.6899999999999999E-2</v>
      </c>
      <c r="F350" s="21">
        <v>1.1299999999999999</v>
      </c>
      <c r="G350" s="21">
        <v>1</v>
      </c>
      <c r="H350" s="21">
        <v>31.48</v>
      </c>
      <c r="I350" s="22">
        <v>43</v>
      </c>
    </row>
    <row r="351" spans="1:9" ht="13.5" thickBot="1">
      <c r="A351" s="18"/>
      <c r="B351" s="19" t="s">
        <v>765</v>
      </c>
      <c r="C351" s="465" t="s">
        <v>468</v>
      </c>
      <c r="D351" s="466"/>
      <c r="E351" s="466"/>
      <c r="F351" s="466"/>
      <c r="G351" s="466"/>
      <c r="H351" s="466"/>
      <c r="I351" s="467"/>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2.0500000000000001E-2</v>
      </c>
      <c r="D353" s="20">
        <v>0</v>
      </c>
      <c r="E353" s="20">
        <v>2.0500000000000001E-2</v>
      </c>
      <c r="F353" s="21">
        <v>0</v>
      </c>
      <c r="G353" s="21">
        <v>0</v>
      </c>
      <c r="H353" s="21">
        <v>7.79</v>
      </c>
      <c r="I353" s="22">
        <v>16</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1.9400000000000001E-2</v>
      </c>
      <c r="D357" s="20">
        <v>0</v>
      </c>
      <c r="E357" s="20">
        <v>1.9400000000000001E-2</v>
      </c>
      <c r="F357" s="21">
        <v>0</v>
      </c>
      <c r="G357" s="21">
        <v>0</v>
      </c>
      <c r="H357" s="21">
        <v>8.25</v>
      </c>
      <c r="I357" s="22">
        <v>17</v>
      </c>
    </row>
    <row r="358" spans="1:9" ht="27.95" customHeight="1" thickBot="1">
      <c r="A358" s="18"/>
      <c r="B358" s="19" t="s">
        <v>406</v>
      </c>
      <c r="C358" s="20">
        <v>1.9400000000000001E-2</v>
      </c>
      <c r="D358" s="20">
        <v>0</v>
      </c>
      <c r="E358" s="20">
        <v>1.9400000000000001E-2</v>
      </c>
      <c r="F358" s="21">
        <v>0</v>
      </c>
      <c r="G358" s="21">
        <v>0</v>
      </c>
      <c r="H358" s="21">
        <v>8.25</v>
      </c>
      <c r="I358" s="22">
        <v>17</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0</v>
      </c>
      <c r="D361" s="20">
        <v>0</v>
      </c>
      <c r="E361" s="20">
        <v>0</v>
      </c>
      <c r="F361" s="21">
        <v>0</v>
      </c>
      <c r="G361" s="21">
        <v>0</v>
      </c>
      <c r="H361" s="21">
        <v>4.6500000000000004</v>
      </c>
      <c r="I361" s="22">
        <v>11</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0</v>
      </c>
      <c r="D363" s="20">
        <v>0</v>
      </c>
      <c r="E363" s="20">
        <v>0</v>
      </c>
      <c r="F363" s="21">
        <v>0</v>
      </c>
      <c r="G363" s="21">
        <v>0</v>
      </c>
      <c r="H363" s="21">
        <v>6.19</v>
      </c>
      <c r="I363" s="22">
        <v>13</v>
      </c>
    </row>
    <row r="364" spans="1:9" ht="27.95" customHeight="1" thickBot="1">
      <c r="A364" s="18"/>
      <c r="B364" s="19" t="s">
        <v>407</v>
      </c>
      <c r="C364" s="20">
        <v>0</v>
      </c>
      <c r="D364" s="20">
        <v>0</v>
      </c>
      <c r="E364" s="20">
        <v>0</v>
      </c>
      <c r="F364" s="21">
        <v>0</v>
      </c>
      <c r="G364" s="21">
        <v>0</v>
      </c>
      <c r="H364" s="21">
        <v>6.19</v>
      </c>
      <c r="I364" s="22">
        <v>13</v>
      </c>
    </row>
    <row r="365" spans="1:9" ht="27.95" customHeight="1" thickBot="1">
      <c r="A365" s="18"/>
      <c r="B365" s="19" t="s">
        <v>777</v>
      </c>
      <c r="C365" s="20">
        <v>0.16669999999999999</v>
      </c>
      <c r="D365" s="20">
        <v>0</v>
      </c>
      <c r="E365" s="20">
        <v>0.16669999999999999</v>
      </c>
      <c r="F365" s="21">
        <v>12.17</v>
      </c>
      <c r="G365" s="21">
        <v>0</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0.1522</v>
      </c>
      <c r="D367" s="20">
        <v>0</v>
      </c>
      <c r="E367" s="20">
        <v>0.1522</v>
      </c>
      <c r="F367" s="21">
        <v>0</v>
      </c>
      <c r="G367" s="21">
        <v>0</v>
      </c>
      <c r="H367" s="21">
        <v>6.57</v>
      </c>
      <c r="I367" s="22">
        <v>8</v>
      </c>
    </row>
    <row r="368" spans="1:9" ht="27.95" customHeight="1" thickBot="1">
      <c r="A368" s="18"/>
      <c r="B368" s="19" t="s">
        <v>780</v>
      </c>
      <c r="C368" s="20">
        <v>6.9400000000000003E-2</v>
      </c>
      <c r="D368" s="20">
        <v>0</v>
      </c>
      <c r="E368" s="20">
        <v>6.9400000000000003E-2</v>
      </c>
      <c r="F368" s="21">
        <v>4.0599999999999996</v>
      </c>
      <c r="G368" s="21">
        <v>0</v>
      </c>
      <c r="H368" s="21">
        <v>2.4</v>
      </c>
      <c r="I368" s="22">
        <v>3</v>
      </c>
    </row>
    <row r="369" spans="1:9" ht="27.95" customHeight="1" thickBot="1">
      <c r="A369" s="18"/>
      <c r="B369" s="19" t="s">
        <v>781</v>
      </c>
      <c r="C369" s="20">
        <v>0.1245</v>
      </c>
      <c r="D369" s="20">
        <v>0</v>
      </c>
      <c r="E369" s="20">
        <v>0.1245</v>
      </c>
      <c r="F369" s="21">
        <v>1.01</v>
      </c>
      <c r="G369" s="21">
        <v>0</v>
      </c>
      <c r="H369" s="21">
        <v>9.3699999999999992</v>
      </c>
      <c r="I369" s="22">
        <v>12</v>
      </c>
    </row>
    <row r="370" spans="1:9" ht="27.95" customHeight="1" thickBot="1">
      <c r="A370" s="18"/>
      <c r="B370" s="19" t="s">
        <v>408</v>
      </c>
      <c r="C370" s="20">
        <v>0.12859999999999999</v>
      </c>
      <c r="D370" s="20">
        <v>0</v>
      </c>
      <c r="E370" s="20">
        <v>0.12859999999999999</v>
      </c>
      <c r="F370" s="21">
        <v>1.01</v>
      </c>
      <c r="G370" s="21">
        <v>0</v>
      </c>
      <c r="H370" s="21">
        <v>10.37</v>
      </c>
      <c r="I370" s="22">
        <v>12</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0.5</v>
      </c>
      <c r="D390" s="20">
        <v>0</v>
      </c>
      <c r="E390" s="20">
        <v>0.5</v>
      </c>
      <c r="F390" s="21">
        <v>0</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0</v>
      </c>
      <c r="D392" s="20">
        <v>0</v>
      </c>
      <c r="E392" s="20">
        <v>0</v>
      </c>
      <c r="F392" s="21">
        <v>0</v>
      </c>
      <c r="G392" s="21">
        <v>0</v>
      </c>
      <c r="H392" s="21">
        <v>6.66</v>
      </c>
      <c r="I392" s="22">
        <v>10</v>
      </c>
    </row>
    <row r="393" spans="1:9" ht="27.95" customHeight="1" thickBot="1">
      <c r="A393" s="18"/>
      <c r="B393" s="19" t="s">
        <v>801</v>
      </c>
      <c r="C393" s="20">
        <v>0</v>
      </c>
      <c r="D393" s="20">
        <v>0</v>
      </c>
      <c r="E393" s="20">
        <v>0</v>
      </c>
      <c r="F393" s="21">
        <v>0</v>
      </c>
      <c r="G393" s="21">
        <v>0</v>
      </c>
      <c r="H393" s="21">
        <v>6.66</v>
      </c>
      <c r="I393" s="22">
        <v>10</v>
      </c>
    </row>
    <row r="394" spans="1:9" ht="27.95" customHeight="1" thickBot="1">
      <c r="A394" s="18"/>
      <c r="B394" s="19" t="s">
        <v>412</v>
      </c>
      <c r="C394" s="20">
        <v>7.4000000000000003E-3</v>
      </c>
      <c r="D394" s="20">
        <v>0</v>
      </c>
      <c r="E394" s="20">
        <v>7.4000000000000003E-3</v>
      </c>
      <c r="F394" s="21">
        <v>0</v>
      </c>
      <c r="G394" s="21">
        <v>0</v>
      </c>
      <c r="H394" s="21">
        <v>6.76</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2.3900000000000001E-2</v>
      </c>
      <c r="D397" s="20">
        <v>0</v>
      </c>
      <c r="E397" s="20">
        <v>2.3900000000000001E-2</v>
      </c>
      <c r="F397" s="21">
        <v>1.1100000000000001</v>
      </c>
      <c r="G397" s="21">
        <v>11</v>
      </c>
      <c r="H397" s="21">
        <v>4.6100000000000003</v>
      </c>
      <c r="I397" s="22">
        <v>11</v>
      </c>
    </row>
    <row r="398" spans="1:9" ht="27.95" customHeight="1" thickBot="1">
      <c r="A398" s="18"/>
      <c r="B398" s="19" t="s">
        <v>805</v>
      </c>
      <c r="C398" s="20">
        <v>2.3900000000000001E-2</v>
      </c>
      <c r="D398" s="20">
        <v>0</v>
      </c>
      <c r="E398" s="20">
        <v>2.3900000000000001E-2</v>
      </c>
      <c r="F398" s="21">
        <v>1.1100000000000001</v>
      </c>
      <c r="G398" s="21">
        <v>11</v>
      </c>
      <c r="H398" s="21">
        <v>4.6100000000000003</v>
      </c>
      <c r="I398" s="22">
        <v>11</v>
      </c>
    </row>
    <row r="399" spans="1:9" ht="27.95" customHeight="1" thickBot="1">
      <c r="A399" s="18"/>
      <c r="B399" s="19" t="s">
        <v>413</v>
      </c>
      <c r="C399" s="20">
        <v>2.3900000000000001E-2</v>
      </c>
      <c r="D399" s="20">
        <v>0</v>
      </c>
      <c r="E399" s="20">
        <v>2.3900000000000001E-2</v>
      </c>
      <c r="F399" s="21">
        <v>1.1100000000000001</v>
      </c>
      <c r="G399" s="21">
        <v>11</v>
      </c>
      <c r="H399" s="21">
        <v>4.6100000000000003</v>
      </c>
      <c r="I399" s="22">
        <v>11</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0.19170000000000001</v>
      </c>
      <c r="D406" s="20">
        <v>0</v>
      </c>
      <c r="E406" s="20">
        <v>0.19170000000000001</v>
      </c>
      <c r="F406" s="21">
        <v>0</v>
      </c>
      <c r="G406" s="21">
        <v>23</v>
      </c>
      <c r="H406" s="21">
        <v>0.5</v>
      </c>
      <c r="I406" s="22">
        <v>1</v>
      </c>
    </row>
    <row r="407" spans="1:9" ht="27.95" customHeight="1" thickBot="1">
      <c r="A407" s="18"/>
      <c r="B407" s="19" t="s">
        <v>812</v>
      </c>
      <c r="C407" s="20">
        <v>0.19500000000000001</v>
      </c>
      <c r="D407" s="20">
        <v>9.5799999999999996E-2</v>
      </c>
      <c r="E407" s="20">
        <v>0.2908</v>
      </c>
      <c r="F407" s="21">
        <v>1.66</v>
      </c>
      <c r="G407" s="21">
        <v>9</v>
      </c>
      <c r="H407" s="21">
        <v>14.09</v>
      </c>
      <c r="I407" s="22">
        <v>22</v>
      </c>
    </row>
    <row r="408" spans="1:9" ht="27.95" customHeight="1" thickBot="1">
      <c r="A408" s="18"/>
      <c r="B408" s="19" t="s">
        <v>446</v>
      </c>
      <c r="C408" s="20">
        <v>0.1948</v>
      </c>
      <c r="D408" s="20">
        <v>9.2499999999999999E-2</v>
      </c>
      <c r="E408" s="20">
        <v>0.28739999999999999</v>
      </c>
      <c r="F408" s="21">
        <v>1.59</v>
      </c>
      <c r="G408" s="21">
        <v>12.5</v>
      </c>
      <c r="H408" s="21">
        <v>14.59</v>
      </c>
      <c r="I408" s="22">
        <v>23</v>
      </c>
    </row>
    <row r="409" spans="1:9" ht="27.95" customHeight="1" thickBot="1">
      <c r="A409" s="18"/>
      <c r="B409" s="19" t="s">
        <v>813</v>
      </c>
      <c r="C409" s="20">
        <v>0.1948</v>
      </c>
      <c r="D409" s="20">
        <v>9.2499999999999999E-2</v>
      </c>
      <c r="E409" s="20">
        <v>0.28739999999999999</v>
      </c>
      <c r="F409" s="21">
        <v>1.59</v>
      </c>
      <c r="G409" s="21">
        <v>12.5</v>
      </c>
      <c r="H409" s="21">
        <v>14.59</v>
      </c>
      <c r="I409" s="22">
        <v>23</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v>
      </c>
      <c r="D411" s="20">
        <v>0</v>
      </c>
      <c r="E411" s="20">
        <v>0</v>
      </c>
      <c r="F411" s="21">
        <v>0</v>
      </c>
      <c r="G411" s="21">
        <v>0</v>
      </c>
      <c r="H411" s="21">
        <v>1</v>
      </c>
      <c r="I411" s="22">
        <v>1</v>
      </c>
    </row>
    <row r="412" spans="1:9" ht="27.95" customHeight="1" thickBot="1">
      <c r="A412" s="18"/>
      <c r="B412" s="19" t="s">
        <v>816</v>
      </c>
      <c r="C412" s="20">
        <v>6.0299999999999999E-2</v>
      </c>
      <c r="D412" s="20">
        <v>0</v>
      </c>
      <c r="E412" s="20">
        <v>6.0299999999999999E-2</v>
      </c>
      <c r="F412" s="21">
        <v>0.23</v>
      </c>
      <c r="G412" s="21">
        <v>4</v>
      </c>
      <c r="H412" s="21">
        <v>36.99</v>
      </c>
      <c r="I412" s="22">
        <v>54</v>
      </c>
    </row>
    <row r="413" spans="1:9" ht="27.95" customHeight="1" thickBot="1">
      <c r="A413" s="18"/>
      <c r="B413" s="19" t="s">
        <v>817</v>
      </c>
      <c r="C413" s="20">
        <v>5.8700000000000002E-2</v>
      </c>
      <c r="D413" s="20">
        <v>0</v>
      </c>
      <c r="E413" s="20">
        <v>5.8700000000000002E-2</v>
      </c>
      <c r="F413" s="21">
        <v>0.22</v>
      </c>
      <c r="G413" s="21">
        <v>4</v>
      </c>
      <c r="H413" s="21">
        <v>37.99</v>
      </c>
      <c r="I413" s="22">
        <v>55</v>
      </c>
    </row>
    <row r="414" spans="1:9" ht="27.95" customHeight="1" thickBot="1">
      <c r="A414" s="18"/>
      <c r="B414" s="19" t="s">
        <v>447</v>
      </c>
      <c r="C414" s="20">
        <v>5.7500000000000002E-2</v>
      </c>
      <c r="D414" s="20">
        <v>0</v>
      </c>
      <c r="E414" s="20">
        <v>5.7500000000000002E-2</v>
      </c>
      <c r="F414" s="21">
        <v>0.22</v>
      </c>
      <c r="G414" s="21">
        <v>4</v>
      </c>
      <c r="H414" s="21">
        <v>38.79</v>
      </c>
      <c r="I414" s="22">
        <v>56</v>
      </c>
    </row>
    <row r="415" spans="1:9" ht="27.95" customHeight="1" thickBot="1">
      <c r="A415" s="18"/>
      <c r="B415" s="19" t="s">
        <v>818</v>
      </c>
      <c r="C415" s="20">
        <v>5.7599999999999998E-2</v>
      </c>
      <c r="D415" s="20">
        <v>1.0999999999999999E-2</v>
      </c>
      <c r="E415" s="20">
        <v>6.8599999999999994E-2</v>
      </c>
      <c r="F415" s="21">
        <v>0.73</v>
      </c>
      <c r="G415" s="21">
        <v>4.5999999999999996</v>
      </c>
      <c r="H415" s="21">
        <v>938.58</v>
      </c>
      <c r="I415" s="22">
        <v>1379</v>
      </c>
    </row>
    <row r="416" spans="1:9" ht="13.5" thickBot="1">
      <c r="A416" s="18"/>
      <c r="B416" s="19" t="s">
        <v>469</v>
      </c>
      <c r="C416" s="465" t="s">
        <v>468</v>
      </c>
      <c r="D416" s="466"/>
      <c r="E416" s="466"/>
      <c r="F416" s="466"/>
      <c r="G416" s="466"/>
      <c r="H416" s="466"/>
      <c r="I416" s="467"/>
    </row>
    <row r="417" spans="1:9" ht="13.5" thickBot="1">
      <c r="A417" s="18"/>
      <c r="B417" s="19" t="s">
        <v>819</v>
      </c>
      <c r="C417" s="465" t="s">
        <v>468</v>
      </c>
      <c r="D417" s="466"/>
      <c r="E417" s="466"/>
      <c r="F417" s="466"/>
      <c r="G417" s="466"/>
      <c r="H417" s="466"/>
      <c r="I417" s="467"/>
    </row>
    <row r="418" spans="1:9" ht="13.5" thickBot="1">
      <c r="A418" s="18"/>
      <c r="B418" s="19" t="s">
        <v>820</v>
      </c>
      <c r="C418" s="465" t="s">
        <v>468</v>
      </c>
      <c r="D418" s="466"/>
      <c r="E418" s="466"/>
      <c r="F418" s="466"/>
      <c r="G418" s="466"/>
      <c r="H418" s="466"/>
      <c r="I418" s="467"/>
    </row>
    <row r="419" spans="1:9" ht="13.5" thickBot="1">
      <c r="A419" s="18"/>
      <c r="B419" s="19" t="s">
        <v>821</v>
      </c>
      <c r="C419" s="465" t="s">
        <v>468</v>
      </c>
      <c r="D419" s="466"/>
      <c r="E419" s="466"/>
      <c r="F419" s="466"/>
      <c r="G419" s="466"/>
      <c r="H419" s="466"/>
      <c r="I419" s="467"/>
    </row>
    <row r="420" spans="1:9" ht="13.5" thickBot="1">
      <c r="A420" s="18"/>
      <c r="B420" s="19" t="s">
        <v>822</v>
      </c>
      <c r="C420" s="465" t="s">
        <v>468</v>
      </c>
      <c r="D420" s="466"/>
      <c r="E420" s="466"/>
      <c r="F420" s="466"/>
      <c r="G420" s="466"/>
      <c r="H420" s="466"/>
      <c r="I420" s="467"/>
    </row>
    <row r="421" spans="1:9" ht="13.5" thickBot="1">
      <c r="A421" s="18"/>
      <c r="B421" s="19" t="s">
        <v>823</v>
      </c>
      <c r="C421" s="465" t="s">
        <v>468</v>
      </c>
      <c r="D421" s="466"/>
      <c r="E421" s="466"/>
      <c r="F421" s="466"/>
      <c r="G421" s="466"/>
      <c r="H421" s="466"/>
      <c r="I421" s="467"/>
    </row>
    <row r="422" spans="1:9" ht="27.95" customHeight="1" thickBot="1">
      <c r="A422" s="18"/>
      <c r="B422" s="19" t="s">
        <v>414</v>
      </c>
      <c r="C422" s="20">
        <v>0</v>
      </c>
      <c r="D422" s="20">
        <v>0</v>
      </c>
      <c r="E422" s="20">
        <v>0</v>
      </c>
      <c r="F422" s="21">
        <v>0</v>
      </c>
      <c r="G422" s="21">
        <v>0</v>
      </c>
      <c r="H422" s="21">
        <v>0</v>
      </c>
      <c r="I422" s="22">
        <v>0</v>
      </c>
    </row>
    <row r="423" spans="1:9" ht="13.5" thickBot="1">
      <c r="A423" s="18"/>
      <c r="B423" s="19" t="s">
        <v>824</v>
      </c>
      <c r="C423" s="465" t="s">
        <v>468</v>
      </c>
      <c r="D423" s="466"/>
      <c r="E423" s="466"/>
      <c r="F423" s="466"/>
      <c r="G423" s="466"/>
      <c r="H423" s="466"/>
      <c r="I423" s="467"/>
    </row>
    <row r="424" spans="1:9" ht="13.5" thickBot="1">
      <c r="A424" s="18"/>
      <c r="B424" s="19" t="s">
        <v>727</v>
      </c>
      <c r="C424" s="465" t="s">
        <v>468</v>
      </c>
      <c r="D424" s="466"/>
      <c r="E424" s="466"/>
      <c r="F424" s="466"/>
      <c r="G424" s="466"/>
      <c r="H424" s="466"/>
      <c r="I424" s="467"/>
    </row>
    <row r="425" spans="1:9" ht="27.95" customHeight="1" thickBot="1">
      <c r="A425" s="18"/>
      <c r="B425" s="19" t="s">
        <v>818</v>
      </c>
      <c r="C425" s="20">
        <v>0</v>
      </c>
      <c r="D425" s="20">
        <v>0</v>
      </c>
      <c r="E425" s="20">
        <v>0</v>
      </c>
      <c r="F425" s="21">
        <v>0</v>
      </c>
      <c r="G425" s="21">
        <v>0</v>
      </c>
      <c r="H425" s="21">
        <v>0</v>
      </c>
      <c r="I425" s="22">
        <v>0</v>
      </c>
    </row>
    <row r="426" spans="1:9" ht="13.5" thickBot="1">
      <c r="A426" s="18"/>
      <c r="B426" s="19" t="s">
        <v>825</v>
      </c>
      <c r="C426" s="465" t="s">
        <v>468</v>
      </c>
      <c r="D426" s="466"/>
      <c r="E426" s="466"/>
      <c r="F426" s="466"/>
      <c r="G426" s="466"/>
      <c r="H426" s="466"/>
      <c r="I426" s="467"/>
    </row>
    <row r="427" spans="1:9" ht="13.5" thickBot="1">
      <c r="A427" s="18"/>
      <c r="B427" s="19" t="s">
        <v>826</v>
      </c>
      <c r="C427" s="465" t="s">
        <v>468</v>
      </c>
      <c r="D427" s="466"/>
      <c r="E427" s="466"/>
      <c r="F427" s="466"/>
      <c r="G427" s="466"/>
      <c r="H427" s="466"/>
      <c r="I427" s="467"/>
    </row>
    <row r="428" spans="1:9" ht="13.5" thickBot="1">
      <c r="A428" s="18"/>
      <c r="B428" s="19" t="s">
        <v>827</v>
      </c>
      <c r="C428" s="465" t="s">
        <v>468</v>
      </c>
      <c r="D428" s="466"/>
      <c r="E428" s="466"/>
      <c r="F428" s="466"/>
      <c r="G428" s="466"/>
      <c r="H428" s="466"/>
      <c r="I428" s="467"/>
    </row>
    <row r="429" spans="1:9" ht="27.95" customHeight="1" thickBot="1">
      <c r="A429" s="18"/>
      <c r="B429" s="19" t="s">
        <v>415</v>
      </c>
      <c r="C429" s="20">
        <v>0</v>
      </c>
      <c r="D429" s="20">
        <v>0</v>
      </c>
      <c r="E429" s="20">
        <v>0</v>
      </c>
      <c r="F429" s="21">
        <v>0</v>
      </c>
      <c r="G429" s="21">
        <v>0</v>
      </c>
      <c r="H429" s="21">
        <v>0</v>
      </c>
      <c r="I429" s="22">
        <v>0</v>
      </c>
    </row>
    <row r="430" spans="1:9" ht="27.95" customHeight="1" thickBot="1">
      <c r="A430" s="23"/>
      <c r="B430" s="24" t="s">
        <v>828</v>
      </c>
      <c r="C430" s="25">
        <v>5.7599999999999998E-2</v>
      </c>
      <c r="D430" s="25">
        <v>1.0999999999999999E-2</v>
      </c>
      <c r="E430" s="25">
        <v>6.8599999999999994E-2</v>
      </c>
      <c r="F430" s="26">
        <v>0.73</v>
      </c>
      <c r="G430" s="26">
        <v>4.5999999999999996</v>
      </c>
      <c r="H430" s="26">
        <v>938.58</v>
      </c>
      <c r="I430" s="27">
        <v>1379</v>
      </c>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t="s">
        <v>829</v>
      </c>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t="s">
        <v>830</v>
      </c>
      <c r="B435" s="477"/>
      <c r="C435" s="477"/>
      <c r="D435" s="477"/>
      <c r="E435" s="477"/>
      <c r="F435" s="477"/>
      <c r="G435" s="477"/>
      <c r="H435" s="477"/>
      <c r="I435" s="477"/>
    </row>
    <row r="436" spans="1:9" ht="12.95" customHeight="1">
      <c r="A436" s="477" t="s">
        <v>831</v>
      </c>
      <c r="B436" s="477"/>
      <c r="C436" s="477"/>
      <c r="D436" s="477"/>
      <c r="E436" s="477"/>
      <c r="F436" s="477"/>
      <c r="G436" s="477"/>
      <c r="H436" s="477"/>
      <c r="I436" s="477"/>
    </row>
    <row r="437" spans="1:9" ht="12.95" customHeight="1">
      <c r="A437" s="477" t="s">
        <v>832</v>
      </c>
      <c r="B437" s="477"/>
      <c r="C437" s="477"/>
      <c r="D437" s="477"/>
      <c r="E437" s="477"/>
      <c r="F437" s="477"/>
      <c r="G437" s="477"/>
      <c r="H437" s="477"/>
      <c r="I437" s="477"/>
    </row>
    <row r="438" spans="1:9" ht="12.95" customHeight="1">
      <c r="A438" s="477" t="s">
        <v>833</v>
      </c>
      <c r="B438" s="477"/>
      <c r="C438" s="477"/>
      <c r="D438" s="477"/>
      <c r="E438" s="477"/>
      <c r="F438" s="477"/>
      <c r="G438" s="477"/>
      <c r="H438" s="477"/>
      <c r="I438" s="477"/>
    </row>
    <row r="439" spans="1:9" ht="12.95" customHeight="1">
      <c r="A439" s="477" t="s">
        <v>834</v>
      </c>
      <c r="B439" s="477"/>
      <c r="C439" s="477"/>
      <c r="D439" s="477"/>
      <c r="E439" s="477"/>
      <c r="F439" s="477"/>
      <c r="G439" s="477"/>
      <c r="H439" s="477"/>
      <c r="I439" s="477"/>
    </row>
  </sheetData>
  <mergeCells count="221">
    <mergeCell ref="A1:J1"/>
    <mergeCell ref="A2:I2"/>
    <mergeCell ref="A3:I3"/>
    <mergeCell ref="A4:I4"/>
    <mergeCell ref="A5:I5"/>
    <mergeCell ref="A6:I6"/>
    <mergeCell ref="C13:I13"/>
    <mergeCell ref="C14:I14"/>
    <mergeCell ref="C15:I15"/>
    <mergeCell ref="C16:I16"/>
    <mergeCell ref="C17:I17"/>
    <mergeCell ref="C18:I18"/>
    <mergeCell ref="A7:I7"/>
    <mergeCell ref="A8:I8"/>
    <mergeCell ref="A9:I9"/>
    <mergeCell ref="A10:J10"/>
    <mergeCell ref="A11:B12"/>
    <mergeCell ref="C11:E11"/>
    <mergeCell ref="F11:F12"/>
    <mergeCell ref="G11:G12"/>
    <mergeCell ref="H11:H12"/>
    <mergeCell ref="I11:I12"/>
    <mergeCell ref="C25:I25"/>
    <mergeCell ref="C26:I26"/>
    <mergeCell ref="C27:I27"/>
    <mergeCell ref="C28:I28"/>
    <mergeCell ref="C29:I29"/>
    <mergeCell ref="C30:I30"/>
    <mergeCell ref="C19:I19"/>
    <mergeCell ref="C20:I20"/>
    <mergeCell ref="C21:I21"/>
    <mergeCell ref="C22:I22"/>
    <mergeCell ref="C23:I23"/>
    <mergeCell ref="C24:I24"/>
    <mergeCell ref="C37:I37"/>
    <mergeCell ref="C38:I38"/>
    <mergeCell ref="C39:I39"/>
    <mergeCell ref="C40:I40"/>
    <mergeCell ref="C42:I42"/>
    <mergeCell ref="C45:I45"/>
    <mergeCell ref="C31:I31"/>
    <mergeCell ref="C32:I32"/>
    <mergeCell ref="C33:I33"/>
    <mergeCell ref="C34:I34"/>
    <mergeCell ref="C35:I35"/>
    <mergeCell ref="C36:I36"/>
    <mergeCell ref="C65:I65"/>
    <mergeCell ref="C66:I66"/>
    <mergeCell ref="C67:I67"/>
    <mergeCell ref="C69:I69"/>
    <mergeCell ref="C71:I71"/>
    <mergeCell ref="C73:I73"/>
    <mergeCell ref="C46:I46"/>
    <mergeCell ref="C47:I47"/>
    <mergeCell ref="C51:I51"/>
    <mergeCell ref="C58:I58"/>
    <mergeCell ref="C59:I59"/>
    <mergeCell ref="C63:I63"/>
    <mergeCell ref="C52:I52"/>
    <mergeCell ref="C53:I53"/>
    <mergeCell ref="C57:I57"/>
    <mergeCell ref="C70:I70"/>
    <mergeCell ref="C74:I74"/>
    <mergeCell ref="C76:I76"/>
    <mergeCell ref="C77:I77"/>
    <mergeCell ref="C81:I81"/>
    <mergeCell ref="C95:I95"/>
    <mergeCell ref="C79:I79"/>
    <mergeCell ref="C87:I87"/>
    <mergeCell ref="C93:I93"/>
    <mergeCell ref="C94:I94"/>
    <mergeCell ref="C151:I151"/>
    <mergeCell ref="C152:I152"/>
    <mergeCell ref="C127:I127"/>
    <mergeCell ref="C128:I128"/>
    <mergeCell ref="C129:I129"/>
    <mergeCell ref="C130:I130"/>
    <mergeCell ref="C131:I131"/>
    <mergeCell ref="C86:I86"/>
    <mergeCell ref="C90:I90"/>
    <mergeCell ref="C91:I91"/>
    <mergeCell ref="C97:I97"/>
    <mergeCell ref="C98:I98"/>
    <mergeCell ref="C105:I105"/>
    <mergeCell ref="C145:I145"/>
    <mergeCell ref="C132:I132"/>
    <mergeCell ref="C133:I133"/>
    <mergeCell ref="C134:I134"/>
    <mergeCell ref="C135:I135"/>
    <mergeCell ref="C138:I138"/>
    <mergeCell ref="C139:I139"/>
    <mergeCell ref="C149:I149"/>
    <mergeCell ref="C150:I150"/>
    <mergeCell ref="C261:I261"/>
    <mergeCell ref="C258:I258"/>
    <mergeCell ref="C259:I259"/>
    <mergeCell ref="C260:I260"/>
    <mergeCell ref="C265:I265"/>
    <mergeCell ref="C272:I272"/>
    <mergeCell ref="C216:I216"/>
    <mergeCell ref="C224:I224"/>
    <mergeCell ref="C184:I184"/>
    <mergeCell ref="C188:I188"/>
    <mergeCell ref="C192:I192"/>
    <mergeCell ref="C196:I196"/>
    <mergeCell ref="C200:I200"/>
    <mergeCell ref="C201:I201"/>
    <mergeCell ref="C211:I211"/>
    <mergeCell ref="C222:I222"/>
    <mergeCell ref="C208:I208"/>
    <mergeCell ref="C212:I212"/>
    <mergeCell ref="C220:I220"/>
    <mergeCell ref="C199:I199"/>
    <mergeCell ref="C337:I337"/>
    <mergeCell ref="C341:I341"/>
    <mergeCell ref="C351:I351"/>
    <mergeCell ref="C307:I307"/>
    <mergeCell ref="C309:I309"/>
    <mergeCell ref="C310:I310"/>
    <mergeCell ref="C311:I311"/>
    <mergeCell ref="C320:I320"/>
    <mergeCell ref="C323:I323"/>
    <mergeCell ref="C326:I326"/>
    <mergeCell ref="C340:I340"/>
    <mergeCell ref="C345:I345"/>
    <mergeCell ref="C355:I355"/>
    <mergeCell ref="C417:I417"/>
    <mergeCell ref="C418:I418"/>
    <mergeCell ref="C419:I419"/>
    <mergeCell ref="C386:I386"/>
    <mergeCell ref="C387:I387"/>
    <mergeCell ref="C391:I391"/>
    <mergeCell ref="C396:I396"/>
    <mergeCell ref="C401:I401"/>
    <mergeCell ref="C374:I374"/>
    <mergeCell ref="C379:I379"/>
    <mergeCell ref="C380:I380"/>
    <mergeCell ref="C383:I383"/>
    <mergeCell ref="C373:I373"/>
    <mergeCell ref="C384:I384"/>
    <mergeCell ref="C385:I385"/>
    <mergeCell ref="C395:I395"/>
    <mergeCell ref="C400:I400"/>
    <mergeCell ref="C402:I402"/>
    <mergeCell ref="C405:I405"/>
    <mergeCell ref="C416:I416"/>
    <mergeCell ref="C354:I354"/>
    <mergeCell ref="C356:I356"/>
    <mergeCell ref="C359:I359"/>
    <mergeCell ref="C371:I371"/>
    <mergeCell ref="C372:I372"/>
    <mergeCell ref="C377:I377"/>
    <mergeCell ref="C378:I378"/>
    <mergeCell ref="C110:I110"/>
    <mergeCell ref="C114:I114"/>
    <mergeCell ref="C115:I115"/>
    <mergeCell ref="C116:I116"/>
    <mergeCell ref="C136:I136"/>
    <mergeCell ref="C137:I137"/>
    <mergeCell ref="C142:I142"/>
    <mergeCell ref="C143:I143"/>
    <mergeCell ref="C144:I144"/>
    <mergeCell ref="C160:I160"/>
    <mergeCell ref="C166:I166"/>
    <mergeCell ref="C175:I175"/>
    <mergeCell ref="C176:I176"/>
    <mergeCell ref="C178:I178"/>
    <mergeCell ref="C181:I181"/>
    <mergeCell ref="C186:I186"/>
    <mergeCell ref="C189:I189"/>
    <mergeCell ref="C173:I173"/>
    <mergeCell ref="C174:I174"/>
    <mergeCell ref="C177:I177"/>
    <mergeCell ref="C169:I169"/>
    <mergeCell ref="C279:I279"/>
    <mergeCell ref="C280:I280"/>
    <mergeCell ref="C281:I281"/>
    <mergeCell ref="C287:I287"/>
    <mergeCell ref="C293:I293"/>
    <mergeCell ref="C274:I274"/>
    <mergeCell ref="C247:I247"/>
    <mergeCell ref="C228:I228"/>
    <mergeCell ref="C229:I229"/>
    <mergeCell ref="C233:I233"/>
    <mergeCell ref="C230:I230"/>
    <mergeCell ref="C231:I231"/>
    <mergeCell ref="C232:I232"/>
    <mergeCell ref="C237:I237"/>
    <mergeCell ref="C238:I238"/>
    <mergeCell ref="C244:I244"/>
    <mergeCell ref="C251:I251"/>
    <mergeCell ref="C268:I268"/>
    <mergeCell ref="C256:I256"/>
    <mergeCell ref="C257:I257"/>
    <mergeCell ref="C294:I294"/>
    <mergeCell ref="C296:I296"/>
    <mergeCell ref="C301:I301"/>
    <mergeCell ref="C308:I308"/>
    <mergeCell ref="C289:I289"/>
    <mergeCell ref="C290:I290"/>
    <mergeCell ref="C292:I292"/>
    <mergeCell ref="C303:I303"/>
    <mergeCell ref="C282:I282"/>
    <mergeCell ref="C286:I286"/>
    <mergeCell ref="C288:I288"/>
    <mergeCell ref="C420:I420"/>
    <mergeCell ref="C421:I421"/>
    <mergeCell ref="A435:I435"/>
    <mergeCell ref="A436:I436"/>
    <mergeCell ref="A437:I437"/>
    <mergeCell ref="A438:I438"/>
    <mergeCell ref="A439:I439"/>
    <mergeCell ref="C423:I423"/>
    <mergeCell ref="C424:I424"/>
    <mergeCell ref="C426:I426"/>
    <mergeCell ref="C427:I427"/>
    <mergeCell ref="C428:I428"/>
    <mergeCell ref="A431:I431"/>
    <mergeCell ref="A432:I432"/>
    <mergeCell ref="A433:I433"/>
    <mergeCell ref="A434:I43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9"/>
  <dimension ref="A1:J439"/>
  <sheetViews>
    <sheetView topLeftCell="A6" zoomScale="115" zoomScaleNormal="115" zoomScalePageLayoutView="115" workbookViewId="0">
      <selection activeCell="A6" sqref="A1:XFD1048576"/>
    </sheetView>
  </sheetViews>
  <sheetFormatPr defaultColWidth="10.85546875" defaultRowHeight="12.75"/>
  <cols>
    <col min="1" max="1" width="14.28515625" style="14" customWidth="1"/>
    <col min="2" max="2" width="57.42578125" style="14" customWidth="1"/>
    <col min="3" max="3" width="15.7109375" style="14" customWidth="1"/>
    <col min="4" max="4" width="14.140625" style="14" customWidth="1"/>
    <col min="5" max="5" width="15.7109375" style="14" customWidth="1"/>
    <col min="6" max="6" width="9.140625" style="14" customWidth="1"/>
    <col min="7" max="7" width="11.42578125" style="14" customWidth="1"/>
    <col min="8" max="8" width="13" style="14" customWidth="1"/>
    <col min="9" max="9" width="9.140625" style="14" customWidth="1"/>
    <col min="10" max="10" width="58.28515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47"/>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47"/>
    </row>
    <row r="5" spans="1:10" ht="14.25">
      <c r="A5" s="464" t="s">
        <v>452</v>
      </c>
      <c r="B5" s="464"/>
      <c r="C5" s="464"/>
      <c r="D5" s="464"/>
      <c r="E5" s="464"/>
      <c r="F5" s="464"/>
      <c r="G5" s="464"/>
      <c r="H5" s="464"/>
      <c r="I5" s="464"/>
      <c r="J5" s="15" t="s">
        <v>846</v>
      </c>
    </row>
    <row r="6" spans="1:10" ht="409.5">
      <c r="A6" s="464" t="s">
        <v>454</v>
      </c>
      <c r="B6" s="464"/>
      <c r="C6" s="464"/>
      <c r="D6" s="464"/>
      <c r="E6" s="464"/>
      <c r="F6" s="464"/>
      <c r="G6" s="464"/>
      <c r="H6" s="464"/>
      <c r="I6" s="464"/>
      <c r="J6" s="15" t="s">
        <v>835</v>
      </c>
    </row>
    <row r="7" spans="1:10" ht="14.25">
      <c r="A7" s="464" t="s">
        <v>455</v>
      </c>
      <c r="B7" s="464"/>
      <c r="C7" s="464"/>
      <c r="D7" s="464"/>
      <c r="E7" s="464"/>
      <c r="F7" s="464"/>
      <c r="G7" s="464"/>
      <c r="H7" s="464"/>
      <c r="I7" s="464"/>
      <c r="J7" s="15" t="s">
        <v>847</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44350.624178240738</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3.4799999999999998E-2</v>
      </c>
      <c r="D50" s="20">
        <v>3.5999999999999999E-3</v>
      </c>
      <c r="E50" s="20">
        <v>3.8399999999999997E-2</v>
      </c>
      <c r="F50" s="21">
        <v>0</v>
      </c>
      <c r="G50" s="21">
        <v>8.6999999999999993</v>
      </c>
      <c r="H50" s="21">
        <v>16.23</v>
      </c>
      <c r="I50" s="22">
        <v>29</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3.4000000000000002E-2</v>
      </c>
      <c r="D54" s="20">
        <v>3.5000000000000001E-3</v>
      </c>
      <c r="E54" s="20">
        <v>3.7400000000000003E-2</v>
      </c>
      <c r="F54" s="21">
        <v>0</v>
      </c>
      <c r="G54" s="21">
        <v>8.6999999999999993</v>
      </c>
      <c r="H54" s="21">
        <v>16.63</v>
      </c>
      <c r="I54" s="22">
        <v>30</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0.1487</v>
      </c>
      <c r="D56" s="20">
        <v>2.4799999999999999E-2</v>
      </c>
      <c r="E56" s="20">
        <v>0.1734</v>
      </c>
      <c r="F56" s="21">
        <v>0</v>
      </c>
      <c r="G56" s="21">
        <v>0</v>
      </c>
      <c r="H56" s="21">
        <v>16.149999999999999</v>
      </c>
      <c r="I56" s="22">
        <v>25</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0.14419999999999999</v>
      </c>
      <c r="D60" s="20">
        <v>2.4E-2</v>
      </c>
      <c r="E60" s="20">
        <v>0.16819999999999999</v>
      </c>
      <c r="F60" s="21">
        <v>0</v>
      </c>
      <c r="G60" s="21">
        <v>0</v>
      </c>
      <c r="H60" s="21">
        <v>16.649999999999999</v>
      </c>
      <c r="I60" s="22">
        <v>26</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0.1263</v>
      </c>
      <c r="D62" s="20">
        <v>0</v>
      </c>
      <c r="E62" s="20">
        <v>0.1263</v>
      </c>
      <c r="F62" s="21">
        <v>0.65</v>
      </c>
      <c r="G62" s="21">
        <v>9</v>
      </c>
      <c r="H62" s="21">
        <v>13</v>
      </c>
      <c r="I62" s="22">
        <v>18</v>
      </c>
    </row>
    <row r="63" spans="1:9" ht="13.5" thickBot="1">
      <c r="A63" s="18"/>
      <c r="B63" s="19" t="s">
        <v>513</v>
      </c>
      <c r="C63" s="465" t="s">
        <v>468</v>
      </c>
      <c r="D63" s="466"/>
      <c r="E63" s="466"/>
      <c r="F63" s="466"/>
      <c r="G63" s="466"/>
      <c r="H63" s="466"/>
      <c r="I63" s="467"/>
    </row>
    <row r="64" spans="1:9" ht="27.95" customHeight="1" thickBot="1">
      <c r="A64" s="18"/>
      <c r="B64" s="19" t="s">
        <v>421</v>
      </c>
      <c r="C64" s="20">
        <v>0.1225</v>
      </c>
      <c r="D64" s="20">
        <v>0</v>
      </c>
      <c r="E64" s="20">
        <v>0.1225</v>
      </c>
      <c r="F64" s="21">
        <v>0.62</v>
      </c>
      <c r="G64" s="21">
        <v>9</v>
      </c>
      <c r="H64" s="21">
        <v>13.4</v>
      </c>
      <c r="I64" s="22">
        <v>19</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13.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4.19E-2</v>
      </c>
      <c r="D80" s="20">
        <v>0</v>
      </c>
      <c r="E80" s="20">
        <v>4.19E-2</v>
      </c>
      <c r="F80" s="21">
        <v>0</v>
      </c>
      <c r="G80" s="21">
        <v>16</v>
      </c>
      <c r="H80" s="21">
        <v>15.28</v>
      </c>
      <c r="I80" s="22">
        <v>23</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4.1599999999999998E-2</v>
      </c>
      <c r="D83" s="20">
        <v>0</v>
      </c>
      <c r="E83" s="20">
        <v>4.1599999999999998E-2</v>
      </c>
      <c r="F83" s="21">
        <v>0</v>
      </c>
      <c r="G83" s="21">
        <v>16</v>
      </c>
      <c r="H83" s="21">
        <v>15.38</v>
      </c>
      <c r="I83" s="22">
        <v>24</v>
      </c>
    </row>
    <row r="84" spans="1:9" ht="27.95" customHeight="1" thickBot="1">
      <c r="A84" s="18"/>
      <c r="B84" s="19" t="s">
        <v>531</v>
      </c>
      <c r="C84" s="20">
        <v>0</v>
      </c>
      <c r="D84" s="20">
        <v>0</v>
      </c>
      <c r="E84" s="20">
        <v>0</v>
      </c>
      <c r="F84" s="21">
        <v>0</v>
      </c>
      <c r="G84" s="21">
        <v>0</v>
      </c>
      <c r="H84" s="21">
        <v>0.5</v>
      </c>
      <c r="I84" s="22">
        <v>1</v>
      </c>
    </row>
    <row r="85" spans="1:9" ht="27.95" customHeight="1" thickBot="1">
      <c r="A85" s="18"/>
      <c r="B85" s="19" t="s">
        <v>532</v>
      </c>
      <c r="C85" s="20">
        <v>0.1729</v>
      </c>
      <c r="D85" s="20">
        <v>5.0099999999999999E-2</v>
      </c>
      <c r="E85" s="20">
        <v>0.223</v>
      </c>
      <c r="F85" s="21">
        <v>1.64</v>
      </c>
      <c r="G85" s="21">
        <v>5</v>
      </c>
      <c r="H85" s="21">
        <v>22.35</v>
      </c>
      <c r="I85" s="22">
        <v>36</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0.16830000000000001</v>
      </c>
      <c r="D89" s="20">
        <v>4.8800000000000003E-2</v>
      </c>
      <c r="E89" s="20">
        <v>0.2172</v>
      </c>
      <c r="F89" s="21">
        <v>1.55</v>
      </c>
      <c r="G89" s="21">
        <v>5</v>
      </c>
      <c r="H89" s="21">
        <v>22.96</v>
      </c>
      <c r="I89" s="22">
        <v>38</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6.7799999999999999E-2</v>
      </c>
      <c r="D101" s="20">
        <v>0</v>
      </c>
      <c r="E101" s="20">
        <v>6.7799999999999999E-2</v>
      </c>
      <c r="F101" s="21">
        <v>0</v>
      </c>
      <c r="G101" s="21">
        <v>0</v>
      </c>
      <c r="H101" s="21">
        <v>14.75</v>
      </c>
      <c r="I101" s="22">
        <v>26</v>
      </c>
    </row>
    <row r="102" spans="1:9" ht="27.95" customHeight="1" thickBot="1">
      <c r="A102" s="18"/>
      <c r="B102" s="19" t="s">
        <v>445</v>
      </c>
      <c r="C102" s="20">
        <v>6.3500000000000001E-2</v>
      </c>
      <c r="D102" s="20">
        <v>0</v>
      </c>
      <c r="E102" s="20">
        <v>6.3500000000000001E-2</v>
      </c>
      <c r="F102" s="21">
        <v>0</v>
      </c>
      <c r="G102" s="21">
        <v>0</v>
      </c>
      <c r="H102" s="21">
        <v>15.75</v>
      </c>
      <c r="I102" s="22">
        <v>27</v>
      </c>
    </row>
    <row r="103" spans="1:9" ht="27.95" customHeight="1" thickBot="1">
      <c r="A103" s="18"/>
      <c r="B103" s="19" t="s">
        <v>546</v>
      </c>
      <c r="C103" s="20">
        <v>9.9199999999999997E-2</v>
      </c>
      <c r="D103" s="20">
        <v>1.55E-2</v>
      </c>
      <c r="E103" s="20">
        <v>0.11459999999999999</v>
      </c>
      <c r="F103" s="21">
        <v>0.43</v>
      </c>
      <c r="G103" s="21">
        <v>6.7</v>
      </c>
      <c r="H103" s="21">
        <v>101.96</v>
      </c>
      <c r="I103" s="22">
        <v>163</v>
      </c>
    </row>
    <row r="104" spans="1:9" ht="27.95" customHeight="1" thickBot="1">
      <c r="A104" s="18"/>
      <c r="B104" s="19" t="s">
        <v>547</v>
      </c>
      <c r="C104" s="20">
        <v>0.4415</v>
      </c>
      <c r="D104" s="20">
        <v>0</v>
      </c>
      <c r="E104" s="20">
        <v>0.4415</v>
      </c>
      <c r="F104" s="21">
        <v>0</v>
      </c>
      <c r="G104" s="21">
        <v>0</v>
      </c>
      <c r="H104" s="21">
        <v>0.85</v>
      </c>
      <c r="I104" s="22">
        <v>2</v>
      </c>
    </row>
    <row r="105" spans="1:9" ht="13.5" thickBot="1">
      <c r="A105" s="18"/>
      <c r="B105" s="19" t="s">
        <v>548</v>
      </c>
      <c r="C105" s="465" t="s">
        <v>468</v>
      </c>
      <c r="D105" s="466"/>
      <c r="E105" s="466"/>
      <c r="F105" s="466"/>
      <c r="G105" s="466"/>
      <c r="H105" s="466"/>
      <c r="I105" s="467"/>
    </row>
    <row r="106" spans="1:9" ht="27.95" customHeight="1" thickBot="1">
      <c r="A106" s="18"/>
      <c r="B106" s="19" t="s">
        <v>549</v>
      </c>
      <c r="C106" s="20">
        <v>0</v>
      </c>
      <c r="D106" s="20">
        <v>0</v>
      </c>
      <c r="E106" s="20">
        <v>0</v>
      </c>
      <c r="F106" s="21">
        <v>0</v>
      </c>
      <c r="G106" s="21">
        <v>0</v>
      </c>
      <c r="H106" s="21">
        <v>25.11</v>
      </c>
      <c r="I106" s="22">
        <v>34</v>
      </c>
    </row>
    <row r="107" spans="1:9" ht="27.95" customHeight="1" thickBot="1">
      <c r="A107" s="18"/>
      <c r="B107" s="19" t="s">
        <v>550</v>
      </c>
      <c r="C107" s="20">
        <v>0</v>
      </c>
      <c r="D107" s="20">
        <v>0</v>
      </c>
      <c r="E107" s="20">
        <v>0</v>
      </c>
      <c r="F107" s="21">
        <v>0</v>
      </c>
      <c r="G107" s="21">
        <v>0</v>
      </c>
      <c r="H107" s="21">
        <v>25.11</v>
      </c>
      <c r="I107" s="22">
        <v>34</v>
      </c>
    </row>
    <row r="108" spans="1:9" ht="27.95" customHeight="1" thickBot="1">
      <c r="A108" s="18"/>
      <c r="B108" s="19" t="s">
        <v>386</v>
      </c>
      <c r="C108" s="20">
        <v>1.4500000000000001E-2</v>
      </c>
      <c r="D108" s="20">
        <v>0</v>
      </c>
      <c r="E108" s="20">
        <v>1.4500000000000001E-2</v>
      </c>
      <c r="F108" s="21">
        <v>0</v>
      </c>
      <c r="G108" s="21">
        <v>0</v>
      </c>
      <c r="H108" s="21">
        <v>25.96</v>
      </c>
      <c r="I108" s="22">
        <v>35</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1.5900000000000001E-2</v>
      </c>
      <c r="D111" s="20">
        <v>0</v>
      </c>
      <c r="E111" s="20">
        <v>1.5900000000000001E-2</v>
      </c>
      <c r="F111" s="21">
        <v>0.51</v>
      </c>
      <c r="G111" s="21">
        <v>8.3000000000000007</v>
      </c>
      <c r="H111" s="21">
        <v>12.39</v>
      </c>
      <c r="I111" s="22">
        <v>23</v>
      </c>
    </row>
    <row r="112" spans="1:9" ht="27.95" customHeight="1" thickBot="1">
      <c r="A112" s="18"/>
      <c r="B112" s="19" t="s">
        <v>554</v>
      </c>
      <c r="C112" s="20">
        <v>1.5900000000000001E-2</v>
      </c>
      <c r="D112" s="20">
        <v>0</v>
      </c>
      <c r="E112" s="20">
        <v>1.5900000000000001E-2</v>
      </c>
      <c r="F112" s="21">
        <v>0.51</v>
      </c>
      <c r="G112" s="21">
        <v>8.3000000000000007</v>
      </c>
      <c r="H112" s="21">
        <v>12.39</v>
      </c>
      <c r="I112" s="22">
        <v>23</v>
      </c>
    </row>
    <row r="113" spans="1:9" ht="27.95" customHeight="1" thickBot="1">
      <c r="A113" s="18"/>
      <c r="B113" s="19" t="s">
        <v>387</v>
      </c>
      <c r="C113" s="20">
        <v>1.55E-2</v>
      </c>
      <c r="D113" s="20">
        <v>0</v>
      </c>
      <c r="E113" s="20">
        <v>1.55E-2</v>
      </c>
      <c r="F113" s="21">
        <v>0.49</v>
      </c>
      <c r="G113" s="21">
        <v>8.3000000000000007</v>
      </c>
      <c r="H113" s="21">
        <v>12.72</v>
      </c>
      <c r="I113" s="22">
        <v>24</v>
      </c>
    </row>
    <row r="114" spans="1:9" ht="13.5" thickBot="1">
      <c r="A114" s="18"/>
      <c r="B114" s="19" t="s">
        <v>555</v>
      </c>
      <c r="C114" s="465" t="s">
        <v>468</v>
      </c>
      <c r="D114" s="466"/>
      <c r="E114" s="466"/>
      <c r="F114" s="466"/>
      <c r="G114" s="466"/>
      <c r="H114" s="466"/>
      <c r="I114" s="467"/>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7.95" customHeight="1" thickBot="1">
      <c r="A117" s="18"/>
      <c r="B117" s="19" t="s">
        <v>558</v>
      </c>
      <c r="C117" s="20">
        <v>0</v>
      </c>
      <c r="D117" s="20">
        <v>0</v>
      </c>
      <c r="E117" s="20">
        <v>0</v>
      </c>
      <c r="F117" s="21">
        <v>0</v>
      </c>
      <c r="G117" s="21">
        <v>0</v>
      </c>
      <c r="H117" s="21">
        <v>1</v>
      </c>
      <c r="I117" s="22">
        <v>1</v>
      </c>
    </row>
    <row r="118" spans="1:9" ht="27.95" customHeight="1" thickBot="1">
      <c r="A118" s="18"/>
      <c r="B118" s="19" t="s">
        <v>559</v>
      </c>
      <c r="C118" s="20">
        <v>4.4000000000000003E-3</v>
      </c>
      <c r="D118" s="20">
        <v>0</v>
      </c>
      <c r="E118" s="20">
        <v>4.4000000000000003E-3</v>
      </c>
      <c r="F118" s="21">
        <v>0.68</v>
      </c>
      <c r="G118" s="21">
        <v>2</v>
      </c>
      <c r="H118" s="21">
        <v>46.21</v>
      </c>
      <c r="I118" s="22">
        <v>69</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4.1999999999999997E-3</v>
      </c>
      <c r="D120" s="20">
        <v>0</v>
      </c>
      <c r="E120" s="20">
        <v>4.1999999999999997E-3</v>
      </c>
      <c r="F120" s="21">
        <v>0.66</v>
      </c>
      <c r="G120" s="21">
        <v>2</v>
      </c>
      <c r="H120" s="21">
        <v>48.21</v>
      </c>
      <c r="I120" s="22">
        <v>71</v>
      </c>
    </row>
    <row r="121" spans="1:9" ht="27.95" customHeight="1" thickBot="1">
      <c r="A121" s="18"/>
      <c r="B121" s="19" t="s">
        <v>388</v>
      </c>
      <c r="C121" s="20">
        <v>4.1999999999999997E-3</v>
      </c>
      <c r="D121" s="20">
        <v>0</v>
      </c>
      <c r="E121" s="20">
        <v>4.1999999999999997E-3</v>
      </c>
      <c r="F121" s="21">
        <v>0.66</v>
      </c>
      <c r="G121" s="21">
        <v>2</v>
      </c>
      <c r="H121" s="21">
        <v>48.21</v>
      </c>
      <c r="I121" s="22">
        <v>71</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0.1129</v>
      </c>
      <c r="D123" s="20">
        <v>0</v>
      </c>
      <c r="E123" s="20">
        <v>0.1129</v>
      </c>
      <c r="F123" s="21">
        <v>0</v>
      </c>
      <c r="G123" s="21">
        <v>7</v>
      </c>
      <c r="H123" s="21">
        <v>0.6</v>
      </c>
      <c r="I123" s="22">
        <v>1</v>
      </c>
    </row>
    <row r="124" spans="1:9" ht="27.95" customHeight="1" thickBot="1">
      <c r="A124" s="18"/>
      <c r="B124" s="19" t="s">
        <v>564</v>
      </c>
      <c r="C124" s="20">
        <v>7.9100000000000004E-2</v>
      </c>
      <c r="D124" s="20">
        <v>0</v>
      </c>
      <c r="E124" s="20">
        <v>7.9100000000000004E-2</v>
      </c>
      <c r="F124" s="21">
        <v>0.59</v>
      </c>
      <c r="G124" s="21">
        <v>4</v>
      </c>
      <c r="H124" s="21">
        <v>8.65</v>
      </c>
      <c r="I124" s="22">
        <v>20</v>
      </c>
    </row>
    <row r="125" spans="1:9" ht="27.95" customHeight="1" thickBot="1">
      <c r="A125" s="18"/>
      <c r="B125" s="19" t="s">
        <v>565</v>
      </c>
      <c r="C125" s="20">
        <v>8.1299999999999997E-2</v>
      </c>
      <c r="D125" s="20">
        <v>0</v>
      </c>
      <c r="E125" s="20">
        <v>8.1299999999999997E-2</v>
      </c>
      <c r="F125" s="21">
        <v>0.59</v>
      </c>
      <c r="G125" s="21">
        <v>5</v>
      </c>
      <c r="H125" s="21">
        <v>9.25</v>
      </c>
      <c r="I125" s="22">
        <v>20</v>
      </c>
    </row>
    <row r="126" spans="1:9" ht="27.95" customHeight="1" thickBot="1">
      <c r="A126" s="18"/>
      <c r="B126" s="19" t="s">
        <v>389</v>
      </c>
      <c r="C126" s="20">
        <v>7.85E-2</v>
      </c>
      <c r="D126" s="20">
        <v>0</v>
      </c>
      <c r="E126" s="20">
        <v>7.85E-2</v>
      </c>
      <c r="F126" s="21">
        <v>0.54</v>
      </c>
      <c r="G126" s="21">
        <v>5</v>
      </c>
      <c r="H126" s="21">
        <v>9.59</v>
      </c>
      <c r="I126" s="22">
        <v>22</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3.3099999999999997E-2</v>
      </c>
      <c r="D140" s="20">
        <v>0</v>
      </c>
      <c r="E140" s="20">
        <v>3.3099999999999997E-2</v>
      </c>
      <c r="F140" s="21">
        <v>0</v>
      </c>
      <c r="G140" s="21">
        <v>0</v>
      </c>
      <c r="H140" s="21">
        <v>22.9</v>
      </c>
      <c r="I140" s="22">
        <v>27</v>
      </c>
    </row>
    <row r="141" spans="1:9" ht="27.95" customHeight="1" thickBot="1">
      <c r="A141" s="18"/>
      <c r="B141" s="19" t="s">
        <v>580</v>
      </c>
      <c r="C141" s="20">
        <v>5.8599999999999999E-2</v>
      </c>
      <c r="D141" s="20">
        <v>0</v>
      </c>
      <c r="E141" s="20">
        <v>5.8599999999999999E-2</v>
      </c>
      <c r="F141" s="21">
        <v>0.98</v>
      </c>
      <c r="G141" s="21">
        <v>0</v>
      </c>
      <c r="H141" s="21">
        <v>3.3</v>
      </c>
      <c r="I141" s="22">
        <v>12</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3.6299999999999999E-2</v>
      </c>
      <c r="D146" s="20">
        <v>0</v>
      </c>
      <c r="E146" s="20">
        <v>3.6299999999999999E-2</v>
      </c>
      <c r="F146" s="21">
        <v>0.3</v>
      </c>
      <c r="G146" s="21">
        <v>0</v>
      </c>
      <c r="H146" s="21">
        <v>26.2</v>
      </c>
      <c r="I146" s="22">
        <v>39</v>
      </c>
    </row>
    <row r="147" spans="1:9" ht="27.95" customHeight="1" thickBot="1">
      <c r="A147" s="18"/>
      <c r="B147" s="19" t="s">
        <v>585</v>
      </c>
      <c r="C147" s="20">
        <v>0</v>
      </c>
      <c r="D147" s="20">
        <v>0</v>
      </c>
      <c r="E147" s="20">
        <v>0</v>
      </c>
      <c r="F147" s="21">
        <v>0</v>
      </c>
      <c r="G147" s="21">
        <v>0</v>
      </c>
      <c r="H147" s="21">
        <v>1</v>
      </c>
      <c r="I147" s="22">
        <v>1</v>
      </c>
    </row>
    <row r="148" spans="1:9" ht="27.95" customHeight="1" thickBot="1">
      <c r="A148" s="18"/>
      <c r="B148" s="19" t="s">
        <v>586</v>
      </c>
      <c r="C148" s="20">
        <v>1.12E-2</v>
      </c>
      <c r="D148" s="20">
        <v>0</v>
      </c>
      <c r="E148" s="20">
        <v>1.12E-2</v>
      </c>
      <c r="F148" s="21">
        <v>0</v>
      </c>
      <c r="G148" s="21">
        <v>0</v>
      </c>
      <c r="H148" s="21">
        <v>17.899999999999999</v>
      </c>
      <c r="I148" s="22">
        <v>24</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1.06E-2</v>
      </c>
      <c r="D153" s="20">
        <v>0</v>
      </c>
      <c r="E153" s="20">
        <v>1.06E-2</v>
      </c>
      <c r="F153" s="21">
        <v>0</v>
      </c>
      <c r="G153" s="21">
        <v>0</v>
      </c>
      <c r="H153" s="21">
        <v>18.899999999999999</v>
      </c>
      <c r="I153" s="22">
        <v>25</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3.1E-2</v>
      </c>
      <c r="D155" s="20">
        <v>3.7000000000000002E-3</v>
      </c>
      <c r="E155" s="20">
        <v>3.4700000000000002E-2</v>
      </c>
      <c r="F155" s="21">
        <v>0</v>
      </c>
      <c r="G155" s="21">
        <v>0</v>
      </c>
      <c r="H155" s="21">
        <v>17.82</v>
      </c>
      <c r="I155" s="22">
        <v>20</v>
      </c>
    </row>
    <row r="156" spans="1:9" ht="27.95" customHeight="1" thickBot="1">
      <c r="A156" s="18"/>
      <c r="B156" s="19" t="s">
        <v>593</v>
      </c>
      <c r="C156" s="20">
        <v>0</v>
      </c>
      <c r="D156" s="20">
        <v>0</v>
      </c>
      <c r="E156" s="20">
        <v>0</v>
      </c>
      <c r="F156" s="21">
        <v>0</v>
      </c>
      <c r="G156" s="21">
        <v>0</v>
      </c>
      <c r="H156" s="21">
        <v>0.8</v>
      </c>
      <c r="I156" s="22">
        <v>5</v>
      </c>
    </row>
    <row r="157" spans="1:9" ht="27.95" customHeight="1" thickBot="1">
      <c r="A157" s="18"/>
      <c r="B157" s="19" t="s">
        <v>429</v>
      </c>
      <c r="C157" s="20">
        <v>2.9600000000000001E-2</v>
      </c>
      <c r="D157" s="20">
        <v>3.5000000000000001E-3</v>
      </c>
      <c r="E157" s="20">
        <v>3.32E-2</v>
      </c>
      <c r="F157" s="21">
        <v>0</v>
      </c>
      <c r="G157" s="21">
        <v>0</v>
      </c>
      <c r="H157" s="21">
        <v>18.62</v>
      </c>
      <c r="I157" s="22">
        <v>26</v>
      </c>
    </row>
    <row r="158" spans="1:9" ht="27.95" customHeight="1" thickBot="1">
      <c r="A158" s="18"/>
      <c r="B158" s="19" t="s">
        <v>594</v>
      </c>
      <c r="C158" s="20">
        <v>0</v>
      </c>
      <c r="D158" s="20">
        <v>0</v>
      </c>
      <c r="E158" s="20">
        <v>0</v>
      </c>
      <c r="F158" s="21">
        <v>0</v>
      </c>
      <c r="G158" s="21">
        <v>0</v>
      </c>
      <c r="H158" s="21">
        <v>1</v>
      </c>
      <c r="I158" s="22">
        <v>1</v>
      </c>
    </row>
    <row r="159" spans="1:9" ht="27.95" customHeight="1" thickBot="1">
      <c r="A159" s="18"/>
      <c r="B159" s="19" t="s">
        <v>595</v>
      </c>
      <c r="C159" s="20">
        <v>5.3100000000000001E-2</v>
      </c>
      <c r="D159" s="20">
        <v>0</v>
      </c>
      <c r="E159" s="20">
        <v>5.3100000000000001E-2</v>
      </c>
      <c r="F159" s="21">
        <v>0</v>
      </c>
      <c r="G159" s="21">
        <v>17</v>
      </c>
      <c r="H159" s="21">
        <v>20.89</v>
      </c>
      <c r="I159" s="22">
        <v>27</v>
      </c>
    </row>
    <row r="160" spans="1:9" ht="13.5" thickBot="1">
      <c r="A160" s="18"/>
      <c r="B160" s="19" t="s">
        <v>596</v>
      </c>
      <c r="C160" s="465" t="s">
        <v>468</v>
      </c>
      <c r="D160" s="466"/>
      <c r="E160" s="466"/>
      <c r="F160" s="466"/>
      <c r="G160" s="466"/>
      <c r="H160" s="466"/>
      <c r="I160" s="467"/>
    </row>
    <row r="161" spans="1:9" ht="27.95" customHeight="1" thickBot="1">
      <c r="A161" s="18"/>
      <c r="B161" s="19" t="s">
        <v>430</v>
      </c>
      <c r="C161" s="20">
        <v>5.0700000000000002E-2</v>
      </c>
      <c r="D161" s="20">
        <v>0</v>
      </c>
      <c r="E161" s="20">
        <v>5.0700000000000002E-2</v>
      </c>
      <c r="F161" s="21">
        <v>0</v>
      </c>
      <c r="G161" s="21">
        <v>17</v>
      </c>
      <c r="H161" s="21">
        <v>21.89</v>
      </c>
      <c r="I161" s="22">
        <v>28</v>
      </c>
    </row>
    <row r="162" spans="1:9" ht="27.95" customHeight="1" thickBot="1">
      <c r="A162" s="18"/>
      <c r="B162" s="19" t="s">
        <v>597</v>
      </c>
      <c r="C162" s="20">
        <v>0</v>
      </c>
      <c r="D162" s="20">
        <v>0</v>
      </c>
      <c r="E162" s="20">
        <v>0</v>
      </c>
      <c r="F162" s="21">
        <v>0</v>
      </c>
      <c r="G162" s="21">
        <v>0</v>
      </c>
      <c r="H162" s="21">
        <v>0.5</v>
      </c>
      <c r="I162" s="22">
        <v>1</v>
      </c>
    </row>
    <row r="163" spans="1:9" ht="27.95" customHeight="1" thickBot="1">
      <c r="A163" s="18"/>
      <c r="B163" s="19" t="s">
        <v>598</v>
      </c>
      <c r="C163" s="20">
        <v>7.9500000000000001E-2</v>
      </c>
      <c r="D163" s="20">
        <v>0</v>
      </c>
      <c r="E163" s="20">
        <v>7.9500000000000001E-2</v>
      </c>
      <c r="F163" s="21">
        <v>0.36</v>
      </c>
      <c r="G163" s="21">
        <v>1</v>
      </c>
      <c r="H163" s="21">
        <v>24.78</v>
      </c>
      <c r="I163" s="22">
        <v>33</v>
      </c>
    </row>
    <row r="164" spans="1:9" ht="27.95" customHeight="1" thickBot="1">
      <c r="A164" s="18"/>
      <c r="B164" s="19" t="s">
        <v>599</v>
      </c>
      <c r="C164" s="20">
        <v>0.1197</v>
      </c>
      <c r="D164" s="20">
        <v>0</v>
      </c>
      <c r="E164" s="20">
        <v>0.1197</v>
      </c>
      <c r="F164" s="21">
        <v>2.14</v>
      </c>
      <c r="G164" s="21">
        <v>2.5</v>
      </c>
      <c r="H164" s="21">
        <v>9.9700000000000006</v>
      </c>
      <c r="I164" s="22">
        <v>11</v>
      </c>
    </row>
    <row r="165" spans="1:9" ht="27.95" customHeight="1" thickBot="1">
      <c r="A165" s="18"/>
      <c r="B165" s="19" t="s">
        <v>600</v>
      </c>
      <c r="C165" s="20">
        <v>0</v>
      </c>
      <c r="D165" s="20">
        <v>0</v>
      </c>
      <c r="E165" s="20">
        <v>0</v>
      </c>
      <c r="F165" s="21">
        <v>0</v>
      </c>
      <c r="G165" s="21">
        <v>0</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2.8299999999999999E-2</v>
      </c>
      <c r="E167" s="20">
        <v>2.8299999999999999E-2</v>
      </c>
      <c r="F167" s="21">
        <v>0</v>
      </c>
      <c r="G167" s="21">
        <v>0</v>
      </c>
      <c r="H167" s="21">
        <v>3.45</v>
      </c>
      <c r="I167" s="22">
        <v>6</v>
      </c>
    </row>
    <row r="168" spans="1:9" ht="27.95" customHeight="1" thickBot="1">
      <c r="A168" s="18"/>
      <c r="B168" s="19" t="s">
        <v>603</v>
      </c>
      <c r="C168" s="20">
        <v>6.3500000000000001E-2</v>
      </c>
      <c r="D168" s="20">
        <v>1.5900000000000001E-2</v>
      </c>
      <c r="E168" s="20">
        <v>7.9399999999999998E-2</v>
      </c>
      <c r="F168" s="21">
        <v>0</v>
      </c>
      <c r="G168" s="21">
        <v>0</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7.6100000000000001E-2</v>
      </c>
      <c r="D170" s="20">
        <v>5.7000000000000002E-3</v>
      </c>
      <c r="E170" s="20">
        <v>8.1799999999999998E-2</v>
      </c>
      <c r="F170" s="21">
        <v>0.54</v>
      </c>
      <c r="G170" s="21">
        <v>2.2000000000000002</v>
      </c>
      <c r="H170" s="21">
        <v>52.1</v>
      </c>
      <c r="I170" s="22">
        <v>65</v>
      </c>
    </row>
    <row r="171" spans="1:9" ht="27.95" customHeight="1" thickBot="1">
      <c r="A171" s="18"/>
      <c r="B171" s="19" t="s">
        <v>605</v>
      </c>
      <c r="C171" s="20">
        <v>4.9200000000000001E-2</v>
      </c>
      <c r="D171" s="20">
        <v>2.5999999999999999E-3</v>
      </c>
      <c r="E171" s="20">
        <v>5.1799999999999999E-2</v>
      </c>
      <c r="F171" s="21">
        <v>0.26</v>
      </c>
      <c r="G171" s="21">
        <v>4</v>
      </c>
      <c r="H171" s="21">
        <v>137.71</v>
      </c>
      <c r="I171" s="22">
        <v>181</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3.9E-2</v>
      </c>
      <c r="D179" s="20">
        <v>3.2599999999999997E-2</v>
      </c>
      <c r="E179" s="20">
        <v>7.1599999999999997E-2</v>
      </c>
      <c r="F179" s="21">
        <v>1.44</v>
      </c>
      <c r="G179" s="21">
        <v>6.4</v>
      </c>
      <c r="H179" s="21">
        <v>30.63</v>
      </c>
      <c r="I179" s="22">
        <v>41</v>
      </c>
    </row>
    <row r="180" spans="1:9" ht="27.95" customHeight="1" thickBot="1">
      <c r="A180" s="18"/>
      <c r="B180" s="19" t="s">
        <v>614</v>
      </c>
      <c r="C180" s="20">
        <v>3.9E-2</v>
      </c>
      <c r="D180" s="20">
        <v>3.2599999999999997E-2</v>
      </c>
      <c r="E180" s="20">
        <v>7.1599999999999997E-2</v>
      </c>
      <c r="F180" s="21">
        <v>1.44</v>
      </c>
      <c r="G180" s="21">
        <v>6.4</v>
      </c>
      <c r="H180" s="21">
        <v>30.63</v>
      </c>
      <c r="I180" s="22">
        <v>41</v>
      </c>
    </row>
    <row r="181" spans="1:9" ht="13.5" thickBot="1">
      <c r="A181" s="18"/>
      <c r="B181" s="19" t="s">
        <v>615</v>
      </c>
      <c r="C181" s="465" t="s">
        <v>468</v>
      </c>
      <c r="D181" s="466"/>
      <c r="E181" s="466"/>
      <c r="F181" s="466"/>
      <c r="G181" s="466"/>
      <c r="H181" s="466"/>
      <c r="I181" s="467"/>
    </row>
    <row r="182" spans="1:9" ht="27.95" customHeight="1" thickBot="1">
      <c r="A182" s="18"/>
      <c r="B182" s="19" t="s">
        <v>616</v>
      </c>
      <c r="C182" s="20">
        <v>5.6800000000000003E-2</v>
      </c>
      <c r="D182" s="20">
        <v>3.4599999999999999E-2</v>
      </c>
      <c r="E182" s="20">
        <v>9.1399999999999995E-2</v>
      </c>
      <c r="F182" s="21">
        <v>0.69</v>
      </c>
      <c r="G182" s="21">
        <v>0.5</v>
      </c>
      <c r="H182" s="21">
        <v>28.87</v>
      </c>
      <c r="I182" s="22">
        <v>34</v>
      </c>
    </row>
    <row r="183" spans="1:9" ht="27.95" customHeight="1" thickBot="1">
      <c r="A183" s="18"/>
      <c r="B183" s="19" t="s">
        <v>617</v>
      </c>
      <c r="C183" s="20">
        <v>0</v>
      </c>
      <c r="D183" s="20">
        <v>0</v>
      </c>
      <c r="E183" s="20">
        <v>0</v>
      </c>
      <c r="F183" s="21">
        <v>0</v>
      </c>
      <c r="G183" s="21">
        <v>0</v>
      </c>
      <c r="H183" s="21">
        <v>8.3000000000000007</v>
      </c>
      <c r="I183" s="22">
        <v>21</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4.2900000000000001E-2</v>
      </c>
      <c r="D187" s="20">
        <v>2.6200000000000001E-2</v>
      </c>
      <c r="E187" s="20">
        <v>6.9099999999999995E-2</v>
      </c>
      <c r="F187" s="21">
        <v>0.42</v>
      </c>
      <c r="G187" s="21">
        <v>0.5</v>
      </c>
      <c r="H187" s="21">
        <v>38.159999999999997</v>
      </c>
      <c r="I187" s="22">
        <v>56</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4.0899999999999999E-2</v>
      </c>
      <c r="D191" s="20">
        <v>2.8899999999999999E-2</v>
      </c>
      <c r="E191" s="20">
        <v>6.9699999999999998E-2</v>
      </c>
      <c r="F191" s="21">
        <v>0.86</v>
      </c>
      <c r="G191" s="21">
        <v>4.3</v>
      </c>
      <c r="H191" s="21">
        <v>69.290000000000006</v>
      </c>
      <c r="I191" s="22">
        <v>96</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3.56E-2</v>
      </c>
      <c r="D194" s="20">
        <v>0</v>
      </c>
      <c r="E194" s="20">
        <v>3.56E-2</v>
      </c>
      <c r="F194" s="21">
        <v>0.69</v>
      </c>
      <c r="G194" s="21">
        <v>6.5</v>
      </c>
      <c r="H194" s="21">
        <v>10.7</v>
      </c>
      <c r="I194" s="22">
        <v>17</v>
      </c>
    </row>
    <row r="195" spans="1:9" ht="27.95" customHeight="1" thickBot="1">
      <c r="A195" s="18"/>
      <c r="B195" s="19" t="s">
        <v>628</v>
      </c>
      <c r="C195" s="20">
        <v>0</v>
      </c>
      <c r="D195" s="20">
        <v>0</v>
      </c>
      <c r="E195" s="20">
        <v>0</v>
      </c>
      <c r="F195" s="21">
        <v>0</v>
      </c>
      <c r="G195" s="21">
        <v>0</v>
      </c>
      <c r="H195" s="21">
        <v>2.6</v>
      </c>
      <c r="I195" s="22">
        <v>7</v>
      </c>
    </row>
    <row r="196" spans="1:9" ht="13.5" thickBot="1">
      <c r="A196" s="18"/>
      <c r="B196" s="19" t="s">
        <v>629</v>
      </c>
      <c r="C196" s="465" t="s">
        <v>468</v>
      </c>
      <c r="D196" s="466"/>
      <c r="E196" s="466"/>
      <c r="F196" s="466"/>
      <c r="G196" s="466"/>
      <c r="H196" s="466"/>
      <c r="I196" s="467"/>
    </row>
    <row r="197" spans="1:9" ht="27.95" customHeight="1" thickBot="1">
      <c r="A197" s="18"/>
      <c r="B197" s="19" t="s">
        <v>630</v>
      </c>
      <c r="C197" s="20">
        <v>2.8199999999999999E-2</v>
      </c>
      <c r="D197" s="20">
        <v>0</v>
      </c>
      <c r="E197" s="20">
        <v>2.8199999999999999E-2</v>
      </c>
      <c r="F197" s="21">
        <v>0.47</v>
      </c>
      <c r="G197" s="21">
        <v>6.5</v>
      </c>
      <c r="H197" s="21">
        <v>13.5</v>
      </c>
      <c r="I197" s="22">
        <v>25</v>
      </c>
    </row>
    <row r="198" spans="1:9" ht="27.95" customHeight="1" thickBot="1">
      <c r="A198" s="18"/>
      <c r="B198" s="19" t="s">
        <v>391</v>
      </c>
      <c r="C198" s="20">
        <v>2.8199999999999999E-2</v>
      </c>
      <c r="D198" s="20">
        <v>0</v>
      </c>
      <c r="E198" s="20">
        <v>2.8199999999999999E-2</v>
      </c>
      <c r="F198" s="21">
        <v>0.47</v>
      </c>
      <c r="G198" s="21">
        <v>6.5</v>
      </c>
      <c r="H198" s="21">
        <v>13.5</v>
      </c>
      <c r="I198" s="22">
        <v>25</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7.8899999999999998E-2</v>
      </c>
      <c r="D203" s="20">
        <v>0</v>
      </c>
      <c r="E203" s="20">
        <v>7.8899999999999998E-2</v>
      </c>
      <c r="F203" s="21">
        <v>0</v>
      </c>
      <c r="G203" s="21">
        <v>0</v>
      </c>
      <c r="H203" s="21">
        <v>13.95</v>
      </c>
      <c r="I203" s="22">
        <v>23</v>
      </c>
    </row>
    <row r="204" spans="1:9" ht="27.95" customHeight="1" thickBot="1">
      <c r="A204" s="18"/>
      <c r="B204" s="19" t="s">
        <v>636</v>
      </c>
      <c r="C204" s="20">
        <v>0</v>
      </c>
      <c r="D204" s="20">
        <v>0</v>
      </c>
      <c r="E204" s="20">
        <v>0</v>
      </c>
      <c r="F204" s="21">
        <v>0</v>
      </c>
      <c r="G204" s="21">
        <v>0</v>
      </c>
      <c r="H204" s="21">
        <v>2.2999999999999998</v>
      </c>
      <c r="I204" s="22">
        <v>5</v>
      </c>
    </row>
    <row r="205" spans="1:9" ht="27.95" customHeight="1" thickBot="1">
      <c r="A205" s="18"/>
      <c r="B205" s="19" t="s">
        <v>432</v>
      </c>
      <c r="C205" s="20">
        <v>6.6100000000000006E-2</v>
      </c>
      <c r="D205" s="20">
        <v>0</v>
      </c>
      <c r="E205" s="20">
        <v>6.6100000000000006E-2</v>
      </c>
      <c r="F205" s="21">
        <v>0</v>
      </c>
      <c r="G205" s="21">
        <v>0</v>
      </c>
      <c r="H205" s="21">
        <v>16.649999999999999</v>
      </c>
      <c r="I205" s="22">
        <v>29</v>
      </c>
    </row>
    <row r="206" spans="1:9" ht="27.95" customHeight="1" thickBot="1">
      <c r="A206" s="18"/>
      <c r="B206" s="19" t="s">
        <v>637</v>
      </c>
      <c r="C206" s="20">
        <v>0</v>
      </c>
      <c r="D206" s="20">
        <v>0</v>
      </c>
      <c r="E206" s="20">
        <v>0</v>
      </c>
      <c r="F206" s="21">
        <v>0</v>
      </c>
      <c r="G206" s="21">
        <v>0</v>
      </c>
      <c r="H206" s="21">
        <v>2</v>
      </c>
      <c r="I206" s="22">
        <v>2</v>
      </c>
    </row>
    <row r="207" spans="1:9" ht="27.95" customHeight="1" thickBot="1">
      <c r="A207" s="18"/>
      <c r="B207" s="19" t="s">
        <v>638</v>
      </c>
      <c r="C207" s="20">
        <v>3.8300000000000001E-2</v>
      </c>
      <c r="D207" s="20">
        <v>0</v>
      </c>
      <c r="E207" s="20">
        <v>3.8300000000000001E-2</v>
      </c>
      <c r="F207" s="21">
        <v>0</v>
      </c>
      <c r="G207" s="21">
        <v>0</v>
      </c>
      <c r="H207" s="21">
        <v>26.14</v>
      </c>
      <c r="I207" s="22">
        <v>31</v>
      </c>
    </row>
    <row r="208" spans="1:9" ht="13.5" thickBot="1">
      <c r="A208" s="18"/>
      <c r="B208" s="19" t="s">
        <v>639</v>
      </c>
      <c r="C208" s="465" t="s">
        <v>468</v>
      </c>
      <c r="D208" s="466"/>
      <c r="E208" s="466"/>
      <c r="F208" s="466"/>
      <c r="G208" s="466"/>
      <c r="H208" s="466"/>
      <c r="I208" s="467"/>
    </row>
    <row r="209" spans="1:9" ht="27.95" customHeight="1" thickBot="1">
      <c r="A209" s="18"/>
      <c r="B209" s="19" t="s">
        <v>640</v>
      </c>
      <c r="C209" s="20">
        <v>0</v>
      </c>
      <c r="D209" s="20">
        <v>0</v>
      </c>
      <c r="E209" s="20">
        <v>0</v>
      </c>
      <c r="F209" s="21">
        <v>0</v>
      </c>
      <c r="G209" s="21">
        <v>0</v>
      </c>
      <c r="H209" s="21">
        <v>4.9000000000000004</v>
      </c>
      <c r="I209" s="22">
        <v>14</v>
      </c>
    </row>
    <row r="210" spans="1:9" ht="27.95" customHeight="1" thickBot="1">
      <c r="A210" s="18"/>
      <c r="B210" s="19" t="s">
        <v>433</v>
      </c>
      <c r="C210" s="20">
        <v>3.0300000000000001E-2</v>
      </c>
      <c r="D210" s="20">
        <v>0</v>
      </c>
      <c r="E210" s="20">
        <v>3.0300000000000001E-2</v>
      </c>
      <c r="F210" s="21">
        <v>0</v>
      </c>
      <c r="G210" s="21">
        <v>0</v>
      </c>
      <c r="H210" s="21">
        <v>33.04</v>
      </c>
      <c r="I210" s="22">
        <v>47</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4.2299999999999997E-2</v>
      </c>
      <c r="D214" s="20">
        <v>0</v>
      </c>
      <c r="E214" s="20">
        <v>4.2299999999999997E-2</v>
      </c>
      <c r="F214" s="21">
        <v>0</v>
      </c>
      <c r="G214" s="21">
        <v>0</v>
      </c>
      <c r="H214" s="21">
        <v>49.69</v>
      </c>
      <c r="I214" s="22">
        <v>76</v>
      </c>
    </row>
    <row r="215" spans="1:9" ht="27.95" customHeight="1" thickBot="1">
      <c r="A215" s="18"/>
      <c r="B215" s="19" t="s">
        <v>644</v>
      </c>
      <c r="C215" s="20">
        <v>1</v>
      </c>
      <c r="D215" s="20">
        <v>0</v>
      </c>
      <c r="E215" s="20">
        <v>1</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7.9600000000000004E-2</v>
      </c>
      <c r="D217" s="20">
        <v>0.1038</v>
      </c>
      <c r="E217" s="20">
        <v>0.18340000000000001</v>
      </c>
      <c r="F217" s="21">
        <v>1.41</v>
      </c>
      <c r="G217" s="21">
        <v>1</v>
      </c>
      <c r="H217" s="21">
        <v>16.37</v>
      </c>
      <c r="I217" s="22">
        <v>25</v>
      </c>
    </row>
    <row r="218" spans="1:9" ht="27.95" customHeight="1" thickBot="1">
      <c r="A218" s="18"/>
      <c r="B218" s="19" t="s">
        <v>647</v>
      </c>
      <c r="C218" s="20">
        <v>7.9600000000000004E-2</v>
      </c>
      <c r="D218" s="20">
        <v>0.1038</v>
      </c>
      <c r="E218" s="20">
        <v>0.18340000000000001</v>
      </c>
      <c r="F218" s="21">
        <v>1.41</v>
      </c>
      <c r="G218" s="21">
        <v>1</v>
      </c>
      <c r="H218" s="21">
        <v>16.37</v>
      </c>
      <c r="I218" s="22">
        <v>25</v>
      </c>
    </row>
    <row r="219" spans="1:9" ht="27.95" customHeight="1" thickBot="1">
      <c r="A219" s="18"/>
      <c r="B219" s="19" t="s">
        <v>392</v>
      </c>
      <c r="C219" s="20">
        <v>0.1326</v>
      </c>
      <c r="D219" s="20">
        <v>9.7799999999999998E-2</v>
      </c>
      <c r="E219" s="20">
        <v>0.23039999999999999</v>
      </c>
      <c r="F219" s="21">
        <v>1.36</v>
      </c>
      <c r="G219" s="21">
        <v>1</v>
      </c>
      <c r="H219" s="21">
        <v>17.37</v>
      </c>
      <c r="I219" s="22">
        <v>26</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1.9199999999999998E-2</v>
      </c>
      <c r="D223" s="20">
        <v>0</v>
      </c>
      <c r="E223" s="20">
        <v>1.9199999999999998E-2</v>
      </c>
      <c r="F223" s="21">
        <v>0</v>
      </c>
      <c r="G223" s="21">
        <v>0</v>
      </c>
      <c r="H223" s="21">
        <v>16.739999999999998</v>
      </c>
      <c r="I223" s="22">
        <v>30</v>
      </c>
    </row>
    <row r="224" spans="1:9" ht="13.5" thickBot="1">
      <c r="A224" s="18"/>
      <c r="B224" s="19" t="s">
        <v>652</v>
      </c>
      <c r="C224" s="465" t="s">
        <v>468</v>
      </c>
      <c r="D224" s="466"/>
      <c r="E224" s="466"/>
      <c r="F224" s="466"/>
      <c r="G224" s="466"/>
      <c r="H224" s="466"/>
      <c r="I224" s="467"/>
    </row>
    <row r="225" spans="1:9" ht="27.95" customHeight="1" thickBot="1">
      <c r="A225" s="18"/>
      <c r="B225" s="19" t="s">
        <v>653</v>
      </c>
      <c r="C225" s="20">
        <v>1.9199999999999998E-2</v>
      </c>
      <c r="D225" s="20">
        <v>0</v>
      </c>
      <c r="E225" s="20">
        <v>1.9199999999999998E-2</v>
      </c>
      <c r="F225" s="21">
        <v>0</v>
      </c>
      <c r="G225" s="21">
        <v>0</v>
      </c>
      <c r="H225" s="21">
        <v>16.739999999999998</v>
      </c>
      <c r="I225" s="22">
        <v>30</v>
      </c>
    </row>
    <row r="226" spans="1:9" ht="27.95" customHeight="1" thickBot="1">
      <c r="A226" s="18"/>
      <c r="B226" s="19" t="s">
        <v>393</v>
      </c>
      <c r="C226" s="20">
        <v>1.89E-2</v>
      </c>
      <c r="D226" s="20">
        <v>0</v>
      </c>
      <c r="E226" s="20">
        <v>1.89E-2</v>
      </c>
      <c r="F226" s="21">
        <v>0</v>
      </c>
      <c r="G226" s="21">
        <v>0</v>
      </c>
      <c r="H226" s="21">
        <v>17.07</v>
      </c>
      <c r="I226" s="22">
        <v>31</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1</v>
      </c>
      <c r="D234" s="20">
        <v>0</v>
      </c>
      <c r="E234" s="20">
        <v>1</v>
      </c>
      <c r="F234" s="21">
        <v>0</v>
      </c>
      <c r="G234" s="21">
        <v>0</v>
      </c>
      <c r="H234" s="21">
        <v>1</v>
      </c>
      <c r="I234" s="22">
        <v>1</v>
      </c>
    </row>
    <row r="235" spans="1:9" ht="27.95" customHeight="1" thickBot="1">
      <c r="A235" s="18"/>
      <c r="B235" s="19" t="s">
        <v>662</v>
      </c>
      <c r="C235" s="20">
        <v>5.2600000000000001E-2</v>
      </c>
      <c r="D235" s="20">
        <v>0</v>
      </c>
      <c r="E235" s="20">
        <v>5.2600000000000001E-2</v>
      </c>
      <c r="F235" s="21">
        <v>0</v>
      </c>
      <c r="G235" s="21">
        <v>0</v>
      </c>
      <c r="H235" s="21">
        <v>15.2</v>
      </c>
      <c r="I235" s="22">
        <v>21</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9.5699999999999993E-2</v>
      </c>
      <c r="D239" s="20">
        <v>0</v>
      </c>
      <c r="E239" s="20">
        <v>9.5699999999999993E-2</v>
      </c>
      <c r="F239" s="21">
        <v>0</v>
      </c>
      <c r="G239" s="21">
        <v>0</v>
      </c>
      <c r="H239" s="21">
        <v>18.8</v>
      </c>
      <c r="I239" s="22">
        <v>25</v>
      </c>
    </row>
    <row r="240" spans="1:9" ht="13.5" thickBot="1">
      <c r="A240" s="18"/>
      <c r="B240" s="19" t="s">
        <v>667</v>
      </c>
      <c r="C240" s="465" t="s">
        <v>468</v>
      </c>
      <c r="D240" s="466"/>
      <c r="E240" s="466"/>
      <c r="F240" s="466"/>
      <c r="G240" s="466"/>
      <c r="H240" s="466"/>
      <c r="I240" s="467"/>
    </row>
    <row r="241" spans="1:9" ht="27.95" customHeight="1" thickBot="1">
      <c r="A241" s="18"/>
      <c r="B241" s="19" t="s">
        <v>668</v>
      </c>
      <c r="C241" s="20">
        <v>0.1</v>
      </c>
      <c r="D241" s="20">
        <v>0</v>
      </c>
      <c r="E241" s="20">
        <v>0.1</v>
      </c>
      <c r="F241" s="21">
        <v>0</v>
      </c>
      <c r="G241" s="21">
        <v>0</v>
      </c>
      <c r="H241" s="21">
        <v>10</v>
      </c>
      <c r="I241" s="22">
        <v>17</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9.8000000000000004E-2</v>
      </c>
      <c r="D243" s="20">
        <v>0</v>
      </c>
      <c r="E243" s="20">
        <v>9.8000000000000004E-2</v>
      </c>
      <c r="F243" s="21">
        <v>0</v>
      </c>
      <c r="G243" s="21">
        <v>0</v>
      </c>
      <c r="H243" s="21">
        <v>10.199999999999999</v>
      </c>
      <c r="I243" s="22">
        <v>18</v>
      </c>
    </row>
    <row r="244" spans="1:9" ht="13.5" thickBot="1">
      <c r="A244" s="18"/>
      <c r="B244" s="19" t="s">
        <v>671</v>
      </c>
      <c r="C244" s="465" t="s">
        <v>468</v>
      </c>
      <c r="D244" s="466"/>
      <c r="E244" s="466"/>
      <c r="F244" s="466"/>
      <c r="G244" s="466"/>
      <c r="H244" s="466"/>
      <c r="I244" s="467"/>
    </row>
    <row r="245" spans="1:9" ht="27.95" customHeight="1" thickBot="1">
      <c r="A245" s="18"/>
      <c r="B245" s="19" t="s">
        <v>672</v>
      </c>
      <c r="C245" s="20">
        <v>0.18140000000000001</v>
      </c>
      <c r="D245" s="20">
        <v>3.5200000000000002E-2</v>
      </c>
      <c r="E245" s="20">
        <v>0.2165</v>
      </c>
      <c r="F245" s="21">
        <v>1.24</v>
      </c>
      <c r="G245" s="21">
        <v>1</v>
      </c>
      <c r="H245" s="21">
        <v>11.95</v>
      </c>
      <c r="I245" s="22">
        <v>19</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0.1673</v>
      </c>
      <c r="D248" s="20">
        <v>3.2399999999999998E-2</v>
      </c>
      <c r="E248" s="20">
        <v>0.19980000000000001</v>
      </c>
      <c r="F248" s="21">
        <v>1.18</v>
      </c>
      <c r="G248" s="21">
        <v>1</v>
      </c>
      <c r="H248" s="21">
        <v>12.95</v>
      </c>
      <c r="I248" s="22">
        <v>20</v>
      </c>
    </row>
    <row r="249" spans="1:9" ht="27.95" customHeight="1" thickBot="1">
      <c r="A249" s="18"/>
      <c r="B249" s="19" t="s">
        <v>394</v>
      </c>
      <c r="C249" s="20">
        <v>0.1167</v>
      </c>
      <c r="D249" s="20">
        <v>9.9000000000000008E-3</v>
      </c>
      <c r="E249" s="20">
        <v>0.12659999999999999</v>
      </c>
      <c r="F249" s="21">
        <v>0.37</v>
      </c>
      <c r="G249" s="21">
        <v>1</v>
      </c>
      <c r="H249" s="21">
        <v>42.55</v>
      </c>
      <c r="I249" s="22">
        <v>63</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1.6799999999999999E-2</v>
      </c>
      <c r="D252" s="20">
        <v>0</v>
      </c>
      <c r="E252" s="20">
        <v>1.6799999999999999E-2</v>
      </c>
      <c r="F252" s="21">
        <v>0.32</v>
      </c>
      <c r="G252" s="21">
        <v>0</v>
      </c>
      <c r="H252" s="21">
        <v>25.61</v>
      </c>
      <c r="I252" s="22">
        <v>37</v>
      </c>
    </row>
    <row r="253" spans="1:9" ht="27.95" customHeight="1" thickBot="1">
      <c r="A253" s="18"/>
      <c r="B253" s="19" t="s">
        <v>679</v>
      </c>
      <c r="C253" s="20">
        <v>0</v>
      </c>
      <c r="D253" s="20">
        <v>0</v>
      </c>
      <c r="E253" s="20">
        <v>0</v>
      </c>
      <c r="F253" s="21">
        <v>0</v>
      </c>
      <c r="G253" s="21">
        <v>0</v>
      </c>
      <c r="H253" s="21">
        <v>6.86</v>
      </c>
      <c r="I253" s="22">
        <v>18</v>
      </c>
    </row>
    <row r="254" spans="1:9" ht="27.95" customHeight="1" thickBot="1">
      <c r="A254" s="18"/>
      <c r="B254" s="19" t="s">
        <v>680</v>
      </c>
      <c r="C254" s="20">
        <v>1.3299999999999999E-2</v>
      </c>
      <c r="D254" s="20">
        <v>0</v>
      </c>
      <c r="E254" s="20">
        <v>1.3299999999999999E-2</v>
      </c>
      <c r="F254" s="21">
        <v>0.21</v>
      </c>
      <c r="G254" s="21">
        <v>0</v>
      </c>
      <c r="H254" s="21">
        <v>32.47</v>
      </c>
      <c r="I254" s="22">
        <v>55</v>
      </c>
    </row>
    <row r="255" spans="1:9" ht="27.95" customHeight="1" thickBot="1">
      <c r="A255" s="18"/>
      <c r="B255" s="19" t="s">
        <v>395</v>
      </c>
      <c r="C255" s="20">
        <v>1.2999999999999999E-2</v>
      </c>
      <c r="D255" s="20">
        <v>0</v>
      </c>
      <c r="E255" s="20">
        <v>1.2999999999999999E-2</v>
      </c>
      <c r="F255" s="21">
        <v>0.21</v>
      </c>
      <c r="G255" s="21">
        <v>0</v>
      </c>
      <c r="H255" s="21">
        <v>33.07</v>
      </c>
      <c r="I255" s="22">
        <v>56</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v>
      </c>
      <c r="I262" s="22">
        <v>1</v>
      </c>
    </row>
    <row r="263" spans="1:9" ht="27.95" customHeight="1" thickBot="1">
      <c r="A263" s="18"/>
      <c r="B263" s="19" t="s">
        <v>688</v>
      </c>
      <c r="C263" s="20">
        <v>0.1197</v>
      </c>
      <c r="D263" s="20">
        <v>0</v>
      </c>
      <c r="E263" s="20">
        <v>0.1197</v>
      </c>
      <c r="F263" s="21">
        <v>0.26</v>
      </c>
      <c r="G263" s="21">
        <v>7</v>
      </c>
      <c r="H263" s="21">
        <v>27.17</v>
      </c>
      <c r="I263" s="22">
        <v>45</v>
      </c>
    </row>
    <row r="264" spans="1:9" ht="27.95" customHeight="1" thickBot="1">
      <c r="A264" s="18"/>
      <c r="B264" s="19" t="s">
        <v>689</v>
      </c>
      <c r="C264" s="20">
        <v>0.1163</v>
      </c>
      <c r="D264" s="20">
        <v>0</v>
      </c>
      <c r="E264" s="20">
        <v>0.1163</v>
      </c>
      <c r="F264" s="21">
        <v>0.26</v>
      </c>
      <c r="G264" s="21">
        <v>7</v>
      </c>
      <c r="H264" s="21">
        <v>27.97</v>
      </c>
      <c r="I264" s="22">
        <v>46</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0</v>
      </c>
      <c r="D269" s="20">
        <v>0</v>
      </c>
      <c r="E269" s="20">
        <v>0</v>
      </c>
      <c r="F269" s="21">
        <v>0</v>
      </c>
      <c r="G269" s="21">
        <v>0</v>
      </c>
      <c r="H269" s="21">
        <v>1.54</v>
      </c>
      <c r="I269" s="22">
        <v>2</v>
      </c>
    </row>
    <row r="270" spans="1:9" ht="27.95" customHeight="1" thickBot="1">
      <c r="A270" s="18"/>
      <c r="B270" s="19" t="s">
        <v>695</v>
      </c>
      <c r="C270" s="20">
        <v>0</v>
      </c>
      <c r="D270" s="20">
        <v>0</v>
      </c>
      <c r="E270" s="20">
        <v>0</v>
      </c>
      <c r="F270" s="21">
        <v>0</v>
      </c>
      <c r="G270" s="21">
        <v>0</v>
      </c>
      <c r="H270" s="21">
        <v>1.54</v>
      </c>
      <c r="I270" s="22">
        <v>2</v>
      </c>
    </row>
    <row r="271" spans="1:9" ht="27.95" customHeight="1" thickBot="1">
      <c r="A271" s="18"/>
      <c r="B271" s="19" t="s">
        <v>396</v>
      </c>
      <c r="C271" s="20">
        <v>0.11020000000000001</v>
      </c>
      <c r="D271" s="20">
        <v>0</v>
      </c>
      <c r="E271" s="20">
        <v>0.11020000000000001</v>
      </c>
      <c r="F271" s="21">
        <v>0.24</v>
      </c>
      <c r="G271" s="21">
        <v>7</v>
      </c>
      <c r="H271" s="21">
        <v>29.52</v>
      </c>
      <c r="I271" s="22">
        <v>49</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1.9699999999999999E-2</v>
      </c>
      <c r="D275" s="20">
        <v>0</v>
      </c>
      <c r="E275" s="20">
        <v>1.9699999999999999E-2</v>
      </c>
      <c r="F275" s="21">
        <v>0.56000000000000005</v>
      </c>
      <c r="G275" s="21">
        <v>14</v>
      </c>
      <c r="H275" s="21">
        <v>11.47</v>
      </c>
      <c r="I275" s="22">
        <v>21</v>
      </c>
    </row>
    <row r="276" spans="1:9" ht="27.95" customHeight="1" thickBot="1">
      <c r="A276" s="18"/>
      <c r="B276" s="19" t="s">
        <v>700</v>
      </c>
      <c r="C276" s="20">
        <v>1.9699999999999999E-2</v>
      </c>
      <c r="D276" s="20">
        <v>0</v>
      </c>
      <c r="E276" s="20">
        <v>1.9699999999999999E-2</v>
      </c>
      <c r="F276" s="21">
        <v>0.56000000000000005</v>
      </c>
      <c r="G276" s="21">
        <v>14</v>
      </c>
      <c r="H276" s="21">
        <v>11.47</v>
      </c>
      <c r="I276" s="22">
        <v>21</v>
      </c>
    </row>
    <row r="277" spans="1:9" ht="27.95" customHeight="1" thickBot="1">
      <c r="A277" s="18"/>
      <c r="B277" s="19" t="s">
        <v>397</v>
      </c>
      <c r="C277" s="20">
        <v>1.9400000000000001E-2</v>
      </c>
      <c r="D277" s="20">
        <v>0</v>
      </c>
      <c r="E277" s="20">
        <v>1.9400000000000001E-2</v>
      </c>
      <c r="F277" s="21">
        <v>0.54</v>
      </c>
      <c r="G277" s="21">
        <v>14</v>
      </c>
      <c r="H277" s="21">
        <v>11.67</v>
      </c>
      <c r="I277" s="22">
        <v>22</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8.5599999999999996E-2</v>
      </c>
      <c r="D283" s="20">
        <v>0</v>
      </c>
      <c r="E283" s="20">
        <v>8.5599999999999996E-2</v>
      </c>
      <c r="F283" s="21">
        <v>0.56999999999999995</v>
      </c>
      <c r="G283" s="21">
        <v>2</v>
      </c>
      <c r="H283" s="21">
        <v>20.2</v>
      </c>
      <c r="I283" s="22">
        <v>41</v>
      </c>
    </row>
    <row r="284" spans="1:9" ht="27.95" customHeight="1" thickBot="1">
      <c r="A284" s="18"/>
      <c r="B284" s="19" t="s">
        <v>707</v>
      </c>
      <c r="C284" s="20">
        <v>8.5599999999999996E-2</v>
      </c>
      <c r="D284" s="20">
        <v>0</v>
      </c>
      <c r="E284" s="20">
        <v>8.5599999999999996E-2</v>
      </c>
      <c r="F284" s="21">
        <v>0.56999999999999995</v>
      </c>
      <c r="G284" s="21">
        <v>2</v>
      </c>
      <c r="H284" s="21">
        <v>20.2</v>
      </c>
      <c r="I284" s="22">
        <v>41</v>
      </c>
    </row>
    <row r="285" spans="1:9" ht="27.95" customHeight="1" thickBot="1">
      <c r="A285" s="18"/>
      <c r="B285" s="19" t="s">
        <v>398</v>
      </c>
      <c r="C285" s="20">
        <v>8.2699999999999996E-2</v>
      </c>
      <c r="D285" s="20">
        <v>0</v>
      </c>
      <c r="E285" s="20">
        <v>8.2699999999999996E-2</v>
      </c>
      <c r="F285" s="21">
        <v>0.56000000000000005</v>
      </c>
      <c r="G285" s="21">
        <v>2</v>
      </c>
      <c r="H285" s="21">
        <v>20.9</v>
      </c>
      <c r="I285" s="22">
        <v>42</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4.1000000000000002E-2</v>
      </c>
      <c r="D298" s="20">
        <v>2.5000000000000001E-2</v>
      </c>
      <c r="E298" s="20">
        <v>6.6000000000000003E-2</v>
      </c>
      <c r="F298" s="21">
        <v>1.18</v>
      </c>
      <c r="G298" s="21">
        <v>5</v>
      </c>
      <c r="H298" s="21">
        <v>25.15</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3.7699999999999997E-2</v>
      </c>
      <c r="D300" s="20">
        <v>2.3E-2</v>
      </c>
      <c r="E300" s="20">
        <v>6.0699999999999997E-2</v>
      </c>
      <c r="F300" s="21">
        <v>1.1000000000000001</v>
      </c>
      <c r="G300" s="21">
        <v>5</v>
      </c>
      <c r="H300" s="21">
        <v>27.35</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8.3699999999999997E-2</v>
      </c>
      <c r="D302" s="20">
        <v>5.0900000000000001E-2</v>
      </c>
      <c r="E302" s="20">
        <v>0.13450000000000001</v>
      </c>
      <c r="F302" s="21">
        <v>2.14</v>
      </c>
      <c r="G302" s="21">
        <v>6.3</v>
      </c>
      <c r="H302" s="21">
        <v>15.73</v>
      </c>
      <c r="I302" s="22">
        <v>22</v>
      </c>
    </row>
    <row r="303" spans="1:9" ht="13.5" thickBot="1">
      <c r="A303" s="18"/>
      <c r="B303" s="19" t="s">
        <v>725</v>
      </c>
      <c r="C303" s="465" t="s">
        <v>468</v>
      </c>
      <c r="D303" s="466"/>
      <c r="E303" s="466"/>
      <c r="F303" s="466"/>
      <c r="G303" s="466"/>
      <c r="H303" s="466"/>
      <c r="I303" s="467"/>
    </row>
    <row r="304" spans="1:9" ht="27.95" customHeight="1" thickBot="1">
      <c r="A304" s="18"/>
      <c r="B304" s="19" t="s">
        <v>726</v>
      </c>
      <c r="C304" s="20">
        <v>8.3699999999999997E-2</v>
      </c>
      <c r="D304" s="20">
        <v>5.0900000000000001E-2</v>
      </c>
      <c r="E304" s="20">
        <v>0.13450000000000001</v>
      </c>
      <c r="F304" s="21">
        <v>2.14</v>
      </c>
      <c r="G304" s="21">
        <v>6.3</v>
      </c>
      <c r="H304" s="21">
        <v>15.73</v>
      </c>
      <c r="I304" s="22">
        <v>22</v>
      </c>
    </row>
    <row r="305" spans="1:9" ht="27.95" customHeight="1" thickBot="1">
      <c r="A305" s="18"/>
      <c r="B305" s="19" t="s">
        <v>399</v>
      </c>
      <c r="C305" s="20">
        <v>5.2600000000000001E-2</v>
      </c>
      <c r="D305" s="20">
        <v>3.2000000000000001E-2</v>
      </c>
      <c r="E305" s="20">
        <v>8.4599999999999995E-2</v>
      </c>
      <c r="F305" s="21">
        <v>1.5</v>
      </c>
      <c r="G305" s="21">
        <v>6</v>
      </c>
      <c r="H305" s="21">
        <v>44.63</v>
      </c>
      <c r="I305" s="22">
        <v>55</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7.8200000000000006E-2</v>
      </c>
      <c r="D313" s="20">
        <v>3.04E-2</v>
      </c>
      <c r="E313" s="20">
        <v>0.1086</v>
      </c>
      <c r="F313" s="21">
        <v>0</v>
      </c>
      <c r="G313" s="21">
        <v>0</v>
      </c>
      <c r="H313" s="21">
        <v>17.91</v>
      </c>
      <c r="I313" s="22">
        <v>25</v>
      </c>
    </row>
    <row r="314" spans="1:9" ht="27.95" customHeight="1" thickBot="1">
      <c r="A314" s="18"/>
      <c r="B314" s="19" t="s">
        <v>735</v>
      </c>
      <c r="C314" s="20">
        <v>0.2</v>
      </c>
      <c r="D314" s="20">
        <v>0</v>
      </c>
      <c r="E314" s="20">
        <v>0.2</v>
      </c>
      <c r="F314" s="21">
        <v>0</v>
      </c>
      <c r="G314" s="21">
        <v>0</v>
      </c>
      <c r="H314" s="21">
        <v>1.5</v>
      </c>
      <c r="I314" s="22">
        <v>3</v>
      </c>
    </row>
    <row r="315" spans="1:9" ht="27.95" customHeight="1" thickBot="1">
      <c r="A315" s="18"/>
      <c r="B315" s="19" t="s">
        <v>736</v>
      </c>
      <c r="C315" s="20">
        <v>0</v>
      </c>
      <c r="D315" s="20">
        <v>0</v>
      </c>
      <c r="E315" s="20">
        <v>0</v>
      </c>
      <c r="F315" s="21">
        <v>0</v>
      </c>
      <c r="G315" s="21">
        <v>0</v>
      </c>
      <c r="H315" s="21">
        <v>2.2000000000000002</v>
      </c>
      <c r="I315" s="22">
        <v>18</v>
      </c>
    </row>
    <row r="316" spans="1:9" ht="27.95" customHeight="1" thickBot="1">
      <c r="A316" s="18"/>
      <c r="B316" s="19" t="s">
        <v>435</v>
      </c>
      <c r="C316" s="20">
        <v>7.6600000000000001E-2</v>
      </c>
      <c r="D316" s="20">
        <v>2.4500000000000001E-2</v>
      </c>
      <c r="E316" s="20">
        <v>0.1011</v>
      </c>
      <c r="F316" s="21">
        <v>0</v>
      </c>
      <c r="G316" s="21">
        <v>0</v>
      </c>
      <c r="H316" s="21">
        <v>22.21</v>
      </c>
      <c r="I316" s="22">
        <v>47</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2.5999999999999999E-2</v>
      </c>
      <c r="D318" s="20">
        <v>3.39E-2</v>
      </c>
      <c r="E318" s="20">
        <v>5.9900000000000002E-2</v>
      </c>
      <c r="F318" s="21">
        <v>0.39</v>
      </c>
      <c r="G318" s="21">
        <v>2</v>
      </c>
      <c r="H318" s="21">
        <v>23.6</v>
      </c>
      <c r="I318" s="22">
        <v>30</v>
      </c>
    </row>
    <row r="319" spans="1:9" ht="27.95" customHeight="1" thickBot="1">
      <c r="A319" s="18"/>
      <c r="B319" s="19" t="s">
        <v>739</v>
      </c>
      <c r="C319" s="20">
        <v>0</v>
      </c>
      <c r="D319" s="20">
        <v>0</v>
      </c>
      <c r="E319" s="20">
        <v>0</v>
      </c>
      <c r="F319" s="21">
        <v>0</v>
      </c>
      <c r="G319" s="21">
        <v>0</v>
      </c>
      <c r="H319" s="21">
        <v>3.4</v>
      </c>
      <c r="I319" s="22">
        <v>6</v>
      </c>
    </row>
    <row r="320" spans="1:9" ht="13.5" thickBot="1">
      <c r="A320" s="18"/>
      <c r="B320" s="19" t="s">
        <v>740</v>
      </c>
      <c r="C320" s="465" t="s">
        <v>468</v>
      </c>
      <c r="D320" s="466"/>
      <c r="E320" s="466"/>
      <c r="F320" s="466"/>
      <c r="G320" s="466"/>
      <c r="H320" s="466"/>
      <c r="I320" s="467"/>
    </row>
    <row r="321" spans="1:9" ht="27.95" customHeight="1" thickBot="1">
      <c r="A321" s="18"/>
      <c r="B321" s="19" t="s">
        <v>436</v>
      </c>
      <c r="C321" s="20">
        <v>2.2100000000000002E-2</v>
      </c>
      <c r="D321" s="20">
        <v>2.8799999999999999E-2</v>
      </c>
      <c r="E321" s="20">
        <v>5.0799999999999998E-2</v>
      </c>
      <c r="F321" s="21">
        <v>0.32</v>
      </c>
      <c r="G321" s="21">
        <v>2</v>
      </c>
      <c r="H321" s="21">
        <v>27.8</v>
      </c>
      <c r="I321" s="22">
        <v>37</v>
      </c>
    </row>
    <row r="322" spans="1:9" ht="27.95" customHeight="1" thickBot="1">
      <c r="A322" s="18"/>
      <c r="B322" s="19" t="s">
        <v>741</v>
      </c>
      <c r="C322" s="20">
        <v>4.6300000000000001E-2</v>
      </c>
      <c r="D322" s="20">
        <v>2.69E-2</v>
      </c>
      <c r="E322" s="20">
        <v>7.3099999999999998E-2</v>
      </c>
      <c r="F322" s="21">
        <v>0.14000000000000001</v>
      </c>
      <c r="G322" s="21">
        <v>2</v>
      </c>
      <c r="H322" s="21">
        <v>50.01</v>
      </c>
      <c r="I322" s="22">
        <v>84</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2.52E-2</v>
      </c>
      <c r="D325" s="20">
        <v>3.3E-3</v>
      </c>
      <c r="E325" s="20">
        <v>2.8500000000000001E-2</v>
      </c>
      <c r="F325" s="21">
        <v>0</v>
      </c>
      <c r="G325" s="21">
        <v>9</v>
      </c>
      <c r="H325" s="21">
        <v>21.26</v>
      </c>
      <c r="I325" s="22">
        <v>34</v>
      </c>
    </row>
    <row r="326" spans="1:9" ht="13.5" thickBot="1">
      <c r="A326" s="18"/>
      <c r="B326" s="19" t="s">
        <v>745</v>
      </c>
      <c r="C326" s="465" t="s">
        <v>468</v>
      </c>
      <c r="D326" s="466"/>
      <c r="E326" s="466"/>
      <c r="F326" s="466"/>
      <c r="G326" s="466"/>
      <c r="H326" s="466"/>
      <c r="I326" s="467"/>
    </row>
    <row r="327" spans="1:9" ht="27.95" customHeight="1" thickBot="1">
      <c r="A327" s="18"/>
      <c r="B327" s="19" t="s">
        <v>746</v>
      </c>
      <c r="C327" s="20">
        <v>2.4500000000000001E-2</v>
      </c>
      <c r="D327" s="20">
        <v>3.2000000000000002E-3</v>
      </c>
      <c r="E327" s="20">
        <v>2.7699999999999999E-2</v>
      </c>
      <c r="F327" s="21">
        <v>0</v>
      </c>
      <c r="G327" s="21">
        <v>9</v>
      </c>
      <c r="H327" s="21">
        <v>21.86</v>
      </c>
      <c r="I327" s="22">
        <v>35</v>
      </c>
    </row>
    <row r="328" spans="1:9" ht="27.95" customHeight="1" thickBot="1">
      <c r="A328" s="18"/>
      <c r="B328" s="19" t="s">
        <v>400</v>
      </c>
      <c r="C328" s="20">
        <v>2.4500000000000001E-2</v>
      </c>
      <c r="D328" s="20">
        <v>3.2000000000000002E-3</v>
      </c>
      <c r="E328" s="20">
        <v>2.7699999999999999E-2</v>
      </c>
      <c r="F328" s="21">
        <v>0</v>
      </c>
      <c r="G328" s="21">
        <v>9</v>
      </c>
      <c r="H328" s="21">
        <v>21.86</v>
      </c>
      <c r="I328" s="22">
        <v>35</v>
      </c>
    </row>
    <row r="329" spans="1:9" ht="27.95" customHeight="1" thickBot="1">
      <c r="A329" s="18"/>
      <c r="B329" s="19" t="s">
        <v>727</v>
      </c>
      <c r="C329" s="20">
        <v>0</v>
      </c>
      <c r="D329" s="20">
        <v>0</v>
      </c>
      <c r="E329" s="20">
        <v>0</v>
      </c>
      <c r="F329" s="21">
        <v>0</v>
      </c>
      <c r="G329" s="21">
        <v>0</v>
      </c>
      <c r="H329" s="21">
        <v>2.41</v>
      </c>
      <c r="I329" s="22">
        <v>8</v>
      </c>
    </row>
    <row r="330" spans="1:9" ht="27.95" customHeight="1" thickBot="1">
      <c r="A330" s="18"/>
      <c r="B330" s="19" t="s">
        <v>747</v>
      </c>
      <c r="C330" s="20">
        <v>0</v>
      </c>
      <c r="D330" s="20">
        <v>0</v>
      </c>
      <c r="E330" s="20">
        <v>0</v>
      </c>
      <c r="F330" s="21">
        <v>0</v>
      </c>
      <c r="G330" s="21">
        <v>0</v>
      </c>
      <c r="H330" s="21">
        <v>3</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2.58E-2</v>
      </c>
      <c r="D332" s="20">
        <v>0</v>
      </c>
      <c r="E332" s="20">
        <v>2.58E-2</v>
      </c>
      <c r="F332" s="21">
        <v>0.91</v>
      </c>
      <c r="G332" s="21">
        <v>0</v>
      </c>
      <c r="H332" s="21">
        <v>9</v>
      </c>
      <c r="I332" s="22">
        <v>13</v>
      </c>
    </row>
    <row r="333" spans="1:9" ht="27.95" customHeight="1" thickBot="1">
      <c r="A333" s="18"/>
      <c r="B333" s="19" t="s">
        <v>750</v>
      </c>
      <c r="C333" s="20">
        <v>0</v>
      </c>
      <c r="D333" s="20">
        <v>0</v>
      </c>
      <c r="E333" s="20">
        <v>0</v>
      </c>
      <c r="F333" s="21">
        <v>0</v>
      </c>
      <c r="G333" s="21">
        <v>0</v>
      </c>
      <c r="H333" s="21">
        <v>2.0499999999999998</v>
      </c>
      <c r="I333" s="22">
        <v>3</v>
      </c>
    </row>
    <row r="334" spans="1:9" ht="27.95" customHeight="1" thickBot="1">
      <c r="A334" s="18"/>
      <c r="B334" s="19" t="s">
        <v>751</v>
      </c>
      <c r="C334" s="20">
        <v>0</v>
      </c>
      <c r="D334" s="20">
        <v>0</v>
      </c>
      <c r="E334" s="20">
        <v>0</v>
      </c>
      <c r="F334" s="21">
        <v>0</v>
      </c>
      <c r="G334" s="21">
        <v>0</v>
      </c>
      <c r="H334" s="21">
        <v>2.25</v>
      </c>
      <c r="I334" s="22">
        <v>3</v>
      </c>
    </row>
    <row r="335" spans="1:9" ht="27.95" customHeight="1" thickBot="1">
      <c r="A335" s="18"/>
      <c r="B335" s="19" t="s">
        <v>752</v>
      </c>
      <c r="C335" s="20">
        <v>1.3100000000000001E-2</v>
      </c>
      <c r="D335" s="20">
        <v>0</v>
      </c>
      <c r="E335" s="20">
        <v>1.3100000000000001E-2</v>
      </c>
      <c r="F335" s="21">
        <v>0.44</v>
      </c>
      <c r="G335" s="21">
        <v>0</v>
      </c>
      <c r="H335" s="21">
        <v>17.68</v>
      </c>
      <c r="I335" s="22">
        <v>27</v>
      </c>
    </row>
    <row r="336" spans="1:9" ht="27.95" customHeight="1" thickBot="1">
      <c r="A336" s="18"/>
      <c r="B336" s="19" t="s">
        <v>401</v>
      </c>
      <c r="C336" s="20">
        <v>1.1599999999999999E-2</v>
      </c>
      <c r="D336" s="20">
        <v>0</v>
      </c>
      <c r="E336" s="20">
        <v>1.1599999999999999E-2</v>
      </c>
      <c r="F336" s="21">
        <v>0.34</v>
      </c>
      <c r="G336" s="21">
        <v>0</v>
      </c>
      <c r="H336" s="21">
        <v>20.09</v>
      </c>
      <c r="I336" s="22">
        <v>35</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6.83E-2</v>
      </c>
      <c r="D339" s="20">
        <v>0</v>
      </c>
      <c r="E339" s="20">
        <v>6.83E-2</v>
      </c>
      <c r="F339" s="21">
        <v>2.0499999999999998</v>
      </c>
      <c r="G339" s="21">
        <v>5.7</v>
      </c>
      <c r="H339" s="21">
        <v>34.950000000000003</v>
      </c>
      <c r="I339" s="22">
        <v>46</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6.5299999999999997E-2</v>
      </c>
      <c r="D343" s="20">
        <v>0</v>
      </c>
      <c r="E343" s="20">
        <v>6.5299999999999997E-2</v>
      </c>
      <c r="F343" s="21">
        <v>1.96</v>
      </c>
      <c r="G343" s="21">
        <v>5.7</v>
      </c>
      <c r="H343" s="21">
        <v>36.549999999999997</v>
      </c>
      <c r="I343" s="22">
        <v>48</v>
      </c>
    </row>
    <row r="344" spans="1:9" ht="27.95" customHeight="1" thickBot="1">
      <c r="A344" s="18"/>
      <c r="B344" s="19" t="s">
        <v>404</v>
      </c>
      <c r="C344" s="20">
        <v>6.5299999999999997E-2</v>
      </c>
      <c r="D344" s="20">
        <v>0</v>
      </c>
      <c r="E344" s="20">
        <v>6.5299999999999997E-2</v>
      </c>
      <c r="F344" s="21">
        <v>1.96</v>
      </c>
      <c r="G344" s="21">
        <v>5.7</v>
      </c>
      <c r="H344" s="21">
        <v>36.549999999999997</v>
      </c>
      <c r="I344" s="22">
        <v>48</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6.8900000000000003E-2</v>
      </c>
      <c r="D347" s="20">
        <v>0</v>
      </c>
      <c r="E347" s="20">
        <v>6.8900000000000003E-2</v>
      </c>
      <c r="F347" s="21">
        <v>1.1200000000000001</v>
      </c>
      <c r="G347" s="21">
        <v>5</v>
      </c>
      <c r="H347" s="21">
        <v>30.28</v>
      </c>
      <c r="I347" s="22">
        <v>42</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6.4600000000000005E-2</v>
      </c>
      <c r="D349" s="20">
        <v>0</v>
      </c>
      <c r="E349" s="20">
        <v>6.4600000000000005E-2</v>
      </c>
      <c r="F349" s="21">
        <v>1.07</v>
      </c>
      <c r="G349" s="21">
        <v>5</v>
      </c>
      <c r="H349" s="21">
        <v>32.28</v>
      </c>
      <c r="I349" s="22">
        <v>44</v>
      </c>
    </row>
    <row r="350" spans="1:9" ht="27.95" customHeight="1" thickBot="1">
      <c r="A350" s="18"/>
      <c r="B350" s="19" t="s">
        <v>405</v>
      </c>
      <c r="C350" s="20">
        <v>6.4600000000000005E-2</v>
      </c>
      <c r="D350" s="20">
        <v>0</v>
      </c>
      <c r="E350" s="20">
        <v>6.4600000000000005E-2</v>
      </c>
      <c r="F350" s="21">
        <v>1.07</v>
      </c>
      <c r="G350" s="21">
        <v>5</v>
      </c>
      <c r="H350" s="21">
        <v>32.28</v>
      </c>
      <c r="I350" s="22">
        <v>44</v>
      </c>
    </row>
    <row r="351" spans="1:9" ht="13.5" thickBot="1">
      <c r="A351" s="18"/>
      <c r="B351" s="19" t="s">
        <v>765</v>
      </c>
      <c r="C351" s="465" t="s">
        <v>468</v>
      </c>
      <c r="D351" s="466"/>
      <c r="E351" s="466"/>
      <c r="F351" s="466"/>
      <c r="G351" s="466"/>
      <c r="H351" s="466"/>
      <c r="I351" s="467"/>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1.06E-2</v>
      </c>
      <c r="D353" s="20">
        <v>0</v>
      </c>
      <c r="E353" s="20">
        <v>1.06E-2</v>
      </c>
      <c r="F353" s="21">
        <v>0</v>
      </c>
      <c r="G353" s="21">
        <v>16</v>
      </c>
      <c r="H353" s="21">
        <v>7.79</v>
      </c>
      <c r="I353" s="22">
        <v>16</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0.01</v>
      </c>
      <c r="D357" s="20">
        <v>0</v>
      </c>
      <c r="E357" s="20">
        <v>0.01</v>
      </c>
      <c r="F357" s="21">
        <v>0</v>
      </c>
      <c r="G357" s="21">
        <v>16</v>
      </c>
      <c r="H357" s="21">
        <v>8.25</v>
      </c>
      <c r="I357" s="22">
        <v>17</v>
      </c>
    </row>
    <row r="358" spans="1:9" ht="27.95" customHeight="1" thickBot="1">
      <c r="A358" s="18"/>
      <c r="B358" s="19" t="s">
        <v>406</v>
      </c>
      <c r="C358" s="20">
        <v>0.01</v>
      </c>
      <c r="D358" s="20">
        <v>0</v>
      </c>
      <c r="E358" s="20">
        <v>0.01</v>
      </c>
      <c r="F358" s="21">
        <v>0</v>
      </c>
      <c r="G358" s="21">
        <v>16</v>
      </c>
      <c r="H358" s="21">
        <v>8.25</v>
      </c>
      <c r="I358" s="22">
        <v>17</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0</v>
      </c>
      <c r="D361" s="20">
        <v>0</v>
      </c>
      <c r="E361" s="20">
        <v>0</v>
      </c>
      <c r="F361" s="21">
        <v>0</v>
      </c>
      <c r="G361" s="21">
        <v>0</v>
      </c>
      <c r="H361" s="21">
        <v>4.7699999999999996</v>
      </c>
      <c r="I361" s="22">
        <v>11</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0</v>
      </c>
      <c r="D363" s="20">
        <v>0</v>
      </c>
      <c r="E363" s="20">
        <v>0</v>
      </c>
      <c r="F363" s="21">
        <v>0</v>
      </c>
      <c r="G363" s="21">
        <v>0</v>
      </c>
      <c r="H363" s="21">
        <v>6.31</v>
      </c>
      <c r="I363" s="22">
        <v>13</v>
      </c>
    </row>
    <row r="364" spans="1:9" ht="27.95" customHeight="1" thickBot="1">
      <c r="A364" s="18"/>
      <c r="B364" s="19" t="s">
        <v>407</v>
      </c>
      <c r="C364" s="20">
        <v>0</v>
      </c>
      <c r="D364" s="20">
        <v>0</v>
      </c>
      <c r="E364" s="20">
        <v>0</v>
      </c>
      <c r="F364" s="21">
        <v>0</v>
      </c>
      <c r="G364" s="21">
        <v>0</v>
      </c>
      <c r="H364" s="21">
        <v>6.31</v>
      </c>
      <c r="I364" s="22">
        <v>13</v>
      </c>
    </row>
    <row r="365" spans="1:9" ht="27.95" customHeight="1" thickBot="1">
      <c r="A365" s="18"/>
      <c r="B365" s="19" t="s">
        <v>777</v>
      </c>
      <c r="C365" s="20">
        <v>0</v>
      </c>
      <c r="D365" s="20">
        <v>0</v>
      </c>
      <c r="E365" s="20">
        <v>0</v>
      </c>
      <c r="F365" s="21">
        <v>0</v>
      </c>
      <c r="G365" s="21">
        <v>0</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0.1522</v>
      </c>
      <c r="D367" s="20">
        <v>0</v>
      </c>
      <c r="E367" s="20">
        <v>0.1522</v>
      </c>
      <c r="F367" s="21">
        <v>0</v>
      </c>
      <c r="G367" s="21">
        <v>0</v>
      </c>
      <c r="H367" s="21">
        <v>6.57</v>
      </c>
      <c r="I367" s="22">
        <v>8</v>
      </c>
    </row>
    <row r="368" spans="1:9" ht="27.95" customHeight="1" thickBot="1">
      <c r="A368" s="18"/>
      <c r="B368" s="19" t="s">
        <v>780</v>
      </c>
      <c r="C368" s="20">
        <v>0</v>
      </c>
      <c r="D368" s="20">
        <v>0</v>
      </c>
      <c r="E368" s="20">
        <v>0</v>
      </c>
      <c r="F368" s="21">
        <v>0</v>
      </c>
      <c r="G368" s="21">
        <v>0</v>
      </c>
      <c r="H368" s="21">
        <v>2.4</v>
      </c>
      <c r="I368" s="22">
        <v>3</v>
      </c>
    </row>
    <row r="369" spans="1:9" ht="27.95" customHeight="1" thickBot="1">
      <c r="A369" s="18"/>
      <c r="B369" s="19" t="s">
        <v>781</v>
      </c>
      <c r="C369" s="20">
        <v>0.1067</v>
      </c>
      <c r="D369" s="20">
        <v>0</v>
      </c>
      <c r="E369" s="20">
        <v>0.1067</v>
      </c>
      <c r="F369" s="21">
        <v>0</v>
      </c>
      <c r="G369" s="21">
        <v>0</v>
      </c>
      <c r="H369" s="21">
        <v>9.3699999999999992</v>
      </c>
      <c r="I369" s="22">
        <v>12</v>
      </c>
    </row>
    <row r="370" spans="1:9" ht="27.95" customHeight="1" thickBot="1">
      <c r="A370" s="18"/>
      <c r="B370" s="19" t="s">
        <v>408</v>
      </c>
      <c r="C370" s="20">
        <v>9.64E-2</v>
      </c>
      <c r="D370" s="20">
        <v>0</v>
      </c>
      <c r="E370" s="20">
        <v>9.64E-2</v>
      </c>
      <c r="F370" s="21">
        <v>0</v>
      </c>
      <c r="G370" s="21">
        <v>0</v>
      </c>
      <c r="H370" s="21">
        <v>10.37</v>
      </c>
      <c r="I370" s="22">
        <v>12</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0.5</v>
      </c>
      <c r="D390" s="20">
        <v>0</v>
      </c>
      <c r="E390" s="20">
        <v>0.5</v>
      </c>
      <c r="F390" s="21">
        <v>0</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4.5600000000000002E-2</v>
      </c>
      <c r="D392" s="20">
        <v>0</v>
      </c>
      <c r="E392" s="20">
        <v>4.5600000000000002E-2</v>
      </c>
      <c r="F392" s="21">
        <v>2.35</v>
      </c>
      <c r="G392" s="21">
        <v>3</v>
      </c>
      <c r="H392" s="21">
        <v>6.58</v>
      </c>
      <c r="I392" s="22">
        <v>10</v>
      </c>
    </row>
    <row r="393" spans="1:9" ht="27.95" customHeight="1" thickBot="1">
      <c r="A393" s="18"/>
      <c r="B393" s="19" t="s">
        <v>801</v>
      </c>
      <c r="C393" s="20">
        <v>4.5600000000000002E-2</v>
      </c>
      <c r="D393" s="20">
        <v>0</v>
      </c>
      <c r="E393" s="20">
        <v>4.5600000000000002E-2</v>
      </c>
      <c r="F393" s="21">
        <v>2.35</v>
      </c>
      <c r="G393" s="21">
        <v>3</v>
      </c>
      <c r="H393" s="21">
        <v>6.58</v>
      </c>
      <c r="I393" s="22">
        <v>10</v>
      </c>
    </row>
    <row r="394" spans="1:9" ht="27.95" customHeight="1" thickBot="1">
      <c r="A394" s="18"/>
      <c r="B394" s="19" t="s">
        <v>412</v>
      </c>
      <c r="C394" s="20">
        <v>5.2400000000000002E-2</v>
      </c>
      <c r="D394" s="20">
        <v>0</v>
      </c>
      <c r="E394" s="20">
        <v>5.2400000000000002E-2</v>
      </c>
      <c r="F394" s="21">
        <v>2.14</v>
      </c>
      <c r="G394" s="21">
        <v>3</v>
      </c>
      <c r="H394" s="21">
        <v>6.68</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0</v>
      </c>
      <c r="D397" s="20">
        <v>0</v>
      </c>
      <c r="E397" s="20">
        <v>0</v>
      </c>
      <c r="F397" s="21">
        <v>0</v>
      </c>
      <c r="G397" s="21">
        <v>0</v>
      </c>
      <c r="H397" s="21">
        <v>4.6100000000000003</v>
      </c>
      <c r="I397" s="22">
        <v>11</v>
      </c>
    </row>
    <row r="398" spans="1:9" ht="27.95" customHeight="1" thickBot="1">
      <c r="A398" s="18"/>
      <c r="B398" s="19" t="s">
        <v>805</v>
      </c>
      <c r="C398" s="20">
        <v>0</v>
      </c>
      <c r="D398" s="20">
        <v>0</v>
      </c>
      <c r="E398" s="20">
        <v>0</v>
      </c>
      <c r="F398" s="21">
        <v>0</v>
      </c>
      <c r="G398" s="21">
        <v>0</v>
      </c>
      <c r="H398" s="21">
        <v>4.6100000000000003</v>
      </c>
      <c r="I398" s="22">
        <v>11</v>
      </c>
    </row>
    <row r="399" spans="1:9" ht="27.95" customHeight="1" thickBot="1">
      <c r="A399" s="18"/>
      <c r="B399" s="19" t="s">
        <v>413</v>
      </c>
      <c r="C399" s="20">
        <v>0</v>
      </c>
      <c r="D399" s="20">
        <v>0</v>
      </c>
      <c r="E399" s="20">
        <v>0</v>
      </c>
      <c r="F399" s="21">
        <v>0</v>
      </c>
      <c r="G399" s="21">
        <v>0</v>
      </c>
      <c r="H399" s="21">
        <v>4.6100000000000003</v>
      </c>
      <c r="I399" s="22">
        <v>11</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v>
      </c>
      <c r="D406" s="20">
        <v>0</v>
      </c>
      <c r="E406" s="20">
        <v>0</v>
      </c>
      <c r="F406" s="21">
        <v>0</v>
      </c>
      <c r="G406" s="21">
        <v>0</v>
      </c>
      <c r="H406" s="21">
        <v>0.5</v>
      </c>
      <c r="I406" s="22">
        <v>1</v>
      </c>
    </row>
    <row r="407" spans="1:9" ht="27.95" customHeight="1" thickBot="1">
      <c r="A407" s="18"/>
      <c r="B407" s="19" t="s">
        <v>812</v>
      </c>
      <c r="C407" s="20">
        <v>0.19700000000000001</v>
      </c>
      <c r="D407" s="20">
        <v>0.1018</v>
      </c>
      <c r="E407" s="20">
        <v>0.29880000000000001</v>
      </c>
      <c r="F407" s="21">
        <v>1.61</v>
      </c>
      <c r="G407" s="21">
        <v>6</v>
      </c>
      <c r="H407" s="21">
        <v>13.8</v>
      </c>
      <c r="I407" s="22">
        <v>22</v>
      </c>
    </row>
    <row r="408" spans="1:9" ht="27.95" customHeight="1" thickBot="1">
      <c r="A408" s="18"/>
      <c r="B408" s="19" t="s">
        <v>446</v>
      </c>
      <c r="C408" s="20">
        <v>0.19009999999999999</v>
      </c>
      <c r="D408" s="20">
        <v>9.8199999999999996E-2</v>
      </c>
      <c r="E408" s="20">
        <v>0.28839999999999999</v>
      </c>
      <c r="F408" s="21">
        <v>1.54</v>
      </c>
      <c r="G408" s="21">
        <v>6</v>
      </c>
      <c r="H408" s="21">
        <v>14.3</v>
      </c>
      <c r="I408" s="22">
        <v>23</v>
      </c>
    </row>
    <row r="409" spans="1:9" ht="27.95" customHeight="1" thickBot="1">
      <c r="A409" s="18"/>
      <c r="B409" s="19" t="s">
        <v>813</v>
      </c>
      <c r="C409" s="20">
        <v>0.19009999999999999</v>
      </c>
      <c r="D409" s="20">
        <v>9.8199999999999996E-2</v>
      </c>
      <c r="E409" s="20">
        <v>0.28839999999999999</v>
      </c>
      <c r="F409" s="21">
        <v>1.54</v>
      </c>
      <c r="G409" s="21">
        <v>6</v>
      </c>
      <c r="H409" s="21">
        <v>14.3</v>
      </c>
      <c r="I409" s="22">
        <v>23</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v>
      </c>
      <c r="D411" s="20">
        <v>0</v>
      </c>
      <c r="E411" s="20">
        <v>0</v>
      </c>
      <c r="F411" s="21">
        <v>0</v>
      </c>
      <c r="G411" s="21">
        <v>0</v>
      </c>
      <c r="H411" s="21">
        <v>1</v>
      </c>
      <c r="I411" s="22">
        <v>1</v>
      </c>
    </row>
    <row r="412" spans="1:9" ht="27.95" customHeight="1" thickBot="1">
      <c r="A412" s="18"/>
      <c r="B412" s="19" t="s">
        <v>816</v>
      </c>
      <c r="C412" s="20">
        <v>4.2000000000000003E-2</v>
      </c>
      <c r="D412" s="20">
        <v>0</v>
      </c>
      <c r="E412" s="20">
        <v>4.2000000000000003E-2</v>
      </c>
      <c r="F412" s="21">
        <v>0</v>
      </c>
      <c r="G412" s="21">
        <v>14</v>
      </c>
      <c r="H412" s="21">
        <v>36.97</v>
      </c>
      <c r="I412" s="22">
        <v>54</v>
      </c>
    </row>
    <row r="413" spans="1:9" ht="27.95" customHeight="1" thickBot="1">
      <c r="A413" s="18"/>
      <c r="B413" s="19" t="s">
        <v>817</v>
      </c>
      <c r="C413" s="20">
        <v>4.0899999999999999E-2</v>
      </c>
      <c r="D413" s="20">
        <v>0</v>
      </c>
      <c r="E413" s="20">
        <v>4.0899999999999999E-2</v>
      </c>
      <c r="F413" s="21">
        <v>0</v>
      </c>
      <c r="G413" s="21">
        <v>14</v>
      </c>
      <c r="H413" s="21">
        <v>37.97</v>
      </c>
      <c r="I413" s="22">
        <v>55</v>
      </c>
    </row>
    <row r="414" spans="1:9" ht="27.95" customHeight="1" thickBot="1">
      <c r="A414" s="18"/>
      <c r="B414" s="19" t="s">
        <v>447</v>
      </c>
      <c r="C414" s="20">
        <v>4.0099999999999997E-2</v>
      </c>
      <c r="D414" s="20">
        <v>0</v>
      </c>
      <c r="E414" s="20">
        <v>4.0099999999999997E-2</v>
      </c>
      <c r="F414" s="21">
        <v>0</v>
      </c>
      <c r="G414" s="21">
        <v>14</v>
      </c>
      <c r="H414" s="21">
        <v>38.770000000000003</v>
      </c>
      <c r="I414" s="22">
        <v>56</v>
      </c>
    </row>
    <row r="415" spans="1:9" ht="27.95" customHeight="1" thickBot="1">
      <c r="A415" s="18"/>
      <c r="B415" s="19" t="s">
        <v>818</v>
      </c>
      <c r="C415" s="20">
        <v>5.62E-2</v>
      </c>
      <c r="D415" s="20">
        <v>1.0999999999999999E-2</v>
      </c>
      <c r="E415" s="20">
        <v>6.7199999999999996E-2</v>
      </c>
      <c r="F415" s="21">
        <v>0.5</v>
      </c>
      <c r="G415" s="21">
        <v>5.6</v>
      </c>
      <c r="H415" s="21">
        <v>935.51</v>
      </c>
      <c r="I415" s="22">
        <v>1367</v>
      </c>
    </row>
    <row r="416" spans="1:9" ht="13.5" thickBot="1">
      <c r="A416" s="18"/>
      <c r="B416" s="19" t="s">
        <v>469</v>
      </c>
      <c r="C416" s="465" t="s">
        <v>468</v>
      </c>
      <c r="D416" s="466"/>
      <c r="E416" s="466"/>
      <c r="F416" s="466"/>
      <c r="G416" s="466"/>
      <c r="H416" s="466"/>
      <c r="I416" s="467"/>
    </row>
    <row r="417" spans="1:9" ht="13.5" thickBot="1">
      <c r="A417" s="18"/>
      <c r="B417" s="19" t="s">
        <v>819</v>
      </c>
      <c r="C417" s="465" t="s">
        <v>468</v>
      </c>
      <c r="D417" s="466"/>
      <c r="E417" s="466"/>
      <c r="F417" s="466"/>
      <c r="G417" s="466"/>
      <c r="H417" s="466"/>
      <c r="I417" s="467"/>
    </row>
    <row r="418" spans="1:9" ht="13.5" thickBot="1">
      <c r="A418" s="18"/>
      <c r="B418" s="19" t="s">
        <v>820</v>
      </c>
      <c r="C418" s="465" t="s">
        <v>468</v>
      </c>
      <c r="D418" s="466"/>
      <c r="E418" s="466"/>
      <c r="F418" s="466"/>
      <c r="G418" s="466"/>
      <c r="H418" s="466"/>
      <c r="I418" s="467"/>
    </row>
    <row r="419" spans="1:9" ht="13.5" thickBot="1">
      <c r="A419" s="18"/>
      <c r="B419" s="19" t="s">
        <v>821</v>
      </c>
      <c r="C419" s="465" t="s">
        <v>468</v>
      </c>
      <c r="D419" s="466"/>
      <c r="E419" s="466"/>
      <c r="F419" s="466"/>
      <c r="G419" s="466"/>
      <c r="H419" s="466"/>
      <c r="I419" s="467"/>
    </row>
    <row r="420" spans="1:9" ht="13.5" thickBot="1">
      <c r="A420" s="18"/>
      <c r="B420" s="19" t="s">
        <v>822</v>
      </c>
      <c r="C420" s="465" t="s">
        <v>468</v>
      </c>
      <c r="D420" s="466"/>
      <c r="E420" s="466"/>
      <c r="F420" s="466"/>
      <c r="G420" s="466"/>
      <c r="H420" s="466"/>
      <c r="I420" s="467"/>
    </row>
    <row r="421" spans="1:9" ht="13.5" thickBot="1">
      <c r="A421" s="18"/>
      <c r="B421" s="19" t="s">
        <v>823</v>
      </c>
      <c r="C421" s="465" t="s">
        <v>468</v>
      </c>
      <c r="D421" s="466"/>
      <c r="E421" s="466"/>
      <c r="F421" s="466"/>
      <c r="G421" s="466"/>
      <c r="H421" s="466"/>
      <c r="I421" s="467"/>
    </row>
    <row r="422" spans="1:9" ht="27.95" customHeight="1" thickBot="1">
      <c r="A422" s="18"/>
      <c r="B422" s="19" t="s">
        <v>414</v>
      </c>
      <c r="C422" s="20">
        <v>0</v>
      </c>
      <c r="D422" s="20">
        <v>0</v>
      </c>
      <c r="E422" s="20">
        <v>0</v>
      </c>
      <c r="F422" s="21">
        <v>0</v>
      </c>
      <c r="G422" s="21">
        <v>0</v>
      </c>
      <c r="H422" s="21">
        <v>0</v>
      </c>
      <c r="I422" s="22">
        <v>0</v>
      </c>
    </row>
    <row r="423" spans="1:9" ht="13.5" thickBot="1">
      <c r="A423" s="18"/>
      <c r="B423" s="19" t="s">
        <v>824</v>
      </c>
      <c r="C423" s="465" t="s">
        <v>468</v>
      </c>
      <c r="D423" s="466"/>
      <c r="E423" s="466"/>
      <c r="F423" s="466"/>
      <c r="G423" s="466"/>
      <c r="H423" s="466"/>
      <c r="I423" s="467"/>
    </row>
    <row r="424" spans="1:9" ht="13.5" thickBot="1">
      <c r="A424" s="18"/>
      <c r="B424" s="19" t="s">
        <v>727</v>
      </c>
      <c r="C424" s="465" t="s">
        <v>468</v>
      </c>
      <c r="D424" s="466"/>
      <c r="E424" s="466"/>
      <c r="F424" s="466"/>
      <c r="G424" s="466"/>
      <c r="H424" s="466"/>
      <c r="I424" s="467"/>
    </row>
    <row r="425" spans="1:9" ht="27.95" customHeight="1" thickBot="1">
      <c r="A425" s="18"/>
      <c r="B425" s="19" t="s">
        <v>818</v>
      </c>
      <c r="C425" s="20">
        <v>0</v>
      </c>
      <c r="D425" s="20">
        <v>0</v>
      </c>
      <c r="E425" s="20">
        <v>0</v>
      </c>
      <c r="F425" s="21">
        <v>0</v>
      </c>
      <c r="G425" s="21">
        <v>0</v>
      </c>
      <c r="H425" s="21">
        <v>0</v>
      </c>
      <c r="I425" s="22">
        <v>0</v>
      </c>
    </row>
    <row r="426" spans="1:9" ht="13.5" thickBot="1">
      <c r="A426" s="18"/>
      <c r="B426" s="19" t="s">
        <v>825</v>
      </c>
      <c r="C426" s="465" t="s">
        <v>468</v>
      </c>
      <c r="D426" s="466"/>
      <c r="E426" s="466"/>
      <c r="F426" s="466"/>
      <c r="G426" s="466"/>
      <c r="H426" s="466"/>
      <c r="I426" s="467"/>
    </row>
    <row r="427" spans="1:9" ht="13.5" thickBot="1">
      <c r="A427" s="18"/>
      <c r="B427" s="19" t="s">
        <v>826</v>
      </c>
      <c r="C427" s="465" t="s">
        <v>468</v>
      </c>
      <c r="D427" s="466"/>
      <c r="E427" s="466"/>
      <c r="F427" s="466"/>
      <c r="G427" s="466"/>
      <c r="H427" s="466"/>
      <c r="I427" s="467"/>
    </row>
    <row r="428" spans="1:9" ht="13.5" thickBot="1">
      <c r="A428" s="18"/>
      <c r="B428" s="19" t="s">
        <v>827</v>
      </c>
      <c r="C428" s="465" t="s">
        <v>468</v>
      </c>
      <c r="D428" s="466"/>
      <c r="E428" s="466"/>
      <c r="F428" s="466"/>
      <c r="G428" s="466"/>
      <c r="H428" s="466"/>
      <c r="I428" s="467"/>
    </row>
    <row r="429" spans="1:9" ht="27.95" customHeight="1" thickBot="1">
      <c r="A429" s="18"/>
      <c r="B429" s="19" t="s">
        <v>415</v>
      </c>
      <c r="C429" s="20">
        <v>0</v>
      </c>
      <c r="D429" s="20">
        <v>0</v>
      </c>
      <c r="E429" s="20">
        <v>0</v>
      </c>
      <c r="F429" s="21">
        <v>0</v>
      </c>
      <c r="G429" s="21">
        <v>0</v>
      </c>
      <c r="H429" s="21">
        <v>0</v>
      </c>
      <c r="I429" s="22">
        <v>0</v>
      </c>
    </row>
    <row r="430" spans="1:9" ht="27.95" customHeight="1" thickBot="1">
      <c r="A430" s="23"/>
      <c r="B430" s="24" t="s">
        <v>828</v>
      </c>
      <c r="C430" s="25">
        <v>5.62E-2</v>
      </c>
      <c r="D430" s="25">
        <v>1.0999999999999999E-2</v>
      </c>
      <c r="E430" s="25">
        <v>6.7199999999999996E-2</v>
      </c>
      <c r="F430" s="26">
        <v>0.5</v>
      </c>
      <c r="G430" s="26">
        <v>5.6</v>
      </c>
      <c r="H430" s="26">
        <v>935.51</v>
      </c>
      <c r="I430" s="27">
        <v>1367</v>
      </c>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t="s">
        <v>829</v>
      </c>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t="s">
        <v>830</v>
      </c>
      <c r="B435" s="477"/>
      <c r="C435" s="477"/>
      <c r="D435" s="477"/>
      <c r="E435" s="477"/>
      <c r="F435" s="477"/>
      <c r="G435" s="477"/>
      <c r="H435" s="477"/>
      <c r="I435" s="477"/>
    </row>
    <row r="436" spans="1:9" ht="12.95" customHeight="1">
      <c r="A436" s="477" t="s">
        <v>831</v>
      </c>
      <c r="B436" s="477"/>
      <c r="C436" s="477"/>
      <c r="D436" s="477"/>
      <c r="E436" s="477"/>
      <c r="F436" s="477"/>
      <c r="G436" s="477"/>
      <c r="H436" s="477"/>
      <c r="I436" s="477"/>
    </row>
    <row r="437" spans="1:9" ht="12.95" customHeight="1">
      <c r="A437" s="477" t="s">
        <v>832</v>
      </c>
      <c r="B437" s="477"/>
      <c r="C437" s="477"/>
      <c r="D437" s="477"/>
      <c r="E437" s="477"/>
      <c r="F437" s="477"/>
      <c r="G437" s="477"/>
      <c r="H437" s="477"/>
      <c r="I437" s="477"/>
    </row>
    <row r="438" spans="1:9" ht="12.95" customHeight="1">
      <c r="A438" s="477" t="s">
        <v>833</v>
      </c>
      <c r="B438" s="477"/>
      <c r="C438" s="477"/>
      <c r="D438" s="477"/>
      <c r="E438" s="477"/>
      <c r="F438" s="477"/>
      <c r="G438" s="477"/>
      <c r="H438" s="477"/>
      <c r="I438" s="477"/>
    </row>
    <row r="439" spans="1:9" ht="12.95" customHeight="1">
      <c r="A439" s="477" t="s">
        <v>834</v>
      </c>
      <c r="B439" s="477"/>
      <c r="C439" s="477"/>
      <c r="D439" s="477"/>
      <c r="E439" s="477"/>
      <c r="F439" s="477"/>
      <c r="G439" s="477"/>
      <c r="H439" s="477"/>
      <c r="I439" s="477"/>
    </row>
  </sheetData>
  <mergeCells count="222">
    <mergeCell ref="C150:I150"/>
    <mergeCell ref="C137:I137"/>
    <mergeCell ref="C142:I142"/>
    <mergeCell ref="C143:I143"/>
    <mergeCell ref="C149:I149"/>
    <mergeCell ref="C134:I134"/>
    <mergeCell ref="C127:I127"/>
    <mergeCell ref="C128:I128"/>
    <mergeCell ref="C129:I129"/>
    <mergeCell ref="C130:I130"/>
    <mergeCell ref="C131:I131"/>
    <mergeCell ref="C132:I132"/>
    <mergeCell ref="C133:I133"/>
    <mergeCell ref="C46:I46"/>
    <mergeCell ref="C38:I38"/>
    <mergeCell ref="C42:I42"/>
    <mergeCell ref="C47:I47"/>
    <mergeCell ref="C35:I35"/>
    <mergeCell ref="C36:I36"/>
    <mergeCell ref="C39:I39"/>
    <mergeCell ref="C40:I40"/>
    <mergeCell ref="C90:I90"/>
    <mergeCell ref="C51:I51"/>
    <mergeCell ref="C58:I58"/>
    <mergeCell ref="C59:I59"/>
    <mergeCell ref="C63:I63"/>
    <mergeCell ref="C67:I67"/>
    <mergeCell ref="C69:I69"/>
    <mergeCell ref="C71:I71"/>
    <mergeCell ref="C74:I74"/>
    <mergeCell ref="C77:I77"/>
    <mergeCell ref="C66:I66"/>
    <mergeCell ref="C73:I73"/>
    <mergeCell ref="C65:I65"/>
    <mergeCell ref="C76:I76"/>
    <mergeCell ref="C52:I52"/>
    <mergeCell ref="C53:I53"/>
    <mergeCell ref="A1:J1"/>
    <mergeCell ref="A2:I2"/>
    <mergeCell ref="A3:I3"/>
    <mergeCell ref="A4:I4"/>
    <mergeCell ref="A5:I5"/>
    <mergeCell ref="A6:I6"/>
    <mergeCell ref="C13:I13"/>
    <mergeCell ref="C14:I14"/>
    <mergeCell ref="C15:I15"/>
    <mergeCell ref="A7:I7"/>
    <mergeCell ref="A8:I8"/>
    <mergeCell ref="A9:I9"/>
    <mergeCell ref="A10:J10"/>
    <mergeCell ref="A11:B12"/>
    <mergeCell ref="C11:E11"/>
    <mergeCell ref="F11:F12"/>
    <mergeCell ref="G11:G12"/>
    <mergeCell ref="H11:H12"/>
    <mergeCell ref="I11:I12"/>
    <mergeCell ref="C176:I176"/>
    <mergeCell ref="C184:I184"/>
    <mergeCell ref="C196:I196"/>
    <mergeCell ref="C16:I16"/>
    <mergeCell ref="C17:I17"/>
    <mergeCell ref="C18:I18"/>
    <mergeCell ref="C27:I27"/>
    <mergeCell ref="C28:I28"/>
    <mergeCell ref="C29:I29"/>
    <mergeCell ref="C30:I30"/>
    <mergeCell ref="C31:I31"/>
    <mergeCell ref="C19:I19"/>
    <mergeCell ref="C20:I20"/>
    <mergeCell ref="C22:I22"/>
    <mergeCell ref="C23:I23"/>
    <mergeCell ref="C24:I24"/>
    <mergeCell ref="C25:I25"/>
    <mergeCell ref="C26:I26"/>
    <mergeCell ref="C21:I21"/>
    <mergeCell ref="C32:I32"/>
    <mergeCell ref="C33:I33"/>
    <mergeCell ref="C34:I34"/>
    <mergeCell ref="C45:I45"/>
    <mergeCell ref="C37:I37"/>
    <mergeCell ref="C418:I418"/>
    <mergeCell ref="C401:I401"/>
    <mergeCell ref="C416:I416"/>
    <mergeCell ref="C419:I419"/>
    <mergeCell ref="C421:I421"/>
    <mergeCell ref="C320:I320"/>
    <mergeCell ref="C308:I308"/>
    <mergeCell ref="C309:I309"/>
    <mergeCell ref="C310:I310"/>
    <mergeCell ref="C311:I311"/>
    <mergeCell ref="C323:I323"/>
    <mergeCell ref="C354:I354"/>
    <mergeCell ref="C337:I337"/>
    <mergeCell ref="C340:I340"/>
    <mergeCell ref="C341:I341"/>
    <mergeCell ref="C345:I345"/>
    <mergeCell ref="C351:I351"/>
    <mergeCell ref="C395:I395"/>
    <mergeCell ref="C387:I387"/>
    <mergeCell ref="C391:I391"/>
    <mergeCell ref="C355:I355"/>
    <mergeCell ref="C356:I356"/>
    <mergeCell ref="C396:I396"/>
    <mergeCell ref="C417:I417"/>
    <mergeCell ref="C57:I57"/>
    <mergeCell ref="C70:I70"/>
    <mergeCell ref="C160:I160"/>
    <mergeCell ref="C166:I166"/>
    <mergeCell ref="C174:I174"/>
    <mergeCell ref="C175:I175"/>
    <mergeCell ref="C138:I138"/>
    <mergeCell ref="C145:I145"/>
    <mergeCell ref="C151:I151"/>
    <mergeCell ref="C139:I139"/>
    <mergeCell ref="C144:I144"/>
    <mergeCell ref="C152:I152"/>
    <mergeCell ref="C95:I95"/>
    <mergeCell ref="C105:I105"/>
    <mergeCell ref="C110:I110"/>
    <mergeCell ref="C81:I81"/>
    <mergeCell ref="C86:I86"/>
    <mergeCell ref="C91:I91"/>
    <mergeCell ref="C173:I173"/>
    <mergeCell ref="C169:I169"/>
    <mergeCell ref="C115:I115"/>
    <mergeCell ref="C116:I116"/>
    <mergeCell ref="C135:I135"/>
    <mergeCell ref="C136:I136"/>
    <mergeCell ref="C177:I177"/>
    <mergeCell ref="C178:I178"/>
    <mergeCell ref="C186:I186"/>
    <mergeCell ref="C189:I189"/>
    <mergeCell ref="C192:I192"/>
    <mergeCell ref="C199:I199"/>
    <mergeCell ref="C200:I200"/>
    <mergeCell ref="C208:I208"/>
    <mergeCell ref="C188:I188"/>
    <mergeCell ref="C181:I181"/>
    <mergeCell ref="C287:I287"/>
    <mergeCell ref="C282:I282"/>
    <mergeCell ref="C286:I286"/>
    <mergeCell ref="C303:I303"/>
    <mergeCell ref="C301:I301"/>
    <mergeCell ref="C201:I201"/>
    <mergeCell ref="C231:I231"/>
    <mergeCell ref="C238:I238"/>
    <mergeCell ref="C244:I244"/>
    <mergeCell ref="C240:I240"/>
    <mergeCell ref="C256:I256"/>
    <mergeCell ref="C290:I290"/>
    <mergeCell ref="C288:I288"/>
    <mergeCell ref="C259:I259"/>
    <mergeCell ref="C211:I211"/>
    <mergeCell ref="C212:I212"/>
    <mergeCell ref="C216:I216"/>
    <mergeCell ref="C224:I224"/>
    <mergeCell ref="C274:I274"/>
    <mergeCell ref="C268:I268"/>
    <mergeCell ref="C272:I272"/>
    <mergeCell ref="C247:I247"/>
    <mergeCell ref="C257:I257"/>
    <mergeCell ref="C258:I258"/>
    <mergeCell ref="C260:I260"/>
    <mergeCell ref="C261:I261"/>
    <mergeCell ref="C265:I265"/>
    <mergeCell ref="C232:I232"/>
    <mergeCell ref="C233:I233"/>
    <mergeCell ref="C237:I237"/>
    <mergeCell ref="C251:I251"/>
    <mergeCell ref="C220:I220"/>
    <mergeCell ref="C222:I222"/>
    <mergeCell ref="C229:I229"/>
    <mergeCell ref="C230:I230"/>
    <mergeCell ref="C228:I228"/>
    <mergeCell ref="A439:I439"/>
    <mergeCell ref="C114:I114"/>
    <mergeCell ref="C79:I79"/>
    <mergeCell ref="C87:I87"/>
    <mergeCell ref="C93:I93"/>
    <mergeCell ref="C94:I94"/>
    <mergeCell ref="C97:I97"/>
    <mergeCell ref="C98:I98"/>
    <mergeCell ref="A435:I435"/>
    <mergeCell ref="A436:I436"/>
    <mergeCell ref="A437:I437"/>
    <mergeCell ref="A438:I438"/>
    <mergeCell ref="C426:I426"/>
    <mergeCell ref="C427:I427"/>
    <mergeCell ref="A431:I431"/>
    <mergeCell ref="A432:I432"/>
    <mergeCell ref="A433:I433"/>
    <mergeCell ref="A434:I434"/>
    <mergeCell ref="C326:I326"/>
    <mergeCell ref="C359:I359"/>
    <mergeCell ref="C373:I373"/>
    <mergeCell ref="C379:I379"/>
    <mergeCell ref="C385:I385"/>
    <mergeCell ref="C402:I402"/>
    <mergeCell ref="C279:I279"/>
    <mergeCell ref="C289:I289"/>
    <mergeCell ref="C292:I292"/>
    <mergeCell ref="C293:I293"/>
    <mergeCell ref="C420:I420"/>
    <mergeCell ref="C423:I423"/>
    <mergeCell ref="C424:I424"/>
    <mergeCell ref="C428:I428"/>
    <mergeCell ref="C405:I405"/>
    <mergeCell ref="C400:I400"/>
    <mergeCell ref="C371:I371"/>
    <mergeCell ref="C372:I372"/>
    <mergeCell ref="C374:I374"/>
    <mergeCell ref="C377:I377"/>
    <mergeCell ref="C378:I378"/>
    <mergeCell ref="C384:I384"/>
    <mergeCell ref="C380:I380"/>
    <mergeCell ref="C383:I383"/>
    <mergeCell ref="C386:I386"/>
    <mergeCell ref="C294:I294"/>
    <mergeCell ref="C296:I296"/>
    <mergeCell ref="C307:I307"/>
    <mergeCell ref="C280:I280"/>
    <mergeCell ref="C281:I281"/>
  </mergeCells>
  <conditionalFormatting sqref="B13:B430">
    <cfRule type="containsText" dxfId="6" priority="7" operator="containsText" text="Subtotaal">
      <formula>NOT(ISERROR(SEARCH("Subtotaal",B13)))</formula>
    </cfRule>
  </conditionalFormatting>
  <conditionalFormatting sqref="K96">
    <cfRule type="containsText" dxfId="5" priority="6" operator="containsText" text="0">
      <formula>NOT(ISERROR(SEARCH("0",K96)))</formula>
    </cfRule>
  </conditionalFormatting>
  <conditionalFormatting sqref="K105">
    <cfRule type="containsText" dxfId="4" priority="5" operator="containsText" text="0">
      <formula>NOT(ISERROR(SEARCH("0",K105)))</formula>
    </cfRule>
  </conditionalFormatting>
  <conditionalFormatting sqref="K110">
    <cfRule type="containsText" dxfId="3" priority="4" operator="containsText" text="0">
      <formula>NOT(ISERROR(SEARCH("0",K110)))</formula>
    </cfRule>
  </conditionalFormatting>
  <conditionalFormatting sqref="K118">
    <cfRule type="containsText" dxfId="2" priority="3" operator="containsText" text="0">
      <formula>NOT(ISERROR(SEARCH("0",K118)))</formula>
    </cfRule>
  </conditionalFormatting>
  <conditionalFormatting sqref="K123">
    <cfRule type="containsText" dxfId="1" priority="2" operator="containsText" text="0">
      <formula>NOT(ISERROR(SEARCH("0",K123)))</formula>
    </cfRule>
  </conditionalFormatting>
  <conditionalFormatting sqref="K124">
    <cfRule type="containsText" dxfId="0" priority="1" operator="containsText" text="0">
      <formula>NOT(ISERROR(SEARCH("0",K124)))</formula>
    </cfRule>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24"/>
  <dimension ref="A1:J450"/>
  <sheetViews>
    <sheetView topLeftCell="A81" workbookViewId="0">
      <selection activeCell="A104" sqref="A104:XFD107"/>
    </sheetView>
  </sheetViews>
  <sheetFormatPr defaultColWidth="10.85546875" defaultRowHeight="12.75"/>
  <cols>
    <col min="1" max="1" width="14.28515625" style="14" customWidth="1"/>
    <col min="2" max="2" width="57.42578125" style="14" customWidth="1"/>
    <col min="3" max="3" width="15.42578125" style="14" customWidth="1"/>
    <col min="4" max="4" width="13.85546875" style="14" customWidth="1"/>
    <col min="5" max="5" width="15.42578125" style="14" customWidth="1"/>
    <col min="6" max="6" width="10.85546875" style="14" customWidth="1"/>
    <col min="7" max="7" width="11.140625" style="14" customWidth="1"/>
    <col min="8" max="8" width="12.85546875" style="14" customWidth="1"/>
    <col min="9" max="9" width="9" style="14" customWidth="1"/>
    <col min="10" max="10" width="58.140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48"/>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48"/>
    </row>
    <row r="5" spans="1:10" ht="14.25">
      <c r="A5" s="464" t="s">
        <v>452</v>
      </c>
      <c r="B5" s="464"/>
      <c r="C5" s="464"/>
      <c r="D5" s="464"/>
      <c r="E5" s="464"/>
      <c r="F5" s="464"/>
      <c r="G5" s="464"/>
      <c r="H5" s="464"/>
      <c r="I5" s="464"/>
      <c r="J5" s="15" t="s">
        <v>846</v>
      </c>
    </row>
    <row r="6" spans="1:10" ht="409.5">
      <c r="A6" s="464" t="s">
        <v>454</v>
      </c>
      <c r="B6" s="464"/>
      <c r="C6" s="464"/>
      <c r="D6" s="464"/>
      <c r="E6" s="464"/>
      <c r="F6" s="464"/>
      <c r="G6" s="464"/>
      <c r="H6" s="464"/>
      <c r="I6" s="464"/>
      <c r="J6" s="15" t="s">
        <v>851</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44379.338703703703</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3.4799999999999998E-2</v>
      </c>
      <c r="D50" s="20">
        <v>3.5999999999999999E-3</v>
      </c>
      <c r="E50" s="20">
        <v>3.8399999999999997E-2</v>
      </c>
      <c r="F50" s="21">
        <v>0</v>
      </c>
      <c r="G50" s="21">
        <v>8.6999999999999993</v>
      </c>
      <c r="H50" s="21">
        <v>16.23</v>
      </c>
      <c r="I50" s="22">
        <v>29</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3.4000000000000002E-2</v>
      </c>
      <c r="D54" s="20">
        <v>3.5000000000000001E-3</v>
      </c>
      <c r="E54" s="20">
        <v>3.7400000000000003E-2</v>
      </c>
      <c r="F54" s="21">
        <v>0</v>
      </c>
      <c r="G54" s="21">
        <v>8.6999999999999993</v>
      </c>
      <c r="H54" s="21">
        <v>16.63</v>
      </c>
      <c r="I54" s="22">
        <v>30</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0.1079</v>
      </c>
      <c r="D56" s="20">
        <v>2.46E-2</v>
      </c>
      <c r="E56" s="20">
        <v>0.13250000000000001</v>
      </c>
      <c r="F56" s="21">
        <v>0</v>
      </c>
      <c r="G56" s="21">
        <v>0</v>
      </c>
      <c r="H56" s="21">
        <v>16.260000000000002</v>
      </c>
      <c r="I56" s="22">
        <v>25</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0.1047</v>
      </c>
      <c r="D60" s="20">
        <v>2.3900000000000001E-2</v>
      </c>
      <c r="E60" s="20">
        <v>0.12859999999999999</v>
      </c>
      <c r="F60" s="21">
        <v>0</v>
      </c>
      <c r="G60" s="21">
        <v>0</v>
      </c>
      <c r="H60" s="21">
        <v>16.760000000000002</v>
      </c>
      <c r="I60" s="22">
        <v>26</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9.1600000000000001E-2</v>
      </c>
      <c r="D62" s="20">
        <v>0</v>
      </c>
      <c r="E62" s="20">
        <v>9.1600000000000001E-2</v>
      </c>
      <c r="F62" s="21">
        <v>0</v>
      </c>
      <c r="G62" s="21">
        <v>9</v>
      </c>
      <c r="H62" s="21">
        <v>13</v>
      </c>
      <c r="I62" s="22">
        <v>18</v>
      </c>
    </row>
    <row r="63" spans="1:9" ht="13.5" thickBot="1">
      <c r="A63" s="18"/>
      <c r="B63" s="19" t="s">
        <v>513</v>
      </c>
      <c r="C63" s="465" t="s">
        <v>468</v>
      </c>
      <c r="D63" s="466"/>
      <c r="E63" s="466"/>
      <c r="F63" s="466"/>
      <c r="G63" s="466"/>
      <c r="H63" s="466"/>
      <c r="I63" s="467"/>
    </row>
    <row r="64" spans="1:9" ht="27.95" customHeight="1" thickBot="1">
      <c r="A64" s="18"/>
      <c r="B64" s="19" t="s">
        <v>421</v>
      </c>
      <c r="C64" s="20">
        <v>8.8800000000000004E-2</v>
      </c>
      <c r="D64" s="20">
        <v>0</v>
      </c>
      <c r="E64" s="20">
        <v>8.8800000000000004E-2</v>
      </c>
      <c r="F64" s="21">
        <v>0</v>
      </c>
      <c r="G64" s="21">
        <v>9</v>
      </c>
      <c r="H64" s="21">
        <v>13.4</v>
      </c>
      <c r="I64" s="22">
        <v>19</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4.19E-2</v>
      </c>
      <c r="D80" s="20">
        <v>0</v>
      </c>
      <c r="E80" s="20">
        <v>4.19E-2</v>
      </c>
      <c r="F80" s="21">
        <v>0</v>
      </c>
      <c r="G80" s="21">
        <v>16</v>
      </c>
      <c r="H80" s="21">
        <v>15.28</v>
      </c>
      <c r="I80" s="22">
        <v>23</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4.1599999999999998E-2</v>
      </c>
      <c r="D83" s="20">
        <v>0</v>
      </c>
      <c r="E83" s="20">
        <v>4.1599999999999998E-2</v>
      </c>
      <c r="F83" s="21">
        <v>0</v>
      </c>
      <c r="G83" s="21">
        <v>16</v>
      </c>
      <c r="H83" s="21">
        <v>15.38</v>
      </c>
      <c r="I83" s="22">
        <v>24</v>
      </c>
    </row>
    <row r="84" spans="1:9" ht="27.95" customHeight="1" thickBot="1">
      <c r="A84" s="18"/>
      <c r="B84" s="19" t="s">
        <v>531</v>
      </c>
      <c r="C84" s="20">
        <v>0</v>
      </c>
      <c r="D84" s="20">
        <v>0</v>
      </c>
      <c r="E84" s="20">
        <v>0</v>
      </c>
      <c r="F84" s="21">
        <v>0</v>
      </c>
      <c r="G84" s="21">
        <v>0</v>
      </c>
      <c r="H84" s="21">
        <v>0.5</v>
      </c>
      <c r="I84" s="22">
        <v>1</v>
      </c>
    </row>
    <row r="85" spans="1:9" ht="27.95" customHeight="1" thickBot="1">
      <c r="A85" s="18"/>
      <c r="B85" s="19" t="s">
        <v>532</v>
      </c>
      <c r="C85" s="20">
        <v>0.128</v>
      </c>
      <c r="D85" s="20">
        <v>5.0099999999999999E-2</v>
      </c>
      <c r="E85" s="20">
        <v>0.17810000000000001</v>
      </c>
      <c r="F85" s="21">
        <v>1.64</v>
      </c>
      <c r="G85" s="21">
        <v>5</v>
      </c>
      <c r="H85" s="21">
        <v>22.37</v>
      </c>
      <c r="I85" s="22">
        <v>36</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0.12470000000000001</v>
      </c>
      <c r="D89" s="20">
        <v>4.8800000000000003E-2</v>
      </c>
      <c r="E89" s="20">
        <v>0.1734</v>
      </c>
      <c r="F89" s="21">
        <v>1.55</v>
      </c>
      <c r="G89" s="21">
        <v>5</v>
      </c>
      <c r="H89" s="21">
        <v>22.98</v>
      </c>
      <c r="I89" s="22">
        <v>38</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6.7799999999999999E-2</v>
      </c>
      <c r="D101" s="20">
        <v>0</v>
      </c>
      <c r="E101" s="20">
        <v>6.7799999999999999E-2</v>
      </c>
      <c r="F101" s="21">
        <v>0</v>
      </c>
      <c r="G101" s="21">
        <v>0</v>
      </c>
      <c r="H101" s="21">
        <v>14.75</v>
      </c>
      <c r="I101" s="22">
        <v>26</v>
      </c>
    </row>
    <row r="102" spans="1:9" ht="27.95" customHeight="1" thickBot="1">
      <c r="A102" s="18"/>
      <c r="B102" s="19" t="s">
        <v>445</v>
      </c>
      <c r="C102" s="20">
        <v>6.3500000000000001E-2</v>
      </c>
      <c r="D102" s="20">
        <v>0</v>
      </c>
      <c r="E102" s="20">
        <v>6.3500000000000001E-2</v>
      </c>
      <c r="F102" s="21">
        <v>0</v>
      </c>
      <c r="G102" s="21">
        <v>0</v>
      </c>
      <c r="H102" s="21">
        <v>15.75</v>
      </c>
      <c r="I102" s="22">
        <v>27</v>
      </c>
    </row>
    <row r="103" spans="1:9" ht="27.95" customHeight="1" thickBot="1">
      <c r="A103" s="18"/>
      <c r="B103" s="19" t="s">
        <v>546</v>
      </c>
      <c r="C103" s="20">
        <v>7.85E-2</v>
      </c>
      <c r="D103" s="20">
        <v>1.55E-2</v>
      </c>
      <c r="E103" s="20">
        <v>9.4E-2</v>
      </c>
      <c r="F103" s="21">
        <v>0.36</v>
      </c>
      <c r="G103" s="21">
        <v>6.7</v>
      </c>
      <c r="H103" s="21">
        <v>102.09</v>
      </c>
      <c r="I103" s="22">
        <v>163</v>
      </c>
    </row>
    <row r="104" spans="1:9" ht="27.95" customHeight="1" thickBot="1">
      <c r="A104" s="18"/>
      <c r="B104" s="19" t="s">
        <v>547</v>
      </c>
      <c r="C104" s="20">
        <v>0.4415</v>
      </c>
      <c r="D104" s="20">
        <v>0</v>
      </c>
      <c r="E104" s="20">
        <v>0.4415</v>
      </c>
      <c r="F104" s="21">
        <v>0</v>
      </c>
      <c r="G104" s="21">
        <v>0</v>
      </c>
      <c r="H104" s="21">
        <v>0.85</v>
      </c>
      <c r="I104" s="22">
        <v>2</v>
      </c>
    </row>
    <row r="105" spans="1:9" ht="13.5" thickBot="1">
      <c r="A105" s="18"/>
      <c r="B105" s="19" t="s">
        <v>548</v>
      </c>
      <c r="C105" s="465" t="s">
        <v>468</v>
      </c>
      <c r="D105" s="466"/>
      <c r="E105" s="466"/>
      <c r="F105" s="466"/>
      <c r="G105" s="466"/>
      <c r="H105" s="466"/>
      <c r="I105" s="467"/>
    </row>
    <row r="106" spans="1:9" ht="27.95" customHeight="1" thickBot="1">
      <c r="A106" s="18"/>
      <c r="B106" s="19" t="s">
        <v>549</v>
      </c>
      <c r="C106" s="20">
        <v>0</v>
      </c>
      <c r="D106" s="20">
        <v>0</v>
      </c>
      <c r="E106" s="20">
        <v>0</v>
      </c>
      <c r="F106" s="21">
        <v>0</v>
      </c>
      <c r="G106" s="21">
        <v>0</v>
      </c>
      <c r="H106" s="21">
        <v>25.12</v>
      </c>
      <c r="I106" s="22">
        <v>35</v>
      </c>
    </row>
    <row r="107" spans="1:9" ht="27.95" customHeight="1" thickBot="1">
      <c r="A107" s="18"/>
      <c r="B107" s="19" t="s">
        <v>550</v>
      </c>
      <c r="C107" s="20">
        <v>0</v>
      </c>
      <c r="D107" s="20">
        <v>0</v>
      </c>
      <c r="E107" s="20">
        <v>0</v>
      </c>
      <c r="F107" s="21">
        <v>0</v>
      </c>
      <c r="G107" s="21">
        <v>0</v>
      </c>
      <c r="H107" s="21">
        <v>25.12</v>
      </c>
      <c r="I107" s="22">
        <v>35</v>
      </c>
    </row>
    <row r="108" spans="1:9" ht="27.95" customHeight="1" thickBot="1">
      <c r="A108" s="18"/>
      <c r="B108" s="19" t="s">
        <v>386</v>
      </c>
      <c r="C108" s="20">
        <v>1.4500000000000001E-2</v>
      </c>
      <c r="D108" s="20">
        <v>0</v>
      </c>
      <c r="E108" s="20">
        <v>1.4500000000000001E-2</v>
      </c>
      <c r="F108" s="21">
        <v>0</v>
      </c>
      <c r="G108" s="21">
        <v>0</v>
      </c>
      <c r="H108" s="21">
        <v>25.97</v>
      </c>
      <c r="I108" s="22">
        <v>36</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1.5900000000000001E-2</v>
      </c>
      <c r="D111" s="20">
        <v>0</v>
      </c>
      <c r="E111" s="20">
        <v>1.5900000000000001E-2</v>
      </c>
      <c r="F111" s="21">
        <v>0.51</v>
      </c>
      <c r="G111" s="21">
        <v>8.3000000000000007</v>
      </c>
      <c r="H111" s="21">
        <v>12.39</v>
      </c>
      <c r="I111" s="22">
        <v>23</v>
      </c>
    </row>
    <row r="112" spans="1:9" ht="27.95" customHeight="1" thickBot="1">
      <c r="A112" s="18"/>
      <c r="B112" s="19" t="s">
        <v>554</v>
      </c>
      <c r="C112" s="20">
        <v>1.5900000000000001E-2</v>
      </c>
      <c r="D112" s="20">
        <v>0</v>
      </c>
      <c r="E112" s="20">
        <v>1.5900000000000001E-2</v>
      </c>
      <c r="F112" s="21">
        <v>0.51</v>
      </c>
      <c r="G112" s="21">
        <v>8.3000000000000007</v>
      </c>
      <c r="H112" s="21">
        <v>12.39</v>
      </c>
      <c r="I112" s="22">
        <v>23</v>
      </c>
    </row>
    <row r="113" spans="1:9" ht="27.95" customHeight="1" thickBot="1">
      <c r="A113" s="18"/>
      <c r="B113" s="19" t="s">
        <v>387</v>
      </c>
      <c r="C113" s="20">
        <v>1.55E-2</v>
      </c>
      <c r="D113" s="20">
        <v>0</v>
      </c>
      <c r="E113" s="20">
        <v>1.55E-2</v>
      </c>
      <c r="F113" s="21">
        <v>0.49</v>
      </c>
      <c r="G113" s="21">
        <v>8.3000000000000007</v>
      </c>
      <c r="H113" s="21">
        <v>12.72</v>
      </c>
      <c r="I113" s="22">
        <v>24</v>
      </c>
    </row>
    <row r="114" spans="1:9" ht="13.5" thickBot="1">
      <c r="A114" s="18"/>
      <c r="B114" s="19" t="s">
        <v>555</v>
      </c>
      <c r="C114" s="465" t="s">
        <v>468</v>
      </c>
      <c r="D114" s="466"/>
      <c r="E114" s="466"/>
      <c r="F114" s="466"/>
      <c r="G114" s="466"/>
      <c r="H114" s="466"/>
      <c r="I114" s="467"/>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7.95" customHeight="1" thickBot="1">
      <c r="A117" s="18"/>
      <c r="B117" s="19" t="s">
        <v>558</v>
      </c>
      <c r="C117" s="20">
        <v>0</v>
      </c>
      <c r="D117" s="20">
        <v>0</v>
      </c>
      <c r="E117" s="20">
        <v>0</v>
      </c>
      <c r="F117" s="21">
        <v>0</v>
      </c>
      <c r="G117" s="21">
        <v>0</v>
      </c>
      <c r="H117" s="21">
        <v>1</v>
      </c>
      <c r="I117" s="22">
        <v>1</v>
      </c>
    </row>
    <row r="118" spans="1:9" ht="27.95" customHeight="1" thickBot="1">
      <c r="A118" s="18"/>
      <c r="B118" s="19" t="s">
        <v>559</v>
      </c>
      <c r="C118" s="20">
        <v>4.4000000000000003E-3</v>
      </c>
      <c r="D118" s="20">
        <v>0</v>
      </c>
      <c r="E118" s="20">
        <v>4.4000000000000003E-3</v>
      </c>
      <c r="F118" s="21">
        <v>0.68</v>
      </c>
      <c r="G118" s="21">
        <v>2</v>
      </c>
      <c r="H118" s="21">
        <v>46.21</v>
      </c>
      <c r="I118" s="22">
        <v>69</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4.1999999999999997E-3</v>
      </c>
      <c r="D120" s="20">
        <v>0</v>
      </c>
      <c r="E120" s="20">
        <v>4.1999999999999997E-3</v>
      </c>
      <c r="F120" s="21">
        <v>0.66</v>
      </c>
      <c r="G120" s="21">
        <v>2</v>
      </c>
      <c r="H120" s="21">
        <v>48.21</v>
      </c>
      <c r="I120" s="22">
        <v>71</v>
      </c>
    </row>
    <row r="121" spans="1:9" ht="27.95" customHeight="1" thickBot="1">
      <c r="A121" s="18"/>
      <c r="B121" s="19" t="s">
        <v>388</v>
      </c>
      <c r="C121" s="20">
        <v>4.1999999999999997E-3</v>
      </c>
      <c r="D121" s="20">
        <v>0</v>
      </c>
      <c r="E121" s="20">
        <v>4.1999999999999997E-3</v>
      </c>
      <c r="F121" s="21">
        <v>0.66</v>
      </c>
      <c r="G121" s="21">
        <v>2</v>
      </c>
      <c r="H121" s="21">
        <v>48.21</v>
      </c>
      <c r="I121" s="22">
        <v>71</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0.1129</v>
      </c>
      <c r="D123" s="20">
        <v>0</v>
      </c>
      <c r="E123" s="20">
        <v>0.1129</v>
      </c>
      <c r="F123" s="21">
        <v>0</v>
      </c>
      <c r="G123" s="21">
        <v>7</v>
      </c>
      <c r="H123" s="21">
        <v>0.6</v>
      </c>
      <c r="I123" s="22">
        <v>1</v>
      </c>
    </row>
    <row r="124" spans="1:9" ht="27.95" customHeight="1" thickBot="1">
      <c r="A124" s="18"/>
      <c r="B124" s="19" t="s">
        <v>564</v>
      </c>
      <c r="C124" s="20">
        <v>7.9100000000000004E-2</v>
      </c>
      <c r="D124" s="20">
        <v>0</v>
      </c>
      <c r="E124" s="20">
        <v>7.9100000000000004E-2</v>
      </c>
      <c r="F124" s="21">
        <v>0.59</v>
      </c>
      <c r="G124" s="21">
        <v>4</v>
      </c>
      <c r="H124" s="21">
        <v>8.65</v>
      </c>
      <c r="I124" s="22">
        <v>20</v>
      </c>
    </row>
    <row r="125" spans="1:9" ht="27.95" customHeight="1" thickBot="1">
      <c r="A125" s="18"/>
      <c r="B125" s="19" t="s">
        <v>565</v>
      </c>
      <c r="C125" s="20">
        <v>8.1299999999999997E-2</v>
      </c>
      <c r="D125" s="20">
        <v>0</v>
      </c>
      <c r="E125" s="20">
        <v>8.1299999999999997E-2</v>
      </c>
      <c r="F125" s="21">
        <v>0.59</v>
      </c>
      <c r="G125" s="21">
        <v>5</v>
      </c>
      <c r="H125" s="21">
        <v>9.25</v>
      </c>
      <c r="I125" s="22">
        <v>20</v>
      </c>
    </row>
    <row r="126" spans="1:9" ht="27.95" customHeight="1" thickBot="1">
      <c r="A126" s="18"/>
      <c r="B126" s="19" t="s">
        <v>389</v>
      </c>
      <c r="C126" s="20">
        <v>7.85E-2</v>
      </c>
      <c r="D126" s="20">
        <v>0</v>
      </c>
      <c r="E126" s="20">
        <v>7.85E-2</v>
      </c>
      <c r="F126" s="21">
        <v>0.54</v>
      </c>
      <c r="G126" s="21">
        <v>5</v>
      </c>
      <c r="H126" s="21">
        <v>9.59</v>
      </c>
      <c r="I126" s="22">
        <v>22</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3.3099999999999997E-2</v>
      </c>
      <c r="D140" s="20">
        <v>0</v>
      </c>
      <c r="E140" s="20">
        <v>3.3099999999999997E-2</v>
      </c>
      <c r="F140" s="21">
        <v>0</v>
      </c>
      <c r="G140" s="21">
        <v>0</v>
      </c>
      <c r="H140" s="21">
        <v>22.9</v>
      </c>
      <c r="I140" s="22">
        <v>27</v>
      </c>
    </row>
    <row r="141" spans="1:9" ht="27.95" customHeight="1" thickBot="1">
      <c r="A141" s="18"/>
      <c r="B141" s="19" t="s">
        <v>580</v>
      </c>
      <c r="C141" s="20">
        <v>0</v>
      </c>
      <c r="D141" s="20">
        <v>0</v>
      </c>
      <c r="E141" s="20">
        <v>0</v>
      </c>
      <c r="F141" s="21">
        <v>0</v>
      </c>
      <c r="G141" s="21">
        <v>0</v>
      </c>
      <c r="H141" s="21">
        <v>3.3</v>
      </c>
      <c r="I141" s="22">
        <v>12</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2.8899999999999999E-2</v>
      </c>
      <c r="D146" s="20">
        <v>0</v>
      </c>
      <c r="E146" s="20">
        <v>2.8899999999999999E-2</v>
      </c>
      <c r="F146" s="21">
        <v>0</v>
      </c>
      <c r="G146" s="21">
        <v>0</v>
      </c>
      <c r="H146" s="21">
        <v>26.2</v>
      </c>
      <c r="I146" s="22">
        <v>39</v>
      </c>
    </row>
    <row r="147" spans="1:9" ht="27.95" customHeight="1" thickBot="1">
      <c r="A147" s="18"/>
      <c r="B147" s="19" t="s">
        <v>585</v>
      </c>
      <c r="C147" s="20">
        <v>0.1613</v>
      </c>
      <c r="D147" s="20">
        <v>0</v>
      </c>
      <c r="E147" s="20">
        <v>0.1613</v>
      </c>
      <c r="F147" s="21">
        <v>11.77</v>
      </c>
      <c r="G147" s="21">
        <v>0</v>
      </c>
      <c r="H147" s="21">
        <v>1</v>
      </c>
      <c r="I147" s="22">
        <v>1</v>
      </c>
    </row>
    <row r="148" spans="1:9" ht="27.95" customHeight="1" thickBot="1">
      <c r="A148" s="18"/>
      <c r="B148" s="19" t="s">
        <v>586</v>
      </c>
      <c r="C148" s="20">
        <v>1.12E-2</v>
      </c>
      <c r="D148" s="20">
        <v>0</v>
      </c>
      <c r="E148" s="20">
        <v>1.12E-2</v>
      </c>
      <c r="F148" s="21">
        <v>0</v>
      </c>
      <c r="G148" s="21">
        <v>0</v>
      </c>
      <c r="H148" s="21">
        <v>17.899999999999999</v>
      </c>
      <c r="I148" s="22">
        <v>24</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1.9099999999999999E-2</v>
      </c>
      <c r="D153" s="20">
        <v>0</v>
      </c>
      <c r="E153" s="20">
        <v>1.9099999999999999E-2</v>
      </c>
      <c r="F153" s="21">
        <v>0.47</v>
      </c>
      <c r="G153" s="21">
        <v>0</v>
      </c>
      <c r="H153" s="21">
        <v>18.899999999999999</v>
      </c>
      <c r="I153" s="22">
        <v>25</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3.1E-2</v>
      </c>
      <c r="D155" s="20">
        <v>3.7000000000000002E-3</v>
      </c>
      <c r="E155" s="20">
        <v>3.4700000000000002E-2</v>
      </c>
      <c r="F155" s="21">
        <v>0</v>
      </c>
      <c r="G155" s="21">
        <v>0</v>
      </c>
      <c r="H155" s="21">
        <v>17.82</v>
      </c>
      <c r="I155" s="22">
        <v>20</v>
      </c>
    </row>
    <row r="156" spans="1:9" ht="27.95" customHeight="1" thickBot="1">
      <c r="A156" s="18"/>
      <c r="B156" s="19" t="s">
        <v>593</v>
      </c>
      <c r="C156" s="20">
        <v>0</v>
      </c>
      <c r="D156" s="20">
        <v>0</v>
      </c>
      <c r="E156" s="20">
        <v>0</v>
      </c>
      <c r="F156" s="21">
        <v>0</v>
      </c>
      <c r="G156" s="21">
        <v>0</v>
      </c>
      <c r="H156" s="21">
        <v>0.8</v>
      </c>
      <c r="I156" s="22">
        <v>5</v>
      </c>
    </row>
    <row r="157" spans="1:9" ht="27.95" customHeight="1" thickBot="1">
      <c r="A157" s="18"/>
      <c r="B157" s="19" t="s">
        <v>429</v>
      </c>
      <c r="C157" s="20">
        <v>2.9600000000000001E-2</v>
      </c>
      <c r="D157" s="20">
        <v>3.5000000000000001E-3</v>
      </c>
      <c r="E157" s="20">
        <v>3.32E-2</v>
      </c>
      <c r="F157" s="21">
        <v>0</v>
      </c>
      <c r="G157" s="21">
        <v>0</v>
      </c>
      <c r="H157" s="21">
        <v>18.62</v>
      </c>
      <c r="I157" s="22">
        <v>26</v>
      </c>
    </row>
    <row r="158" spans="1:9" ht="27.95" customHeight="1" thickBot="1">
      <c r="A158" s="18"/>
      <c r="B158" s="19" t="s">
        <v>594</v>
      </c>
      <c r="C158" s="20">
        <v>0</v>
      </c>
      <c r="D158" s="20">
        <v>0</v>
      </c>
      <c r="E158" s="20">
        <v>0</v>
      </c>
      <c r="F158" s="21">
        <v>0</v>
      </c>
      <c r="G158" s="21">
        <v>0</v>
      </c>
      <c r="H158" s="21">
        <v>1</v>
      </c>
      <c r="I158" s="22">
        <v>1</v>
      </c>
    </row>
    <row r="159" spans="1:9" ht="27.95" customHeight="1" thickBot="1">
      <c r="A159" s="18"/>
      <c r="B159" s="19" t="s">
        <v>595</v>
      </c>
      <c r="C159" s="20">
        <v>5.1999999999999998E-3</v>
      </c>
      <c r="D159" s="20">
        <v>0</v>
      </c>
      <c r="E159" s="20">
        <v>5.1999999999999998E-3</v>
      </c>
      <c r="F159" s="21">
        <v>0</v>
      </c>
      <c r="G159" s="21">
        <v>17</v>
      </c>
      <c r="H159" s="21">
        <v>20.89</v>
      </c>
      <c r="I159" s="22">
        <v>27</v>
      </c>
    </row>
    <row r="160" spans="1:9" ht="13.5" thickBot="1">
      <c r="A160" s="18"/>
      <c r="B160" s="19" t="s">
        <v>596</v>
      </c>
      <c r="C160" s="465" t="s">
        <v>468</v>
      </c>
      <c r="D160" s="466"/>
      <c r="E160" s="466"/>
      <c r="F160" s="466"/>
      <c r="G160" s="466"/>
      <c r="H160" s="466"/>
      <c r="I160" s="467"/>
    </row>
    <row r="161" spans="1:9" ht="27.95" customHeight="1" thickBot="1">
      <c r="A161" s="18"/>
      <c r="B161" s="19" t="s">
        <v>430</v>
      </c>
      <c r="C161" s="20">
        <v>5.0000000000000001E-3</v>
      </c>
      <c r="D161" s="20">
        <v>0</v>
      </c>
      <c r="E161" s="20">
        <v>5.0000000000000001E-3</v>
      </c>
      <c r="F161" s="21">
        <v>0</v>
      </c>
      <c r="G161" s="21">
        <v>17</v>
      </c>
      <c r="H161" s="21">
        <v>21.89</v>
      </c>
      <c r="I161" s="22">
        <v>28</v>
      </c>
    </row>
    <row r="162" spans="1:9" ht="27.95" customHeight="1" thickBot="1">
      <c r="A162" s="18"/>
      <c r="B162" s="19" t="s">
        <v>597</v>
      </c>
      <c r="C162" s="20">
        <v>0</v>
      </c>
      <c r="D162" s="20">
        <v>0</v>
      </c>
      <c r="E162" s="20">
        <v>0</v>
      </c>
      <c r="F162" s="21">
        <v>0</v>
      </c>
      <c r="G162" s="21">
        <v>0</v>
      </c>
      <c r="H162" s="21">
        <v>0.5</v>
      </c>
      <c r="I162" s="22">
        <v>1</v>
      </c>
    </row>
    <row r="163" spans="1:9" ht="27.95" customHeight="1" thickBot="1">
      <c r="A163" s="18"/>
      <c r="B163" s="19" t="s">
        <v>598</v>
      </c>
      <c r="C163" s="20">
        <v>6.13E-2</v>
      </c>
      <c r="D163" s="20">
        <v>0</v>
      </c>
      <c r="E163" s="20">
        <v>6.13E-2</v>
      </c>
      <c r="F163" s="21">
        <v>0.36</v>
      </c>
      <c r="G163" s="21">
        <v>0.5</v>
      </c>
      <c r="H163" s="21">
        <v>24.78</v>
      </c>
      <c r="I163" s="22">
        <v>33</v>
      </c>
    </row>
    <row r="164" spans="1:9" ht="27.95" customHeight="1" thickBot="1">
      <c r="A164" s="18"/>
      <c r="B164" s="19" t="s">
        <v>599</v>
      </c>
      <c r="C164" s="20">
        <v>0.1197</v>
      </c>
      <c r="D164" s="20">
        <v>0</v>
      </c>
      <c r="E164" s="20">
        <v>0.1197</v>
      </c>
      <c r="F164" s="21">
        <v>2.14</v>
      </c>
      <c r="G164" s="21">
        <v>2.5</v>
      </c>
      <c r="H164" s="21">
        <v>9.9700000000000006</v>
      </c>
      <c r="I164" s="22">
        <v>11</v>
      </c>
    </row>
    <row r="165" spans="1:9" ht="27.95" customHeight="1" thickBot="1">
      <c r="A165" s="18"/>
      <c r="B165" s="19" t="s">
        <v>600</v>
      </c>
      <c r="C165" s="20">
        <v>0</v>
      </c>
      <c r="D165" s="20">
        <v>0</v>
      </c>
      <c r="E165" s="20">
        <v>0</v>
      </c>
      <c r="F165" s="21">
        <v>0</v>
      </c>
      <c r="G165" s="21">
        <v>0</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2.8299999999999999E-2</v>
      </c>
      <c r="E167" s="20">
        <v>2.8299999999999999E-2</v>
      </c>
      <c r="F167" s="21">
        <v>0</v>
      </c>
      <c r="G167" s="21">
        <v>0</v>
      </c>
      <c r="H167" s="21">
        <v>3.45</v>
      </c>
      <c r="I167" s="22">
        <v>6</v>
      </c>
    </row>
    <row r="168" spans="1:9" ht="27.95" customHeight="1" thickBot="1">
      <c r="A168" s="18"/>
      <c r="B168" s="19" t="s">
        <v>603</v>
      </c>
      <c r="C168" s="20">
        <v>6.3500000000000001E-2</v>
      </c>
      <c r="D168" s="20">
        <v>1.5900000000000001E-2</v>
      </c>
      <c r="E168" s="20">
        <v>7.9399999999999998E-2</v>
      </c>
      <c r="F168" s="21">
        <v>0</v>
      </c>
      <c r="G168" s="21">
        <v>0</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6.7400000000000002E-2</v>
      </c>
      <c r="D170" s="20">
        <v>5.7000000000000002E-3</v>
      </c>
      <c r="E170" s="20">
        <v>7.3099999999999998E-2</v>
      </c>
      <c r="F170" s="21">
        <v>0.54</v>
      </c>
      <c r="G170" s="21">
        <v>1.8</v>
      </c>
      <c r="H170" s="21">
        <v>52.1</v>
      </c>
      <c r="I170" s="22">
        <v>65</v>
      </c>
    </row>
    <row r="171" spans="1:9" ht="27.95" customHeight="1" thickBot="1">
      <c r="A171" s="18"/>
      <c r="B171" s="19" t="s">
        <v>605</v>
      </c>
      <c r="C171" s="20">
        <v>3.8399999999999997E-2</v>
      </c>
      <c r="D171" s="20">
        <v>2.5999999999999999E-3</v>
      </c>
      <c r="E171" s="20">
        <v>4.1099999999999998E-2</v>
      </c>
      <c r="F171" s="21">
        <v>0.26</v>
      </c>
      <c r="G171" s="21">
        <v>3.5</v>
      </c>
      <c r="H171" s="21">
        <v>137.71</v>
      </c>
      <c r="I171" s="22">
        <v>181</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2.6100000000000002E-2</v>
      </c>
      <c r="D179" s="20">
        <v>3.2599999999999997E-2</v>
      </c>
      <c r="E179" s="20">
        <v>5.8799999999999998E-2</v>
      </c>
      <c r="F179" s="21">
        <v>1.1499999999999999</v>
      </c>
      <c r="G179" s="21">
        <v>6.4</v>
      </c>
      <c r="H179" s="21">
        <v>30.63</v>
      </c>
      <c r="I179" s="22">
        <v>41</v>
      </c>
    </row>
    <row r="180" spans="1:9" ht="27.95" customHeight="1" thickBot="1">
      <c r="A180" s="18"/>
      <c r="B180" s="19" t="s">
        <v>614</v>
      </c>
      <c r="C180" s="20">
        <v>2.6100000000000002E-2</v>
      </c>
      <c r="D180" s="20">
        <v>3.2599999999999997E-2</v>
      </c>
      <c r="E180" s="20">
        <v>5.8799999999999998E-2</v>
      </c>
      <c r="F180" s="21">
        <v>1.1499999999999999</v>
      </c>
      <c r="G180" s="21">
        <v>6.4</v>
      </c>
      <c r="H180" s="21">
        <v>30.63</v>
      </c>
      <c r="I180" s="22">
        <v>41</v>
      </c>
    </row>
    <row r="181" spans="1:9" ht="13.5" thickBot="1">
      <c r="A181" s="18"/>
      <c r="B181" s="19" t="s">
        <v>615</v>
      </c>
      <c r="C181" s="465" t="s">
        <v>468</v>
      </c>
      <c r="D181" s="466"/>
      <c r="E181" s="466"/>
      <c r="F181" s="466"/>
      <c r="G181" s="466"/>
      <c r="H181" s="466"/>
      <c r="I181" s="467"/>
    </row>
    <row r="182" spans="1:9" ht="27.95" customHeight="1" thickBot="1">
      <c r="A182" s="18"/>
      <c r="B182" s="19" t="s">
        <v>616</v>
      </c>
      <c r="C182" s="20">
        <v>5.6800000000000003E-2</v>
      </c>
      <c r="D182" s="20">
        <v>3.4599999999999999E-2</v>
      </c>
      <c r="E182" s="20">
        <v>9.1399999999999995E-2</v>
      </c>
      <c r="F182" s="21">
        <v>0.69</v>
      </c>
      <c r="G182" s="21">
        <v>0.5</v>
      </c>
      <c r="H182" s="21">
        <v>28.87</v>
      </c>
      <c r="I182" s="22">
        <v>34</v>
      </c>
    </row>
    <row r="183" spans="1:9" ht="27.95" customHeight="1" thickBot="1">
      <c r="A183" s="18"/>
      <c r="B183" s="19" t="s">
        <v>617</v>
      </c>
      <c r="C183" s="20">
        <v>0</v>
      </c>
      <c r="D183" s="20">
        <v>0</v>
      </c>
      <c r="E183" s="20">
        <v>0</v>
      </c>
      <c r="F183" s="21">
        <v>0</v>
      </c>
      <c r="G183" s="21">
        <v>0</v>
      </c>
      <c r="H183" s="21">
        <v>8.3000000000000007</v>
      </c>
      <c r="I183" s="22">
        <v>21</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4.2900000000000001E-2</v>
      </c>
      <c r="D187" s="20">
        <v>2.6200000000000001E-2</v>
      </c>
      <c r="E187" s="20">
        <v>6.9099999999999995E-2</v>
      </c>
      <c r="F187" s="21">
        <v>0.42</v>
      </c>
      <c r="G187" s="21">
        <v>0.5</v>
      </c>
      <c r="H187" s="21">
        <v>38.159999999999997</v>
      </c>
      <c r="I187" s="22">
        <v>56</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3.5200000000000002E-2</v>
      </c>
      <c r="D191" s="20">
        <v>2.8899999999999999E-2</v>
      </c>
      <c r="E191" s="20">
        <v>6.4100000000000004E-2</v>
      </c>
      <c r="F191" s="21">
        <v>0.74</v>
      </c>
      <c r="G191" s="21">
        <v>4.3</v>
      </c>
      <c r="H191" s="21">
        <v>69.290000000000006</v>
      </c>
      <c r="I191" s="22">
        <v>96</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2.3999999999999998E-3</v>
      </c>
      <c r="D194" s="20">
        <v>0</v>
      </c>
      <c r="E194" s="20">
        <v>2.3999999999999998E-3</v>
      </c>
      <c r="F194" s="21">
        <v>0.69</v>
      </c>
      <c r="G194" s="21">
        <v>2</v>
      </c>
      <c r="H194" s="21">
        <v>10.7</v>
      </c>
      <c r="I194" s="22">
        <v>17</v>
      </c>
    </row>
    <row r="195" spans="1:9" ht="27.95" customHeight="1" thickBot="1">
      <c r="A195" s="18"/>
      <c r="B195" s="19" t="s">
        <v>628</v>
      </c>
      <c r="C195" s="20">
        <v>0</v>
      </c>
      <c r="D195" s="20">
        <v>0</v>
      </c>
      <c r="E195" s="20">
        <v>0</v>
      </c>
      <c r="F195" s="21">
        <v>0</v>
      </c>
      <c r="G195" s="21">
        <v>0</v>
      </c>
      <c r="H195" s="21">
        <v>2.6</v>
      </c>
      <c r="I195" s="22">
        <v>7</v>
      </c>
    </row>
    <row r="196" spans="1:9" ht="13.5" thickBot="1">
      <c r="A196" s="18"/>
      <c r="B196" s="19" t="s">
        <v>629</v>
      </c>
      <c r="C196" s="465" t="s">
        <v>468</v>
      </c>
      <c r="D196" s="466"/>
      <c r="E196" s="466"/>
      <c r="F196" s="466"/>
      <c r="G196" s="466"/>
      <c r="H196" s="466"/>
      <c r="I196" s="467"/>
    </row>
    <row r="197" spans="1:9" ht="27.95" customHeight="1" thickBot="1">
      <c r="A197" s="18"/>
      <c r="B197" s="19" t="s">
        <v>630</v>
      </c>
      <c r="C197" s="20">
        <v>1.9E-3</v>
      </c>
      <c r="D197" s="20">
        <v>0</v>
      </c>
      <c r="E197" s="20">
        <v>1.9E-3</v>
      </c>
      <c r="F197" s="21">
        <v>0.47</v>
      </c>
      <c r="G197" s="21">
        <v>2</v>
      </c>
      <c r="H197" s="21">
        <v>13.5</v>
      </c>
      <c r="I197" s="22">
        <v>25</v>
      </c>
    </row>
    <row r="198" spans="1:9" ht="27.95" customHeight="1" thickBot="1">
      <c r="A198" s="18"/>
      <c r="B198" s="19" t="s">
        <v>391</v>
      </c>
      <c r="C198" s="20">
        <v>1.9E-3</v>
      </c>
      <c r="D198" s="20">
        <v>0</v>
      </c>
      <c r="E198" s="20">
        <v>1.9E-3</v>
      </c>
      <c r="F198" s="21">
        <v>0.47</v>
      </c>
      <c r="G198" s="21">
        <v>2</v>
      </c>
      <c r="H198" s="21">
        <v>13.5</v>
      </c>
      <c r="I198" s="22">
        <v>25</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7.8899999999999998E-2</v>
      </c>
      <c r="D203" s="20">
        <v>0</v>
      </c>
      <c r="E203" s="20">
        <v>7.8899999999999998E-2</v>
      </c>
      <c r="F203" s="21">
        <v>0</v>
      </c>
      <c r="G203" s="21">
        <v>0</v>
      </c>
      <c r="H203" s="21">
        <v>13.95</v>
      </c>
      <c r="I203" s="22">
        <v>23</v>
      </c>
    </row>
    <row r="204" spans="1:9" ht="27.95" customHeight="1" thickBot="1">
      <c r="A204" s="18"/>
      <c r="B204" s="19" t="s">
        <v>636</v>
      </c>
      <c r="C204" s="20">
        <v>0</v>
      </c>
      <c r="D204" s="20">
        <v>0</v>
      </c>
      <c r="E204" s="20">
        <v>0</v>
      </c>
      <c r="F204" s="21">
        <v>0</v>
      </c>
      <c r="G204" s="21">
        <v>0</v>
      </c>
      <c r="H204" s="21">
        <v>2.2999999999999998</v>
      </c>
      <c r="I204" s="22">
        <v>5</v>
      </c>
    </row>
    <row r="205" spans="1:9" ht="27.95" customHeight="1" thickBot="1">
      <c r="A205" s="18"/>
      <c r="B205" s="19" t="s">
        <v>432</v>
      </c>
      <c r="C205" s="20">
        <v>6.6100000000000006E-2</v>
      </c>
      <c r="D205" s="20">
        <v>0</v>
      </c>
      <c r="E205" s="20">
        <v>6.6100000000000006E-2</v>
      </c>
      <c r="F205" s="21">
        <v>0</v>
      </c>
      <c r="G205" s="21">
        <v>0</v>
      </c>
      <c r="H205" s="21">
        <v>16.649999999999999</v>
      </c>
      <c r="I205" s="22">
        <v>29</v>
      </c>
    </row>
    <row r="206" spans="1:9" ht="27.95" customHeight="1" thickBot="1">
      <c r="A206" s="18"/>
      <c r="B206" s="19" t="s">
        <v>852</v>
      </c>
      <c r="C206" s="20">
        <v>0</v>
      </c>
      <c r="D206" s="20">
        <v>0</v>
      </c>
      <c r="E206" s="20">
        <v>0</v>
      </c>
      <c r="F206" s="21">
        <v>0</v>
      </c>
      <c r="G206" s="21">
        <v>0</v>
      </c>
      <c r="H206" s="21">
        <v>2</v>
      </c>
      <c r="I206" s="22">
        <v>2</v>
      </c>
    </row>
    <row r="207" spans="1:9" ht="27.95" customHeight="1" thickBot="1">
      <c r="A207" s="18"/>
      <c r="B207" s="19" t="s">
        <v>853</v>
      </c>
      <c r="C207" s="20">
        <v>3.8300000000000001E-2</v>
      </c>
      <c r="D207" s="20">
        <v>0</v>
      </c>
      <c r="E207" s="20">
        <v>3.8300000000000001E-2</v>
      </c>
      <c r="F207" s="21">
        <v>0</v>
      </c>
      <c r="G207" s="21">
        <v>0</v>
      </c>
      <c r="H207" s="21">
        <v>26.14</v>
      </c>
      <c r="I207" s="22">
        <v>31</v>
      </c>
    </row>
    <row r="208" spans="1:9" ht="13.5" thickBot="1">
      <c r="A208" s="18"/>
      <c r="B208" s="19" t="s">
        <v>639</v>
      </c>
      <c r="C208" s="465" t="s">
        <v>468</v>
      </c>
      <c r="D208" s="466"/>
      <c r="E208" s="466"/>
      <c r="F208" s="466"/>
      <c r="G208" s="466"/>
      <c r="H208" s="466"/>
      <c r="I208" s="467"/>
    </row>
    <row r="209" spans="1:9" ht="27.95" customHeight="1" thickBot="1">
      <c r="A209" s="18"/>
      <c r="B209" s="19" t="s">
        <v>854</v>
      </c>
      <c r="C209" s="20">
        <v>0</v>
      </c>
      <c r="D209" s="20">
        <v>0</v>
      </c>
      <c r="E209" s="20">
        <v>0</v>
      </c>
      <c r="F209" s="21">
        <v>0</v>
      </c>
      <c r="G209" s="21">
        <v>0</v>
      </c>
      <c r="H209" s="21">
        <v>4.9000000000000004</v>
      </c>
      <c r="I209" s="22">
        <v>14</v>
      </c>
    </row>
    <row r="210" spans="1:9" ht="27.95" customHeight="1" thickBot="1">
      <c r="A210" s="18"/>
      <c r="B210" s="19" t="s">
        <v>855</v>
      </c>
      <c r="C210" s="20">
        <v>3.0300000000000001E-2</v>
      </c>
      <c r="D210" s="20">
        <v>0</v>
      </c>
      <c r="E210" s="20">
        <v>3.0300000000000001E-2</v>
      </c>
      <c r="F210" s="21">
        <v>0</v>
      </c>
      <c r="G210" s="21">
        <v>0</v>
      </c>
      <c r="H210" s="21">
        <v>33.04</v>
      </c>
      <c r="I210" s="22">
        <v>47</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4.2299999999999997E-2</v>
      </c>
      <c r="D214" s="20">
        <v>0</v>
      </c>
      <c r="E214" s="20">
        <v>4.2299999999999997E-2</v>
      </c>
      <c r="F214" s="21">
        <v>0</v>
      </c>
      <c r="G214" s="21">
        <v>0</v>
      </c>
      <c r="H214" s="21">
        <v>49.69</v>
      </c>
      <c r="I214" s="22">
        <v>76</v>
      </c>
    </row>
    <row r="215" spans="1:9" ht="27.95" customHeight="1" thickBot="1">
      <c r="A215" s="18"/>
      <c r="B215" s="19" t="s">
        <v>644</v>
      </c>
      <c r="C215" s="20">
        <v>1</v>
      </c>
      <c r="D215" s="20">
        <v>0</v>
      </c>
      <c r="E215" s="20">
        <v>1</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6.1899999999999997E-2</v>
      </c>
      <c r="D217" s="20">
        <v>0.1038</v>
      </c>
      <c r="E217" s="20">
        <v>0.16569999999999999</v>
      </c>
      <c r="F217" s="21">
        <v>0.94</v>
      </c>
      <c r="G217" s="21">
        <v>1</v>
      </c>
      <c r="H217" s="21">
        <v>16.37</v>
      </c>
      <c r="I217" s="22">
        <v>25</v>
      </c>
    </row>
    <row r="218" spans="1:9" ht="27.95" customHeight="1" thickBot="1">
      <c r="A218" s="18"/>
      <c r="B218" s="19" t="s">
        <v>647</v>
      </c>
      <c r="C218" s="20">
        <v>6.1899999999999997E-2</v>
      </c>
      <c r="D218" s="20">
        <v>0.1038</v>
      </c>
      <c r="E218" s="20">
        <v>0.16569999999999999</v>
      </c>
      <c r="F218" s="21">
        <v>0.94</v>
      </c>
      <c r="G218" s="21">
        <v>1</v>
      </c>
      <c r="H218" s="21">
        <v>16.37</v>
      </c>
      <c r="I218" s="22">
        <v>25</v>
      </c>
    </row>
    <row r="219" spans="1:9" ht="27.95" customHeight="1" thickBot="1">
      <c r="A219" s="18"/>
      <c r="B219" s="19" t="s">
        <v>392</v>
      </c>
      <c r="C219" s="20">
        <v>0.1159</v>
      </c>
      <c r="D219" s="20">
        <v>9.7799999999999998E-2</v>
      </c>
      <c r="E219" s="20">
        <v>0.2137</v>
      </c>
      <c r="F219" s="21">
        <v>0.91</v>
      </c>
      <c r="G219" s="21">
        <v>1</v>
      </c>
      <c r="H219" s="21">
        <v>17.37</v>
      </c>
      <c r="I219" s="22">
        <v>26</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1.9199999999999998E-2</v>
      </c>
      <c r="D223" s="20">
        <v>0</v>
      </c>
      <c r="E223" s="20">
        <v>1.9199999999999998E-2</v>
      </c>
      <c r="F223" s="21">
        <v>0</v>
      </c>
      <c r="G223" s="21">
        <v>0</v>
      </c>
      <c r="H223" s="21">
        <v>16.739999999999998</v>
      </c>
      <c r="I223" s="22">
        <v>30</v>
      </c>
    </row>
    <row r="224" spans="1:9" ht="13.5" thickBot="1">
      <c r="A224" s="18"/>
      <c r="B224" s="19" t="s">
        <v>652</v>
      </c>
      <c r="C224" s="465" t="s">
        <v>468</v>
      </c>
      <c r="D224" s="466"/>
      <c r="E224" s="466"/>
      <c r="F224" s="466"/>
      <c r="G224" s="466"/>
      <c r="H224" s="466"/>
      <c r="I224" s="467"/>
    </row>
    <row r="225" spans="1:9" ht="27.95" customHeight="1" thickBot="1">
      <c r="A225" s="18"/>
      <c r="B225" s="19" t="s">
        <v>653</v>
      </c>
      <c r="C225" s="20">
        <v>1.9199999999999998E-2</v>
      </c>
      <c r="D225" s="20">
        <v>0</v>
      </c>
      <c r="E225" s="20">
        <v>1.9199999999999998E-2</v>
      </c>
      <c r="F225" s="21">
        <v>0</v>
      </c>
      <c r="G225" s="21">
        <v>0</v>
      </c>
      <c r="H225" s="21">
        <v>16.739999999999998</v>
      </c>
      <c r="I225" s="22">
        <v>30</v>
      </c>
    </row>
    <row r="226" spans="1:9" ht="27.95" customHeight="1" thickBot="1">
      <c r="A226" s="18"/>
      <c r="B226" s="19" t="s">
        <v>393</v>
      </c>
      <c r="C226" s="20">
        <v>1.89E-2</v>
      </c>
      <c r="D226" s="20">
        <v>0</v>
      </c>
      <c r="E226" s="20">
        <v>1.89E-2</v>
      </c>
      <c r="F226" s="21">
        <v>0</v>
      </c>
      <c r="G226" s="21">
        <v>0</v>
      </c>
      <c r="H226" s="21">
        <v>17.07</v>
      </c>
      <c r="I226" s="22">
        <v>31</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1</v>
      </c>
      <c r="D234" s="20">
        <v>0</v>
      </c>
      <c r="E234" s="20">
        <v>1</v>
      </c>
      <c r="F234" s="21">
        <v>0</v>
      </c>
      <c r="G234" s="21">
        <v>0</v>
      </c>
      <c r="H234" s="21">
        <v>1</v>
      </c>
      <c r="I234" s="22">
        <v>1</v>
      </c>
    </row>
    <row r="235" spans="1:9" ht="27.95" customHeight="1" thickBot="1">
      <c r="A235" s="18"/>
      <c r="B235" s="19" t="s">
        <v>662</v>
      </c>
      <c r="C235" s="20">
        <v>5.2600000000000001E-2</v>
      </c>
      <c r="D235" s="20">
        <v>0</v>
      </c>
      <c r="E235" s="20">
        <v>5.2600000000000001E-2</v>
      </c>
      <c r="F235" s="21">
        <v>0</v>
      </c>
      <c r="G235" s="21">
        <v>0</v>
      </c>
      <c r="H235" s="21">
        <v>15.2</v>
      </c>
      <c r="I235" s="22">
        <v>21</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9.5699999999999993E-2</v>
      </c>
      <c r="D239" s="20">
        <v>0</v>
      </c>
      <c r="E239" s="20">
        <v>9.5699999999999993E-2</v>
      </c>
      <c r="F239" s="21">
        <v>0</v>
      </c>
      <c r="G239" s="21">
        <v>0</v>
      </c>
      <c r="H239" s="21">
        <v>18.8</v>
      </c>
      <c r="I239" s="22">
        <v>25</v>
      </c>
    </row>
    <row r="240" spans="1:9" ht="13.5" thickBot="1">
      <c r="A240" s="18"/>
      <c r="B240" s="19" t="s">
        <v>667</v>
      </c>
      <c r="C240" s="465" t="s">
        <v>468</v>
      </c>
      <c r="D240" s="466"/>
      <c r="E240" s="466"/>
      <c r="F240" s="466"/>
      <c r="G240" s="466"/>
      <c r="H240" s="466"/>
      <c r="I240" s="467"/>
    </row>
    <row r="241" spans="1:9" ht="27.95" customHeight="1" thickBot="1">
      <c r="A241" s="18"/>
      <c r="B241" s="19" t="s">
        <v>668</v>
      </c>
      <c r="C241" s="20">
        <v>0.1</v>
      </c>
      <c r="D241" s="20">
        <v>0</v>
      </c>
      <c r="E241" s="20">
        <v>0.1</v>
      </c>
      <c r="F241" s="21">
        <v>0</v>
      </c>
      <c r="G241" s="21">
        <v>0</v>
      </c>
      <c r="H241" s="21">
        <v>10</v>
      </c>
      <c r="I241" s="22">
        <v>17</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9.8000000000000004E-2</v>
      </c>
      <c r="D243" s="20">
        <v>0</v>
      </c>
      <c r="E243" s="20">
        <v>9.8000000000000004E-2</v>
      </c>
      <c r="F243" s="21">
        <v>0</v>
      </c>
      <c r="G243" s="21">
        <v>0</v>
      </c>
      <c r="H243" s="21">
        <v>10.199999999999999</v>
      </c>
      <c r="I243" s="22">
        <v>18</v>
      </c>
    </row>
    <row r="244" spans="1:9" ht="13.5" thickBot="1">
      <c r="A244" s="18"/>
      <c r="B244" s="19" t="s">
        <v>671</v>
      </c>
      <c r="C244" s="465" t="s">
        <v>468</v>
      </c>
      <c r="D244" s="466"/>
      <c r="E244" s="466"/>
      <c r="F244" s="466"/>
      <c r="G244" s="466"/>
      <c r="H244" s="466"/>
      <c r="I244" s="467"/>
    </row>
    <row r="245" spans="1:9" ht="27.95" customHeight="1" thickBot="1">
      <c r="A245" s="18"/>
      <c r="B245" s="19" t="s">
        <v>672</v>
      </c>
      <c r="C245" s="20">
        <v>0.18140000000000001</v>
      </c>
      <c r="D245" s="20">
        <v>3.5200000000000002E-2</v>
      </c>
      <c r="E245" s="20">
        <v>0.2165</v>
      </c>
      <c r="F245" s="21">
        <v>1.24</v>
      </c>
      <c r="G245" s="21">
        <v>1</v>
      </c>
      <c r="H245" s="21">
        <v>11.95</v>
      </c>
      <c r="I245" s="22">
        <v>19</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0.1673</v>
      </c>
      <c r="D248" s="20">
        <v>3.2399999999999998E-2</v>
      </c>
      <c r="E248" s="20">
        <v>0.19980000000000001</v>
      </c>
      <c r="F248" s="21">
        <v>1.18</v>
      </c>
      <c r="G248" s="21">
        <v>1</v>
      </c>
      <c r="H248" s="21">
        <v>12.95</v>
      </c>
      <c r="I248" s="22">
        <v>20</v>
      </c>
    </row>
    <row r="249" spans="1:9" ht="27.95" customHeight="1" thickBot="1">
      <c r="A249" s="18"/>
      <c r="B249" s="19" t="s">
        <v>394</v>
      </c>
      <c r="C249" s="20">
        <v>0.1167</v>
      </c>
      <c r="D249" s="20">
        <v>9.9000000000000008E-3</v>
      </c>
      <c r="E249" s="20">
        <v>0.12659999999999999</v>
      </c>
      <c r="F249" s="21">
        <v>0.37</v>
      </c>
      <c r="G249" s="21">
        <v>1</v>
      </c>
      <c r="H249" s="21">
        <v>42.55</v>
      </c>
      <c r="I249" s="22">
        <v>63</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1.6799999999999999E-2</v>
      </c>
      <c r="D252" s="20">
        <v>0</v>
      </c>
      <c r="E252" s="20">
        <v>1.6799999999999999E-2</v>
      </c>
      <c r="F252" s="21">
        <v>0.32</v>
      </c>
      <c r="G252" s="21">
        <v>0</v>
      </c>
      <c r="H252" s="21">
        <v>25.61</v>
      </c>
      <c r="I252" s="22">
        <v>37</v>
      </c>
    </row>
    <row r="253" spans="1:9" ht="27.95" customHeight="1" thickBot="1">
      <c r="A253" s="18"/>
      <c r="B253" s="19" t="s">
        <v>679</v>
      </c>
      <c r="C253" s="20">
        <v>0</v>
      </c>
      <c r="D253" s="20">
        <v>0</v>
      </c>
      <c r="E253" s="20">
        <v>0</v>
      </c>
      <c r="F253" s="21">
        <v>0</v>
      </c>
      <c r="G253" s="21">
        <v>0</v>
      </c>
      <c r="H253" s="21">
        <v>7.64</v>
      </c>
      <c r="I253" s="22">
        <v>20</v>
      </c>
    </row>
    <row r="254" spans="1:9" ht="27.95" customHeight="1" thickBot="1">
      <c r="A254" s="18"/>
      <c r="B254" s="19" t="s">
        <v>680</v>
      </c>
      <c r="C254" s="20">
        <v>1.2999999999999999E-2</v>
      </c>
      <c r="D254" s="20">
        <v>0</v>
      </c>
      <c r="E254" s="20">
        <v>1.2999999999999999E-2</v>
      </c>
      <c r="F254" s="21">
        <v>0.21</v>
      </c>
      <c r="G254" s="21">
        <v>0</v>
      </c>
      <c r="H254" s="21">
        <v>33.25</v>
      </c>
      <c r="I254" s="22">
        <v>57</v>
      </c>
    </row>
    <row r="255" spans="1:9" ht="27.95" customHeight="1" thickBot="1">
      <c r="A255" s="18"/>
      <c r="B255" s="19" t="s">
        <v>395</v>
      </c>
      <c r="C255" s="20">
        <v>1.2699999999999999E-2</v>
      </c>
      <c r="D255" s="20">
        <v>0</v>
      </c>
      <c r="E255" s="20">
        <v>1.2699999999999999E-2</v>
      </c>
      <c r="F255" s="21">
        <v>0.2</v>
      </c>
      <c r="G255" s="21">
        <v>0</v>
      </c>
      <c r="H255" s="21">
        <v>33.85</v>
      </c>
      <c r="I255" s="22">
        <v>58</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v>
      </c>
      <c r="I262" s="22">
        <v>1</v>
      </c>
    </row>
    <row r="263" spans="1:9" ht="27.95" customHeight="1" thickBot="1">
      <c r="A263" s="18"/>
      <c r="B263" s="19" t="s">
        <v>688</v>
      </c>
      <c r="C263" s="20">
        <v>0.1197</v>
      </c>
      <c r="D263" s="20">
        <v>0</v>
      </c>
      <c r="E263" s="20">
        <v>0.1197</v>
      </c>
      <c r="F263" s="21">
        <v>0.26</v>
      </c>
      <c r="G263" s="21">
        <v>7</v>
      </c>
      <c r="H263" s="21">
        <v>27.17</v>
      </c>
      <c r="I263" s="22">
        <v>45</v>
      </c>
    </row>
    <row r="264" spans="1:9" ht="27.95" customHeight="1" thickBot="1">
      <c r="A264" s="18"/>
      <c r="B264" s="19" t="s">
        <v>689</v>
      </c>
      <c r="C264" s="20">
        <v>0.1163</v>
      </c>
      <c r="D264" s="20">
        <v>0</v>
      </c>
      <c r="E264" s="20">
        <v>0.1163</v>
      </c>
      <c r="F264" s="21">
        <v>0.26</v>
      </c>
      <c r="G264" s="21">
        <v>7</v>
      </c>
      <c r="H264" s="21">
        <v>27.97</v>
      </c>
      <c r="I264" s="22">
        <v>46</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0</v>
      </c>
      <c r="D269" s="20">
        <v>0</v>
      </c>
      <c r="E269" s="20">
        <v>0</v>
      </c>
      <c r="F269" s="21">
        <v>0</v>
      </c>
      <c r="G269" s="21">
        <v>0</v>
      </c>
      <c r="H269" s="21">
        <v>1.54</v>
      </c>
      <c r="I269" s="22">
        <v>2</v>
      </c>
    </row>
    <row r="270" spans="1:9" ht="27.95" customHeight="1" thickBot="1">
      <c r="A270" s="18"/>
      <c r="B270" s="19" t="s">
        <v>695</v>
      </c>
      <c r="C270" s="20">
        <v>0</v>
      </c>
      <c r="D270" s="20">
        <v>0</v>
      </c>
      <c r="E270" s="20">
        <v>0</v>
      </c>
      <c r="F270" s="21">
        <v>0</v>
      </c>
      <c r="G270" s="21">
        <v>0</v>
      </c>
      <c r="H270" s="21">
        <v>1.54</v>
      </c>
      <c r="I270" s="22">
        <v>2</v>
      </c>
    </row>
    <row r="271" spans="1:9" ht="27.95" customHeight="1" thickBot="1">
      <c r="A271" s="18"/>
      <c r="B271" s="19" t="s">
        <v>396</v>
      </c>
      <c r="C271" s="20">
        <v>0.11020000000000001</v>
      </c>
      <c r="D271" s="20">
        <v>0</v>
      </c>
      <c r="E271" s="20">
        <v>0.11020000000000001</v>
      </c>
      <c r="F271" s="21">
        <v>0.24</v>
      </c>
      <c r="G271" s="21">
        <v>7</v>
      </c>
      <c r="H271" s="21">
        <v>29.52</v>
      </c>
      <c r="I271" s="22">
        <v>49</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1.95E-2</v>
      </c>
      <c r="D275" s="20">
        <v>0</v>
      </c>
      <c r="E275" s="20">
        <v>1.95E-2</v>
      </c>
      <c r="F275" s="21">
        <v>0.56000000000000005</v>
      </c>
      <c r="G275" s="21">
        <v>14</v>
      </c>
      <c r="H275" s="21">
        <v>11.57</v>
      </c>
      <c r="I275" s="22">
        <v>21</v>
      </c>
    </row>
    <row r="276" spans="1:9" ht="27.95" customHeight="1" thickBot="1">
      <c r="A276" s="18"/>
      <c r="B276" s="19" t="s">
        <v>700</v>
      </c>
      <c r="C276" s="20">
        <v>1.95E-2</v>
      </c>
      <c r="D276" s="20">
        <v>0</v>
      </c>
      <c r="E276" s="20">
        <v>1.95E-2</v>
      </c>
      <c r="F276" s="21">
        <v>0.56000000000000005</v>
      </c>
      <c r="G276" s="21">
        <v>14</v>
      </c>
      <c r="H276" s="21">
        <v>11.57</v>
      </c>
      <c r="I276" s="22">
        <v>21</v>
      </c>
    </row>
    <row r="277" spans="1:9" ht="27.95" customHeight="1" thickBot="1">
      <c r="A277" s="18"/>
      <c r="B277" s="19" t="s">
        <v>397</v>
      </c>
      <c r="C277" s="20">
        <v>1.9199999999999998E-2</v>
      </c>
      <c r="D277" s="20">
        <v>0</v>
      </c>
      <c r="E277" s="20">
        <v>1.9199999999999998E-2</v>
      </c>
      <c r="F277" s="21">
        <v>0.54</v>
      </c>
      <c r="G277" s="21">
        <v>14</v>
      </c>
      <c r="H277" s="21">
        <v>11.77</v>
      </c>
      <c r="I277" s="22">
        <v>22</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7.1400000000000005E-2</v>
      </c>
      <c r="D283" s="20">
        <v>0</v>
      </c>
      <c r="E283" s="20">
        <v>7.1400000000000005E-2</v>
      </c>
      <c r="F283" s="21">
        <v>0.84</v>
      </c>
      <c r="G283" s="21">
        <v>6</v>
      </c>
      <c r="H283" s="21">
        <v>20.84</v>
      </c>
      <c r="I283" s="22">
        <v>42</v>
      </c>
    </row>
    <row r="284" spans="1:9" ht="27.95" customHeight="1" thickBot="1">
      <c r="A284" s="18"/>
      <c r="B284" s="19" t="s">
        <v>707</v>
      </c>
      <c r="C284" s="20">
        <v>7.1400000000000005E-2</v>
      </c>
      <c r="D284" s="20">
        <v>0</v>
      </c>
      <c r="E284" s="20">
        <v>7.1400000000000005E-2</v>
      </c>
      <c r="F284" s="21">
        <v>0.84</v>
      </c>
      <c r="G284" s="21">
        <v>6</v>
      </c>
      <c r="H284" s="21">
        <v>20.84</v>
      </c>
      <c r="I284" s="22">
        <v>42</v>
      </c>
    </row>
    <row r="285" spans="1:9" ht="27.95" customHeight="1" thickBot="1">
      <c r="A285" s="18"/>
      <c r="B285" s="19" t="s">
        <v>398</v>
      </c>
      <c r="C285" s="20">
        <v>6.9099999999999995E-2</v>
      </c>
      <c r="D285" s="20">
        <v>0</v>
      </c>
      <c r="E285" s="20">
        <v>6.9099999999999995E-2</v>
      </c>
      <c r="F285" s="21">
        <v>0.82</v>
      </c>
      <c r="G285" s="21">
        <v>6</v>
      </c>
      <c r="H285" s="21">
        <v>21.54</v>
      </c>
      <c r="I285" s="22">
        <v>43</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4.1000000000000002E-2</v>
      </c>
      <c r="D298" s="20">
        <v>2.5000000000000001E-2</v>
      </c>
      <c r="E298" s="20">
        <v>6.6000000000000003E-2</v>
      </c>
      <c r="F298" s="21">
        <v>1.18</v>
      </c>
      <c r="G298" s="21">
        <v>5</v>
      </c>
      <c r="H298" s="21">
        <v>25.15</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3.7699999999999997E-2</v>
      </c>
      <c r="D300" s="20">
        <v>2.3E-2</v>
      </c>
      <c r="E300" s="20">
        <v>6.0699999999999997E-2</v>
      </c>
      <c r="F300" s="21">
        <v>1.1000000000000001</v>
      </c>
      <c r="G300" s="21">
        <v>5</v>
      </c>
      <c r="H300" s="21">
        <v>27.35</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8.1600000000000006E-2</v>
      </c>
      <c r="D302" s="20">
        <v>4.9599999999999998E-2</v>
      </c>
      <c r="E302" s="20">
        <v>0.13120000000000001</v>
      </c>
      <c r="F302" s="21">
        <v>2.14</v>
      </c>
      <c r="G302" s="21">
        <v>6.5</v>
      </c>
      <c r="H302" s="21">
        <v>16.13</v>
      </c>
      <c r="I302" s="22">
        <v>22</v>
      </c>
    </row>
    <row r="303" spans="1:9" ht="13.5" thickBot="1">
      <c r="A303" s="18"/>
      <c r="B303" s="19" t="s">
        <v>725</v>
      </c>
      <c r="C303" s="465" t="s">
        <v>468</v>
      </c>
      <c r="D303" s="466"/>
      <c r="E303" s="466"/>
      <c r="F303" s="466"/>
      <c r="G303" s="466"/>
      <c r="H303" s="466"/>
      <c r="I303" s="467"/>
    </row>
    <row r="304" spans="1:9" ht="27.95" customHeight="1" thickBot="1">
      <c r="A304" s="18"/>
      <c r="B304" s="19" t="s">
        <v>726</v>
      </c>
      <c r="C304" s="20">
        <v>8.1600000000000006E-2</v>
      </c>
      <c r="D304" s="20">
        <v>4.9599999999999998E-2</v>
      </c>
      <c r="E304" s="20">
        <v>0.13120000000000001</v>
      </c>
      <c r="F304" s="21">
        <v>2.14</v>
      </c>
      <c r="G304" s="21">
        <v>6.5</v>
      </c>
      <c r="H304" s="21">
        <v>16.13</v>
      </c>
      <c r="I304" s="22">
        <v>22</v>
      </c>
    </row>
    <row r="305" spans="1:9" ht="27.95" customHeight="1" thickBot="1">
      <c r="A305" s="18"/>
      <c r="B305" s="19" t="s">
        <v>399</v>
      </c>
      <c r="C305" s="20">
        <v>5.2200000000000003E-2</v>
      </c>
      <c r="D305" s="20">
        <v>3.1699999999999999E-2</v>
      </c>
      <c r="E305" s="20">
        <v>8.3900000000000002E-2</v>
      </c>
      <c r="F305" s="21">
        <v>1.5</v>
      </c>
      <c r="G305" s="21">
        <v>6.2</v>
      </c>
      <c r="H305" s="21">
        <v>45.03</v>
      </c>
      <c r="I305" s="22">
        <v>55</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7.8200000000000006E-2</v>
      </c>
      <c r="D313" s="20">
        <v>3.04E-2</v>
      </c>
      <c r="E313" s="20">
        <v>0.1086</v>
      </c>
      <c r="F313" s="21">
        <v>0</v>
      </c>
      <c r="G313" s="21">
        <v>0</v>
      </c>
      <c r="H313" s="21">
        <v>17.91</v>
      </c>
      <c r="I313" s="22">
        <v>25</v>
      </c>
    </row>
    <row r="314" spans="1:9" ht="27.95" customHeight="1" thickBot="1">
      <c r="A314" s="18"/>
      <c r="B314" s="19" t="s">
        <v>735</v>
      </c>
      <c r="C314" s="20">
        <v>0.2</v>
      </c>
      <c r="D314" s="20">
        <v>0</v>
      </c>
      <c r="E314" s="20">
        <v>0.2</v>
      </c>
      <c r="F314" s="21">
        <v>0</v>
      </c>
      <c r="G314" s="21">
        <v>0</v>
      </c>
      <c r="H314" s="21">
        <v>1.5</v>
      </c>
      <c r="I314" s="22">
        <v>3</v>
      </c>
    </row>
    <row r="315" spans="1:9" ht="27.95" customHeight="1" thickBot="1">
      <c r="A315" s="18"/>
      <c r="B315" s="19" t="s">
        <v>736</v>
      </c>
      <c r="C315" s="20">
        <v>0</v>
      </c>
      <c r="D315" s="20">
        <v>0</v>
      </c>
      <c r="E315" s="20">
        <v>0</v>
      </c>
      <c r="F315" s="21">
        <v>0</v>
      </c>
      <c r="G315" s="21">
        <v>0</v>
      </c>
      <c r="H315" s="21">
        <v>2.2000000000000002</v>
      </c>
      <c r="I315" s="22">
        <v>18</v>
      </c>
    </row>
    <row r="316" spans="1:9" ht="27.95" customHeight="1" thickBot="1">
      <c r="A316" s="18"/>
      <c r="B316" s="19" t="s">
        <v>435</v>
      </c>
      <c r="C316" s="20">
        <v>7.6600000000000001E-2</v>
      </c>
      <c r="D316" s="20">
        <v>2.4500000000000001E-2</v>
      </c>
      <c r="E316" s="20">
        <v>0.1011</v>
      </c>
      <c r="F316" s="21">
        <v>0</v>
      </c>
      <c r="G316" s="21">
        <v>0</v>
      </c>
      <c r="H316" s="21">
        <v>22.21</v>
      </c>
      <c r="I316" s="22">
        <v>47</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2.7099999999999999E-2</v>
      </c>
      <c r="D318" s="20">
        <v>3.39E-2</v>
      </c>
      <c r="E318" s="20">
        <v>6.0999999999999999E-2</v>
      </c>
      <c r="F318" s="21">
        <v>0.78</v>
      </c>
      <c r="G318" s="21">
        <v>2</v>
      </c>
      <c r="H318" s="21">
        <v>23.6</v>
      </c>
      <c r="I318" s="22">
        <v>30</v>
      </c>
    </row>
    <row r="319" spans="1:9" ht="27.95" customHeight="1" thickBot="1">
      <c r="A319" s="18"/>
      <c r="B319" s="19" t="s">
        <v>739</v>
      </c>
      <c r="C319" s="20">
        <v>0</v>
      </c>
      <c r="D319" s="20">
        <v>0</v>
      </c>
      <c r="E319" s="20">
        <v>0</v>
      </c>
      <c r="F319" s="21">
        <v>0</v>
      </c>
      <c r="G319" s="21">
        <v>0</v>
      </c>
      <c r="H319" s="21">
        <v>3.4</v>
      </c>
      <c r="I319" s="22">
        <v>7</v>
      </c>
    </row>
    <row r="320" spans="1:9" ht="13.5" thickBot="1">
      <c r="A320" s="18"/>
      <c r="B320" s="19" t="s">
        <v>740</v>
      </c>
      <c r="C320" s="465" t="s">
        <v>468</v>
      </c>
      <c r="D320" s="466"/>
      <c r="E320" s="466"/>
      <c r="F320" s="466"/>
      <c r="G320" s="466"/>
      <c r="H320" s="466"/>
      <c r="I320" s="467"/>
    </row>
    <row r="321" spans="1:9" ht="27.95" customHeight="1" thickBot="1">
      <c r="A321" s="18"/>
      <c r="B321" s="19" t="s">
        <v>436</v>
      </c>
      <c r="C321" s="20">
        <v>2.3E-2</v>
      </c>
      <c r="D321" s="20">
        <v>2.8799999999999999E-2</v>
      </c>
      <c r="E321" s="20">
        <v>5.1799999999999999E-2</v>
      </c>
      <c r="F321" s="21">
        <v>0.62</v>
      </c>
      <c r="G321" s="21">
        <v>2</v>
      </c>
      <c r="H321" s="21">
        <v>27.8</v>
      </c>
      <c r="I321" s="22">
        <v>38</v>
      </c>
    </row>
    <row r="322" spans="1:9" ht="27.95" customHeight="1" thickBot="1">
      <c r="A322" s="18"/>
      <c r="B322" s="19" t="s">
        <v>741</v>
      </c>
      <c r="C322" s="20">
        <v>4.6800000000000001E-2</v>
      </c>
      <c r="D322" s="20">
        <v>2.69E-2</v>
      </c>
      <c r="E322" s="20">
        <v>7.3700000000000002E-2</v>
      </c>
      <c r="F322" s="21">
        <v>0.28000000000000003</v>
      </c>
      <c r="G322" s="21">
        <v>2</v>
      </c>
      <c r="H322" s="21">
        <v>50.01</v>
      </c>
      <c r="I322" s="22">
        <v>85</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2.52E-2</v>
      </c>
      <c r="D325" s="20">
        <v>3.0000000000000001E-3</v>
      </c>
      <c r="E325" s="20">
        <v>2.8199999999999999E-2</v>
      </c>
      <c r="F325" s="21">
        <v>0</v>
      </c>
      <c r="G325" s="21">
        <v>4.5</v>
      </c>
      <c r="H325" s="21">
        <v>21.28</v>
      </c>
      <c r="I325" s="22">
        <v>34</v>
      </c>
    </row>
    <row r="326" spans="1:9" ht="13.5" thickBot="1">
      <c r="A326" s="18"/>
      <c r="B326" s="19" t="s">
        <v>745</v>
      </c>
      <c r="C326" s="465" t="s">
        <v>468</v>
      </c>
      <c r="D326" s="466"/>
      <c r="E326" s="466"/>
      <c r="F326" s="466"/>
      <c r="G326" s="466"/>
      <c r="H326" s="466"/>
      <c r="I326" s="467"/>
    </row>
    <row r="327" spans="1:9" ht="27.95" customHeight="1" thickBot="1">
      <c r="A327" s="18"/>
      <c r="B327" s="19" t="s">
        <v>746</v>
      </c>
      <c r="C327" s="20">
        <v>2.4500000000000001E-2</v>
      </c>
      <c r="D327" s="20">
        <v>2.8999999999999998E-3</v>
      </c>
      <c r="E327" s="20">
        <v>2.7400000000000001E-2</v>
      </c>
      <c r="F327" s="21">
        <v>0</v>
      </c>
      <c r="G327" s="21">
        <v>4.5</v>
      </c>
      <c r="H327" s="21">
        <v>21.88</v>
      </c>
      <c r="I327" s="22">
        <v>35</v>
      </c>
    </row>
    <row r="328" spans="1:9" ht="27.95" customHeight="1" thickBot="1">
      <c r="A328" s="18"/>
      <c r="B328" s="19" t="s">
        <v>400</v>
      </c>
      <c r="C328" s="20">
        <v>2.4500000000000001E-2</v>
      </c>
      <c r="D328" s="20">
        <v>2.8999999999999998E-3</v>
      </c>
      <c r="E328" s="20">
        <v>2.7400000000000001E-2</v>
      </c>
      <c r="F328" s="21">
        <v>0</v>
      </c>
      <c r="G328" s="21">
        <v>4.5</v>
      </c>
      <c r="H328" s="21">
        <v>21.88</v>
      </c>
      <c r="I328" s="22">
        <v>35</v>
      </c>
    </row>
    <row r="329" spans="1:9" ht="27.95" customHeight="1" thickBot="1">
      <c r="A329" s="18"/>
      <c r="B329" s="19" t="s">
        <v>727</v>
      </c>
      <c r="C329" s="20">
        <v>0</v>
      </c>
      <c r="D329" s="20">
        <v>0</v>
      </c>
      <c r="E329" s="20">
        <v>0</v>
      </c>
      <c r="F329" s="21">
        <v>0</v>
      </c>
      <c r="G329" s="21">
        <v>0</v>
      </c>
      <c r="H329" s="21">
        <v>2.41</v>
      </c>
      <c r="I329" s="22">
        <v>9</v>
      </c>
    </row>
    <row r="330" spans="1:9" ht="27.95" customHeight="1" thickBot="1">
      <c r="A330" s="18"/>
      <c r="B330" s="19" t="s">
        <v>747</v>
      </c>
      <c r="C330" s="20">
        <v>0</v>
      </c>
      <c r="D330" s="20">
        <v>0</v>
      </c>
      <c r="E330" s="20">
        <v>0</v>
      </c>
      <c r="F330" s="21">
        <v>0</v>
      </c>
      <c r="G330" s="21">
        <v>0</v>
      </c>
      <c r="H330" s="21">
        <v>3</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2.58E-2</v>
      </c>
      <c r="D332" s="20">
        <v>0</v>
      </c>
      <c r="E332" s="20">
        <v>2.58E-2</v>
      </c>
      <c r="F332" s="21">
        <v>0.91</v>
      </c>
      <c r="G332" s="21">
        <v>0</v>
      </c>
      <c r="H332" s="21">
        <v>9</v>
      </c>
      <c r="I332" s="22">
        <v>13</v>
      </c>
    </row>
    <row r="333" spans="1:9" ht="27.95" customHeight="1" thickBot="1">
      <c r="A333" s="18"/>
      <c r="B333" s="19" t="s">
        <v>750</v>
      </c>
      <c r="C333" s="20">
        <v>0</v>
      </c>
      <c r="D333" s="20">
        <v>0</v>
      </c>
      <c r="E333" s="20">
        <v>0</v>
      </c>
      <c r="F333" s="21">
        <v>0</v>
      </c>
      <c r="G333" s="21">
        <v>0</v>
      </c>
      <c r="H333" s="21">
        <v>2.0499999999999998</v>
      </c>
      <c r="I333" s="22">
        <v>3</v>
      </c>
    </row>
    <row r="334" spans="1:9" ht="27.95" customHeight="1" thickBot="1">
      <c r="A334" s="18"/>
      <c r="B334" s="19" t="s">
        <v>751</v>
      </c>
      <c r="C334" s="20">
        <v>0</v>
      </c>
      <c r="D334" s="20">
        <v>0</v>
      </c>
      <c r="E334" s="20">
        <v>0</v>
      </c>
      <c r="F334" s="21">
        <v>0</v>
      </c>
      <c r="G334" s="21">
        <v>0</v>
      </c>
      <c r="H334" s="21">
        <v>2.25</v>
      </c>
      <c r="I334" s="22">
        <v>3</v>
      </c>
    </row>
    <row r="335" spans="1:9" ht="27.95" customHeight="1" thickBot="1">
      <c r="A335" s="18"/>
      <c r="B335" s="19" t="s">
        <v>752</v>
      </c>
      <c r="C335" s="20">
        <v>1.3100000000000001E-2</v>
      </c>
      <c r="D335" s="20">
        <v>0</v>
      </c>
      <c r="E335" s="20">
        <v>1.3100000000000001E-2</v>
      </c>
      <c r="F335" s="21">
        <v>0.44</v>
      </c>
      <c r="G335" s="21">
        <v>0</v>
      </c>
      <c r="H335" s="21">
        <v>17.68</v>
      </c>
      <c r="I335" s="22">
        <v>27</v>
      </c>
    </row>
    <row r="336" spans="1:9" ht="27.95" customHeight="1" thickBot="1">
      <c r="A336" s="18"/>
      <c r="B336" s="19" t="s">
        <v>401</v>
      </c>
      <c r="C336" s="20">
        <v>1.1599999999999999E-2</v>
      </c>
      <c r="D336" s="20">
        <v>0</v>
      </c>
      <c r="E336" s="20">
        <v>1.1599999999999999E-2</v>
      </c>
      <c r="F336" s="21">
        <v>0.33</v>
      </c>
      <c r="G336" s="21">
        <v>0</v>
      </c>
      <c r="H336" s="21">
        <v>20.09</v>
      </c>
      <c r="I336" s="22">
        <v>36</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6.83E-2</v>
      </c>
      <c r="D339" s="20">
        <v>0</v>
      </c>
      <c r="E339" s="20">
        <v>6.83E-2</v>
      </c>
      <c r="F339" s="21">
        <v>2.0499999999999998</v>
      </c>
      <c r="G339" s="21">
        <v>5.7</v>
      </c>
      <c r="H339" s="21">
        <v>34.950000000000003</v>
      </c>
      <c r="I339" s="22">
        <v>46</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6.5299999999999997E-2</v>
      </c>
      <c r="D343" s="20">
        <v>0</v>
      </c>
      <c r="E343" s="20">
        <v>6.5299999999999997E-2</v>
      </c>
      <c r="F343" s="21">
        <v>1.96</v>
      </c>
      <c r="G343" s="21">
        <v>5.7</v>
      </c>
      <c r="H343" s="21">
        <v>36.549999999999997</v>
      </c>
      <c r="I343" s="22">
        <v>48</v>
      </c>
    </row>
    <row r="344" spans="1:9" ht="27.95" customHeight="1" thickBot="1">
      <c r="A344" s="18"/>
      <c r="B344" s="19" t="s">
        <v>404</v>
      </c>
      <c r="C344" s="20">
        <v>6.5299999999999997E-2</v>
      </c>
      <c r="D344" s="20">
        <v>0</v>
      </c>
      <c r="E344" s="20">
        <v>6.5299999999999997E-2</v>
      </c>
      <c r="F344" s="21">
        <v>1.96</v>
      </c>
      <c r="G344" s="21">
        <v>5.7</v>
      </c>
      <c r="H344" s="21">
        <v>36.549999999999997</v>
      </c>
      <c r="I344" s="22">
        <v>48</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6.83E-2</v>
      </c>
      <c r="D347" s="20">
        <v>0</v>
      </c>
      <c r="E347" s="20">
        <v>6.83E-2</v>
      </c>
      <c r="F347" s="21">
        <v>1.1200000000000001</v>
      </c>
      <c r="G347" s="21">
        <v>5</v>
      </c>
      <c r="H347" s="21">
        <v>30.28</v>
      </c>
      <c r="I347" s="22">
        <v>42</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6.4100000000000004E-2</v>
      </c>
      <c r="D349" s="20">
        <v>0</v>
      </c>
      <c r="E349" s="20">
        <v>6.4100000000000004E-2</v>
      </c>
      <c r="F349" s="21">
        <v>1.07</v>
      </c>
      <c r="G349" s="21">
        <v>5</v>
      </c>
      <c r="H349" s="21">
        <v>32.28</v>
      </c>
      <c r="I349" s="22">
        <v>44</v>
      </c>
    </row>
    <row r="350" spans="1:9" ht="27.95" customHeight="1" thickBot="1">
      <c r="A350" s="18"/>
      <c r="B350" s="19" t="s">
        <v>405</v>
      </c>
      <c r="C350" s="20">
        <v>6.4100000000000004E-2</v>
      </c>
      <c r="D350" s="20">
        <v>0</v>
      </c>
      <c r="E350" s="20">
        <v>6.4100000000000004E-2</v>
      </c>
      <c r="F350" s="21">
        <v>1.07</v>
      </c>
      <c r="G350" s="21">
        <v>5</v>
      </c>
      <c r="H350" s="21">
        <v>32.28</v>
      </c>
      <c r="I350" s="22">
        <v>44</v>
      </c>
    </row>
    <row r="351" spans="1:9" ht="13.5" thickBot="1">
      <c r="A351" s="18"/>
      <c r="B351" s="19" t="s">
        <v>765</v>
      </c>
      <c r="C351" s="465" t="s">
        <v>468</v>
      </c>
      <c r="D351" s="466"/>
      <c r="E351" s="466"/>
      <c r="F351" s="466"/>
      <c r="G351" s="466"/>
      <c r="H351" s="466"/>
      <c r="I351" s="467"/>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1.06E-2</v>
      </c>
      <c r="D353" s="20">
        <v>0</v>
      </c>
      <c r="E353" s="20">
        <v>1.06E-2</v>
      </c>
      <c r="F353" s="21">
        <v>0</v>
      </c>
      <c r="G353" s="21">
        <v>16</v>
      </c>
      <c r="H353" s="21">
        <v>7.79</v>
      </c>
      <c r="I353" s="22">
        <v>16</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0.01</v>
      </c>
      <c r="D357" s="20">
        <v>0</v>
      </c>
      <c r="E357" s="20">
        <v>0.01</v>
      </c>
      <c r="F357" s="21">
        <v>0</v>
      </c>
      <c r="G357" s="21">
        <v>16</v>
      </c>
      <c r="H357" s="21">
        <v>8.25</v>
      </c>
      <c r="I357" s="22">
        <v>17</v>
      </c>
    </row>
    <row r="358" spans="1:9" ht="27.95" customHeight="1" thickBot="1">
      <c r="A358" s="18"/>
      <c r="B358" s="19" t="s">
        <v>406</v>
      </c>
      <c r="C358" s="20">
        <v>0.01</v>
      </c>
      <c r="D358" s="20">
        <v>0</v>
      </c>
      <c r="E358" s="20">
        <v>0.01</v>
      </c>
      <c r="F358" s="21">
        <v>0</v>
      </c>
      <c r="G358" s="21">
        <v>16</v>
      </c>
      <c r="H358" s="21">
        <v>8.25</v>
      </c>
      <c r="I358" s="22">
        <v>17</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0</v>
      </c>
      <c r="D361" s="20">
        <v>0</v>
      </c>
      <c r="E361" s="20">
        <v>0</v>
      </c>
      <c r="F361" s="21">
        <v>0</v>
      </c>
      <c r="G361" s="21">
        <v>0</v>
      </c>
      <c r="H361" s="21">
        <v>4.7699999999999996</v>
      </c>
      <c r="I361" s="22">
        <v>11</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0</v>
      </c>
      <c r="D363" s="20">
        <v>0</v>
      </c>
      <c r="E363" s="20">
        <v>0</v>
      </c>
      <c r="F363" s="21">
        <v>0</v>
      </c>
      <c r="G363" s="21">
        <v>0</v>
      </c>
      <c r="H363" s="21">
        <v>6.31</v>
      </c>
      <c r="I363" s="22">
        <v>13</v>
      </c>
    </row>
    <row r="364" spans="1:9" ht="27.95" customHeight="1" thickBot="1">
      <c r="A364" s="18"/>
      <c r="B364" s="19" t="s">
        <v>407</v>
      </c>
      <c r="C364" s="20">
        <v>0</v>
      </c>
      <c r="D364" s="20">
        <v>0</v>
      </c>
      <c r="E364" s="20">
        <v>0</v>
      </c>
      <c r="F364" s="21">
        <v>0</v>
      </c>
      <c r="G364" s="21">
        <v>0</v>
      </c>
      <c r="H364" s="21">
        <v>6.31</v>
      </c>
      <c r="I364" s="22">
        <v>13</v>
      </c>
    </row>
    <row r="365" spans="1:9" ht="27.95" customHeight="1" thickBot="1">
      <c r="A365" s="18"/>
      <c r="B365" s="19" t="s">
        <v>777</v>
      </c>
      <c r="C365" s="20">
        <v>0</v>
      </c>
      <c r="D365" s="20">
        <v>0</v>
      </c>
      <c r="E365" s="20">
        <v>0</v>
      </c>
      <c r="F365" s="21">
        <v>0</v>
      </c>
      <c r="G365" s="21">
        <v>0</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0.1522</v>
      </c>
      <c r="D367" s="20">
        <v>0</v>
      </c>
      <c r="E367" s="20">
        <v>0.1522</v>
      </c>
      <c r="F367" s="21">
        <v>0</v>
      </c>
      <c r="G367" s="21">
        <v>0</v>
      </c>
      <c r="H367" s="21">
        <v>6.57</v>
      </c>
      <c r="I367" s="22">
        <v>8</v>
      </c>
    </row>
    <row r="368" spans="1:9" ht="27.95" customHeight="1" thickBot="1">
      <c r="A368" s="18"/>
      <c r="B368" s="19" t="s">
        <v>780</v>
      </c>
      <c r="C368" s="20">
        <v>0</v>
      </c>
      <c r="D368" s="20">
        <v>0</v>
      </c>
      <c r="E368" s="20">
        <v>0</v>
      </c>
      <c r="F368" s="21">
        <v>0</v>
      </c>
      <c r="G368" s="21">
        <v>0</v>
      </c>
      <c r="H368" s="21">
        <v>2.4</v>
      </c>
      <c r="I368" s="22">
        <v>3</v>
      </c>
    </row>
    <row r="369" spans="1:9" ht="27.95" customHeight="1" thickBot="1">
      <c r="A369" s="18"/>
      <c r="B369" s="19" t="s">
        <v>781</v>
      </c>
      <c r="C369" s="20">
        <v>0.1067</v>
      </c>
      <c r="D369" s="20">
        <v>0</v>
      </c>
      <c r="E369" s="20">
        <v>0.1067</v>
      </c>
      <c r="F369" s="21">
        <v>0</v>
      </c>
      <c r="G369" s="21">
        <v>0</v>
      </c>
      <c r="H369" s="21">
        <v>9.3699999999999992</v>
      </c>
      <c r="I369" s="22">
        <v>12</v>
      </c>
    </row>
    <row r="370" spans="1:9" ht="27.95" customHeight="1" thickBot="1">
      <c r="A370" s="18"/>
      <c r="B370" s="19" t="s">
        <v>408</v>
      </c>
      <c r="C370" s="20">
        <v>9.64E-2</v>
      </c>
      <c r="D370" s="20">
        <v>0</v>
      </c>
      <c r="E370" s="20">
        <v>9.64E-2</v>
      </c>
      <c r="F370" s="21">
        <v>0</v>
      </c>
      <c r="G370" s="21">
        <v>0</v>
      </c>
      <c r="H370" s="21">
        <v>10.37</v>
      </c>
      <c r="I370" s="22">
        <v>12</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0.5</v>
      </c>
      <c r="D390" s="20">
        <v>0</v>
      </c>
      <c r="E390" s="20">
        <v>0.5</v>
      </c>
      <c r="F390" s="21">
        <v>0</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4.53E-2</v>
      </c>
      <c r="D392" s="20">
        <v>0</v>
      </c>
      <c r="E392" s="20">
        <v>4.53E-2</v>
      </c>
      <c r="F392" s="21">
        <v>2.35</v>
      </c>
      <c r="G392" s="21">
        <v>3</v>
      </c>
      <c r="H392" s="21">
        <v>6.63</v>
      </c>
      <c r="I392" s="22">
        <v>10</v>
      </c>
    </row>
    <row r="393" spans="1:9" ht="27.95" customHeight="1" thickBot="1">
      <c r="A393" s="18"/>
      <c r="B393" s="19" t="s">
        <v>801</v>
      </c>
      <c r="C393" s="20">
        <v>4.53E-2</v>
      </c>
      <c r="D393" s="20">
        <v>0</v>
      </c>
      <c r="E393" s="20">
        <v>4.53E-2</v>
      </c>
      <c r="F393" s="21">
        <v>2.35</v>
      </c>
      <c r="G393" s="21">
        <v>3</v>
      </c>
      <c r="H393" s="21">
        <v>6.63</v>
      </c>
      <c r="I393" s="22">
        <v>10</v>
      </c>
    </row>
    <row r="394" spans="1:9" ht="27.95" customHeight="1" thickBot="1">
      <c r="A394" s="18"/>
      <c r="B394" s="19" t="s">
        <v>412</v>
      </c>
      <c r="C394" s="20">
        <v>5.1999999999999998E-2</v>
      </c>
      <c r="D394" s="20">
        <v>0</v>
      </c>
      <c r="E394" s="20">
        <v>5.1999999999999998E-2</v>
      </c>
      <c r="F394" s="21">
        <v>2.14</v>
      </c>
      <c r="G394" s="21">
        <v>3</v>
      </c>
      <c r="H394" s="21">
        <v>6.73</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0</v>
      </c>
      <c r="D397" s="20">
        <v>0</v>
      </c>
      <c r="E397" s="20">
        <v>0</v>
      </c>
      <c r="F397" s="21">
        <v>0</v>
      </c>
      <c r="G397" s="21">
        <v>0</v>
      </c>
      <c r="H397" s="21">
        <v>4.6100000000000003</v>
      </c>
      <c r="I397" s="22">
        <v>11</v>
      </c>
    </row>
    <row r="398" spans="1:9" ht="27.95" customHeight="1" thickBot="1">
      <c r="A398" s="18"/>
      <c r="B398" s="19" t="s">
        <v>805</v>
      </c>
      <c r="C398" s="20">
        <v>0</v>
      </c>
      <c r="D398" s="20">
        <v>0</v>
      </c>
      <c r="E398" s="20">
        <v>0</v>
      </c>
      <c r="F398" s="21">
        <v>0</v>
      </c>
      <c r="G398" s="21">
        <v>0</v>
      </c>
      <c r="H398" s="21">
        <v>4.6100000000000003</v>
      </c>
      <c r="I398" s="22">
        <v>11</v>
      </c>
    </row>
    <row r="399" spans="1:9" ht="27.95" customHeight="1" thickBot="1">
      <c r="A399" s="18"/>
      <c r="B399" s="19" t="s">
        <v>413</v>
      </c>
      <c r="C399" s="20">
        <v>0</v>
      </c>
      <c r="D399" s="20">
        <v>0</v>
      </c>
      <c r="E399" s="20">
        <v>0</v>
      </c>
      <c r="F399" s="21">
        <v>0</v>
      </c>
      <c r="G399" s="21">
        <v>0</v>
      </c>
      <c r="H399" s="21">
        <v>4.6100000000000003</v>
      </c>
      <c r="I399" s="22">
        <v>11</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v>
      </c>
      <c r="D406" s="20">
        <v>0</v>
      </c>
      <c r="E406" s="20">
        <v>0</v>
      </c>
      <c r="F406" s="21">
        <v>0</v>
      </c>
      <c r="G406" s="21">
        <v>0</v>
      </c>
      <c r="H406" s="21">
        <v>0.5</v>
      </c>
      <c r="I406" s="22">
        <v>1</v>
      </c>
    </row>
    <row r="407" spans="1:9" ht="27.95" customHeight="1" thickBot="1">
      <c r="A407" s="18"/>
      <c r="B407" s="19" t="s">
        <v>812</v>
      </c>
      <c r="C407" s="20">
        <v>0.19700000000000001</v>
      </c>
      <c r="D407" s="20">
        <v>0.1018</v>
      </c>
      <c r="E407" s="20">
        <v>0.29880000000000001</v>
      </c>
      <c r="F407" s="21">
        <v>1.61</v>
      </c>
      <c r="G407" s="21">
        <v>6</v>
      </c>
      <c r="H407" s="21">
        <v>13.8</v>
      </c>
      <c r="I407" s="22">
        <v>22</v>
      </c>
    </row>
    <row r="408" spans="1:9" ht="27.95" customHeight="1" thickBot="1">
      <c r="A408" s="18"/>
      <c r="B408" s="19" t="s">
        <v>446</v>
      </c>
      <c r="C408" s="20">
        <v>0.19009999999999999</v>
      </c>
      <c r="D408" s="20">
        <v>9.8199999999999996E-2</v>
      </c>
      <c r="E408" s="20">
        <v>0.28839999999999999</v>
      </c>
      <c r="F408" s="21">
        <v>1.54</v>
      </c>
      <c r="G408" s="21">
        <v>6</v>
      </c>
      <c r="H408" s="21">
        <v>14.3</v>
      </c>
      <c r="I408" s="22">
        <v>23</v>
      </c>
    </row>
    <row r="409" spans="1:9" ht="27.95" customHeight="1" thickBot="1">
      <c r="A409" s="18"/>
      <c r="B409" s="19" t="s">
        <v>813</v>
      </c>
      <c r="C409" s="20">
        <v>0.19009999999999999</v>
      </c>
      <c r="D409" s="20">
        <v>9.8199999999999996E-2</v>
      </c>
      <c r="E409" s="20">
        <v>0.28839999999999999</v>
      </c>
      <c r="F409" s="21">
        <v>1.54</v>
      </c>
      <c r="G409" s="21">
        <v>6</v>
      </c>
      <c r="H409" s="21">
        <v>14.3</v>
      </c>
      <c r="I409" s="22">
        <v>23</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v>
      </c>
      <c r="D411" s="20">
        <v>0</v>
      </c>
      <c r="E411" s="20">
        <v>0</v>
      </c>
      <c r="F411" s="21">
        <v>0</v>
      </c>
      <c r="G411" s="21">
        <v>0</v>
      </c>
      <c r="H411" s="21">
        <v>1</v>
      </c>
      <c r="I411" s="22">
        <v>1</v>
      </c>
    </row>
    <row r="412" spans="1:9" ht="27.95" customHeight="1" thickBot="1">
      <c r="A412" s="18"/>
      <c r="B412" s="19" t="s">
        <v>816</v>
      </c>
      <c r="C412" s="20">
        <v>4.1799999999999997E-2</v>
      </c>
      <c r="D412" s="20">
        <v>0</v>
      </c>
      <c r="E412" s="20">
        <v>4.1799999999999997E-2</v>
      </c>
      <c r="F412" s="21">
        <v>0</v>
      </c>
      <c r="G412" s="21">
        <v>14</v>
      </c>
      <c r="H412" s="21">
        <v>37.17</v>
      </c>
      <c r="I412" s="22">
        <v>55</v>
      </c>
    </row>
    <row r="413" spans="1:9" ht="27.95" customHeight="1" thickBot="1">
      <c r="A413" s="18"/>
      <c r="B413" s="19" t="s">
        <v>817</v>
      </c>
      <c r="C413" s="20">
        <v>4.07E-2</v>
      </c>
      <c r="D413" s="20">
        <v>0</v>
      </c>
      <c r="E413" s="20">
        <v>4.07E-2</v>
      </c>
      <c r="F413" s="21">
        <v>0</v>
      </c>
      <c r="G413" s="21">
        <v>14</v>
      </c>
      <c r="H413" s="21">
        <v>38.17</v>
      </c>
      <c r="I413" s="22">
        <v>56</v>
      </c>
    </row>
    <row r="414" spans="1:9" ht="27.95" customHeight="1" thickBot="1">
      <c r="A414" s="18"/>
      <c r="B414" s="19" t="s">
        <v>447</v>
      </c>
      <c r="C414" s="20">
        <v>3.9899999999999998E-2</v>
      </c>
      <c r="D414" s="20">
        <v>0</v>
      </c>
      <c r="E414" s="20">
        <v>3.9899999999999998E-2</v>
      </c>
      <c r="F414" s="21">
        <v>0</v>
      </c>
      <c r="G414" s="21">
        <v>14</v>
      </c>
      <c r="H414" s="21">
        <v>38.97</v>
      </c>
      <c r="I414" s="22">
        <v>57</v>
      </c>
    </row>
    <row r="415" spans="1:9" ht="13.5" thickBot="1">
      <c r="A415" s="18"/>
      <c r="B415" s="19" t="s">
        <v>856</v>
      </c>
      <c r="C415" s="465" t="s">
        <v>468</v>
      </c>
      <c r="D415" s="466"/>
      <c r="E415" s="466"/>
      <c r="F415" s="466"/>
      <c r="G415" s="466"/>
      <c r="H415" s="466"/>
      <c r="I415" s="467"/>
    </row>
    <row r="416" spans="1:9" ht="13.5" thickBot="1">
      <c r="A416" s="18"/>
      <c r="B416" s="19" t="s">
        <v>857</v>
      </c>
      <c r="C416" s="465" t="s">
        <v>468</v>
      </c>
      <c r="D416" s="466"/>
      <c r="E416" s="466"/>
      <c r="F416" s="466"/>
      <c r="G416" s="466"/>
      <c r="H416" s="466"/>
      <c r="I416" s="467"/>
    </row>
    <row r="417" spans="1:9" ht="13.5" thickBot="1">
      <c r="A417" s="18"/>
      <c r="B417" s="19" t="s">
        <v>858</v>
      </c>
      <c r="C417" s="465" t="s">
        <v>468</v>
      </c>
      <c r="D417" s="466"/>
      <c r="E417" s="466"/>
      <c r="F417" s="466"/>
      <c r="G417" s="466"/>
      <c r="H417" s="466"/>
      <c r="I417" s="467"/>
    </row>
    <row r="418" spans="1:9" ht="27.95" customHeight="1" thickBot="1">
      <c r="A418" s="18"/>
      <c r="B418" s="19" t="s">
        <v>859</v>
      </c>
      <c r="C418" s="20">
        <v>0</v>
      </c>
      <c r="D418" s="20">
        <v>0</v>
      </c>
      <c r="E418" s="20">
        <v>0</v>
      </c>
      <c r="F418" s="21">
        <v>0</v>
      </c>
      <c r="G418" s="21">
        <v>0</v>
      </c>
      <c r="H418" s="21">
        <v>0</v>
      </c>
      <c r="I418" s="22">
        <v>0</v>
      </c>
    </row>
    <row r="419" spans="1:9" ht="13.5" thickBot="1">
      <c r="A419" s="18"/>
      <c r="B419" s="19" t="s">
        <v>860</v>
      </c>
      <c r="C419" s="465" t="s">
        <v>468</v>
      </c>
      <c r="D419" s="466"/>
      <c r="E419" s="466"/>
      <c r="F419" s="466"/>
      <c r="G419" s="466"/>
      <c r="H419" s="466"/>
      <c r="I419" s="467"/>
    </row>
    <row r="420" spans="1:9" ht="13.5" thickBot="1">
      <c r="A420" s="18"/>
      <c r="B420" s="19" t="s">
        <v>861</v>
      </c>
      <c r="C420" s="465" t="s">
        <v>468</v>
      </c>
      <c r="D420" s="466"/>
      <c r="E420" s="466"/>
      <c r="F420" s="466"/>
      <c r="G420" s="466"/>
      <c r="H420" s="466"/>
      <c r="I420" s="467"/>
    </row>
    <row r="421" spans="1:9" ht="27.95" customHeight="1" thickBot="1">
      <c r="A421" s="18"/>
      <c r="B421" s="19" t="s">
        <v>862</v>
      </c>
      <c r="C421" s="20">
        <v>0</v>
      </c>
      <c r="D421" s="20">
        <v>0</v>
      </c>
      <c r="E421" s="20">
        <v>0</v>
      </c>
      <c r="F421" s="21">
        <v>0</v>
      </c>
      <c r="G421" s="21">
        <v>0</v>
      </c>
      <c r="H421" s="21">
        <v>0</v>
      </c>
      <c r="I421" s="22">
        <v>0</v>
      </c>
    </row>
    <row r="422" spans="1:9" ht="13.5" thickBot="1">
      <c r="A422" s="18"/>
      <c r="B422" s="19" t="s">
        <v>863</v>
      </c>
      <c r="C422" s="465" t="s">
        <v>468</v>
      </c>
      <c r="D422" s="466"/>
      <c r="E422" s="466"/>
      <c r="F422" s="466"/>
      <c r="G422" s="466"/>
      <c r="H422" s="466"/>
      <c r="I422" s="467"/>
    </row>
    <row r="423" spans="1:9" ht="13.5" thickBot="1">
      <c r="A423" s="18"/>
      <c r="B423" s="19" t="s">
        <v>864</v>
      </c>
      <c r="C423" s="465" t="s">
        <v>468</v>
      </c>
      <c r="D423" s="466"/>
      <c r="E423" s="466"/>
      <c r="F423" s="466"/>
      <c r="G423" s="466"/>
      <c r="H423" s="466"/>
      <c r="I423" s="467"/>
    </row>
    <row r="424" spans="1:9" ht="27.95" customHeight="1" thickBot="1">
      <c r="A424" s="18"/>
      <c r="B424" s="19" t="s">
        <v>865</v>
      </c>
      <c r="C424" s="20">
        <v>0</v>
      </c>
      <c r="D424" s="20">
        <v>0</v>
      </c>
      <c r="E424" s="20">
        <v>0</v>
      </c>
      <c r="F424" s="21">
        <v>0</v>
      </c>
      <c r="G424" s="21">
        <v>0</v>
      </c>
      <c r="H424" s="21">
        <v>0</v>
      </c>
      <c r="I424" s="22">
        <v>0</v>
      </c>
    </row>
    <row r="425" spans="1:9" ht="27.95" customHeight="1" thickBot="1">
      <c r="A425" s="18"/>
      <c r="B425" s="19" t="s">
        <v>866</v>
      </c>
      <c r="C425" s="20">
        <v>0</v>
      </c>
      <c r="D425" s="20">
        <v>0</v>
      </c>
      <c r="E425" s="20">
        <v>0</v>
      </c>
      <c r="F425" s="21">
        <v>0</v>
      </c>
      <c r="G425" s="21">
        <v>0</v>
      </c>
      <c r="H425" s="21">
        <v>0</v>
      </c>
      <c r="I425" s="22">
        <v>0</v>
      </c>
    </row>
    <row r="426" spans="1:9" ht="27.95" customHeight="1" thickBot="1">
      <c r="A426" s="18"/>
      <c r="B426" s="19" t="s">
        <v>818</v>
      </c>
      <c r="C426" s="20">
        <v>5.0900000000000001E-2</v>
      </c>
      <c r="D426" s="20">
        <v>1.0999999999999999E-2</v>
      </c>
      <c r="E426" s="20">
        <v>6.1899999999999997E-2</v>
      </c>
      <c r="F426" s="21">
        <v>0.49</v>
      </c>
      <c r="G426" s="21">
        <v>5.4</v>
      </c>
      <c r="H426" s="21">
        <v>937.82</v>
      </c>
      <c r="I426" s="22">
        <v>1373</v>
      </c>
    </row>
    <row r="427" spans="1:9" ht="13.5" thickBot="1">
      <c r="A427" s="18"/>
      <c r="B427" s="19" t="s">
        <v>469</v>
      </c>
      <c r="C427" s="465" t="s">
        <v>468</v>
      </c>
      <c r="D427" s="466"/>
      <c r="E427" s="466"/>
      <c r="F427" s="466"/>
      <c r="G427" s="466"/>
      <c r="H427" s="466"/>
      <c r="I427" s="467"/>
    </row>
    <row r="428" spans="1:9" ht="13.5" thickBot="1">
      <c r="A428" s="18"/>
      <c r="B428" s="19" t="s">
        <v>819</v>
      </c>
      <c r="C428" s="465" t="s">
        <v>468</v>
      </c>
      <c r="D428" s="466"/>
      <c r="E428" s="466"/>
      <c r="F428" s="466"/>
      <c r="G428" s="466"/>
      <c r="H428" s="466"/>
      <c r="I428" s="467"/>
    </row>
    <row r="429" spans="1:9" ht="13.5" thickBot="1">
      <c r="A429" s="18"/>
      <c r="B429" s="19" t="s">
        <v>820</v>
      </c>
      <c r="C429" s="465" t="s">
        <v>468</v>
      </c>
      <c r="D429" s="466"/>
      <c r="E429" s="466"/>
      <c r="F429" s="466"/>
      <c r="G429" s="466"/>
      <c r="H429" s="466"/>
      <c r="I429" s="467"/>
    </row>
    <row r="430" spans="1:9" ht="13.5" thickBot="1">
      <c r="A430" s="18"/>
      <c r="B430" s="19" t="s">
        <v>821</v>
      </c>
      <c r="C430" s="465" t="s">
        <v>468</v>
      </c>
      <c r="D430" s="466"/>
      <c r="E430" s="466"/>
      <c r="F430" s="466"/>
      <c r="G430" s="466"/>
      <c r="H430" s="466"/>
      <c r="I430" s="467"/>
    </row>
    <row r="431" spans="1:9" ht="13.5" thickBot="1">
      <c r="A431" s="18"/>
      <c r="B431" s="19" t="s">
        <v>822</v>
      </c>
      <c r="C431" s="465" t="s">
        <v>468</v>
      </c>
      <c r="D431" s="466"/>
      <c r="E431" s="466"/>
      <c r="F431" s="466"/>
      <c r="G431" s="466"/>
      <c r="H431" s="466"/>
      <c r="I431" s="467"/>
    </row>
    <row r="432" spans="1:9" ht="13.5" thickBot="1">
      <c r="A432" s="18"/>
      <c r="B432" s="19" t="s">
        <v>823</v>
      </c>
      <c r="C432" s="465" t="s">
        <v>468</v>
      </c>
      <c r="D432" s="466"/>
      <c r="E432" s="466"/>
      <c r="F432" s="466"/>
      <c r="G432" s="466"/>
      <c r="H432" s="466"/>
      <c r="I432" s="467"/>
    </row>
    <row r="433" spans="1:9" ht="27.95" customHeight="1" thickBot="1">
      <c r="A433" s="18"/>
      <c r="B433" s="19" t="s">
        <v>414</v>
      </c>
      <c r="C433" s="20">
        <v>0</v>
      </c>
      <c r="D433" s="20">
        <v>0</v>
      </c>
      <c r="E433" s="20">
        <v>0</v>
      </c>
      <c r="F433" s="21">
        <v>0</v>
      </c>
      <c r="G433" s="21">
        <v>0</v>
      </c>
      <c r="H433" s="21">
        <v>0</v>
      </c>
      <c r="I433" s="22">
        <v>0</v>
      </c>
    </row>
    <row r="434" spans="1:9" ht="13.5" thickBot="1">
      <c r="A434" s="18"/>
      <c r="B434" s="19" t="s">
        <v>824</v>
      </c>
      <c r="C434" s="465" t="s">
        <v>468</v>
      </c>
      <c r="D434" s="466"/>
      <c r="E434" s="466"/>
      <c r="F434" s="466"/>
      <c r="G434" s="466"/>
      <c r="H434" s="466"/>
      <c r="I434" s="467"/>
    </row>
    <row r="435" spans="1:9" ht="13.5" thickBot="1">
      <c r="A435" s="18"/>
      <c r="B435" s="19" t="s">
        <v>727</v>
      </c>
      <c r="C435" s="465" t="s">
        <v>468</v>
      </c>
      <c r="D435" s="466"/>
      <c r="E435" s="466"/>
      <c r="F435" s="466"/>
      <c r="G435" s="466"/>
      <c r="H435" s="466"/>
      <c r="I435" s="467"/>
    </row>
    <row r="436" spans="1:9" ht="27.95" customHeight="1" thickBot="1">
      <c r="A436" s="18"/>
      <c r="B436" s="19" t="s">
        <v>818</v>
      </c>
      <c r="C436" s="20">
        <v>0</v>
      </c>
      <c r="D436" s="20">
        <v>0</v>
      </c>
      <c r="E436" s="20">
        <v>0</v>
      </c>
      <c r="F436" s="21">
        <v>0</v>
      </c>
      <c r="G436" s="21">
        <v>0</v>
      </c>
      <c r="H436" s="21">
        <v>0</v>
      </c>
      <c r="I436" s="22">
        <v>0</v>
      </c>
    </row>
    <row r="437" spans="1:9" ht="13.5" thickBot="1">
      <c r="A437" s="18"/>
      <c r="B437" s="19" t="s">
        <v>825</v>
      </c>
      <c r="C437" s="465" t="s">
        <v>468</v>
      </c>
      <c r="D437" s="466"/>
      <c r="E437" s="466"/>
      <c r="F437" s="466"/>
      <c r="G437" s="466"/>
      <c r="H437" s="466"/>
      <c r="I437" s="467"/>
    </row>
    <row r="438" spans="1:9" ht="13.5" thickBot="1">
      <c r="A438" s="18"/>
      <c r="B438" s="19" t="s">
        <v>826</v>
      </c>
      <c r="C438" s="465" t="s">
        <v>468</v>
      </c>
      <c r="D438" s="466"/>
      <c r="E438" s="466"/>
      <c r="F438" s="466"/>
      <c r="G438" s="466"/>
      <c r="H438" s="466"/>
      <c r="I438" s="467"/>
    </row>
    <row r="439" spans="1:9" ht="13.5" thickBot="1">
      <c r="A439" s="18"/>
      <c r="B439" s="19" t="s">
        <v>827</v>
      </c>
      <c r="C439" s="465" t="s">
        <v>468</v>
      </c>
      <c r="D439" s="466"/>
      <c r="E439" s="466"/>
      <c r="F439" s="466"/>
      <c r="G439" s="466"/>
      <c r="H439" s="466"/>
      <c r="I439" s="467"/>
    </row>
    <row r="440" spans="1:9" ht="27.95" customHeight="1" thickBot="1">
      <c r="A440" s="18"/>
      <c r="B440" s="19" t="s">
        <v>415</v>
      </c>
      <c r="C440" s="20">
        <v>0</v>
      </c>
      <c r="D440" s="20">
        <v>0</v>
      </c>
      <c r="E440" s="20">
        <v>0</v>
      </c>
      <c r="F440" s="21">
        <v>0</v>
      </c>
      <c r="G440" s="21">
        <v>0</v>
      </c>
      <c r="H440" s="21">
        <v>0</v>
      </c>
      <c r="I440" s="22">
        <v>0</v>
      </c>
    </row>
    <row r="441" spans="1:9" ht="27.95" customHeight="1" thickBot="1">
      <c r="A441" s="23"/>
      <c r="B441" s="24" t="s">
        <v>828</v>
      </c>
      <c r="C441" s="25">
        <v>5.0900000000000001E-2</v>
      </c>
      <c r="D441" s="25">
        <v>1.0999999999999999E-2</v>
      </c>
      <c r="E441" s="25">
        <v>6.1899999999999997E-2</v>
      </c>
      <c r="F441" s="26">
        <v>0.49</v>
      </c>
      <c r="G441" s="26">
        <v>5.4</v>
      </c>
      <c r="H441" s="26">
        <v>937.82</v>
      </c>
      <c r="I441" s="27">
        <v>1373</v>
      </c>
    </row>
    <row r="442" spans="1:9">
      <c r="A442" s="479"/>
      <c r="B442" s="479"/>
      <c r="C442" s="479"/>
      <c r="D442" s="479"/>
      <c r="E442" s="479"/>
      <c r="F442" s="479"/>
      <c r="G442" s="479"/>
      <c r="H442" s="479"/>
      <c r="I442" s="479"/>
    </row>
    <row r="443" spans="1:9">
      <c r="A443" s="463"/>
      <c r="B443" s="463"/>
      <c r="C443" s="463"/>
      <c r="D443" s="463"/>
      <c r="E443" s="463"/>
      <c r="F443" s="463"/>
      <c r="G443" s="463"/>
      <c r="H443" s="463"/>
      <c r="I443" s="463"/>
    </row>
    <row r="444" spans="1:9" ht="12.95" customHeight="1">
      <c r="A444" s="478" t="s">
        <v>829</v>
      </c>
      <c r="B444" s="478"/>
      <c r="C444" s="478"/>
      <c r="D444" s="478"/>
      <c r="E444" s="478"/>
      <c r="F444" s="478"/>
      <c r="G444" s="478"/>
      <c r="H444" s="478"/>
      <c r="I444" s="478"/>
    </row>
    <row r="445" spans="1:9">
      <c r="A445" s="463"/>
      <c r="B445" s="463"/>
      <c r="C445" s="463"/>
      <c r="D445" s="463"/>
      <c r="E445" s="463"/>
      <c r="F445" s="463"/>
      <c r="G445" s="463"/>
      <c r="H445" s="463"/>
      <c r="I445" s="463"/>
    </row>
    <row r="446" spans="1:9" ht="12.95" customHeight="1">
      <c r="A446" s="477" t="s">
        <v>830</v>
      </c>
      <c r="B446" s="477"/>
      <c r="C446" s="477"/>
      <c r="D446" s="477"/>
      <c r="E446" s="477"/>
      <c r="F446" s="477"/>
      <c r="G446" s="477"/>
      <c r="H446" s="477"/>
      <c r="I446" s="477"/>
    </row>
    <row r="447" spans="1:9" ht="12.95" customHeight="1">
      <c r="A447" s="477" t="s">
        <v>831</v>
      </c>
      <c r="B447" s="477"/>
      <c r="C447" s="477"/>
      <c r="D447" s="477"/>
      <c r="E447" s="477"/>
      <c r="F447" s="477"/>
      <c r="G447" s="477"/>
      <c r="H447" s="477"/>
      <c r="I447" s="477"/>
    </row>
    <row r="448" spans="1:9" ht="12.95" customHeight="1">
      <c r="A448" s="477" t="s">
        <v>832</v>
      </c>
      <c r="B448" s="477"/>
      <c r="C448" s="477"/>
      <c r="D448" s="477"/>
      <c r="E448" s="477"/>
      <c r="F448" s="477"/>
      <c r="G448" s="477"/>
      <c r="H448" s="477"/>
      <c r="I448" s="477"/>
    </row>
    <row r="449" spans="1:9" ht="12.95" customHeight="1">
      <c r="A449" s="477" t="s">
        <v>833</v>
      </c>
      <c r="B449" s="477"/>
      <c r="C449" s="477"/>
      <c r="D449" s="477"/>
      <c r="E449" s="477"/>
      <c r="F449" s="477"/>
      <c r="G449" s="477"/>
      <c r="H449" s="477"/>
      <c r="I449" s="477"/>
    </row>
    <row r="450" spans="1:9" ht="12.95" customHeight="1">
      <c r="A450" s="477" t="s">
        <v>834</v>
      </c>
      <c r="B450" s="477"/>
      <c r="C450" s="477"/>
      <c r="D450" s="477"/>
      <c r="E450" s="477"/>
      <c r="F450" s="477"/>
      <c r="G450" s="477"/>
      <c r="H450" s="477"/>
      <c r="I450" s="477"/>
    </row>
  </sheetData>
  <mergeCells count="229">
    <mergeCell ref="A448:I448"/>
    <mergeCell ref="A449:I449"/>
    <mergeCell ref="A450:I450"/>
    <mergeCell ref="C437:I437"/>
    <mergeCell ref="C438:I438"/>
    <mergeCell ref="C439:I439"/>
    <mergeCell ref="A442:I442"/>
    <mergeCell ref="A443:I443"/>
    <mergeCell ref="A444:I444"/>
    <mergeCell ref="A445:I445"/>
    <mergeCell ref="A446:I446"/>
    <mergeCell ref="A447:I447"/>
    <mergeCell ref="C395:I395"/>
    <mergeCell ref="C400:I400"/>
    <mergeCell ref="C402:I402"/>
    <mergeCell ref="C405:I405"/>
    <mergeCell ref="C427:I427"/>
    <mergeCell ref="C428:I428"/>
    <mergeCell ref="C429:I429"/>
    <mergeCell ref="C430:I430"/>
    <mergeCell ref="C431:I431"/>
    <mergeCell ref="C423:I423"/>
    <mergeCell ref="C396:I396"/>
    <mergeCell ref="C417:I417"/>
    <mergeCell ref="C419:I419"/>
    <mergeCell ref="C420:I420"/>
    <mergeCell ref="C422:I422"/>
    <mergeCell ref="C401:I401"/>
    <mergeCell ref="C415:I415"/>
    <mergeCell ref="C416:I416"/>
    <mergeCell ref="C354:I354"/>
    <mergeCell ref="C356:I356"/>
    <mergeCell ref="C359:I359"/>
    <mergeCell ref="C371:I371"/>
    <mergeCell ref="C372:I372"/>
    <mergeCell ref="C377:I377"/>
    <mergeCell ref="C378:I378"/>
    <mergeCell ref="C384:I384"/>
    <mergeCell ref="C385:I385"/>
    <mergeCell ref="C355:I355"/>
    <mergeCell ref="C379:I379"/>
    <mergeCell ref="C380:I380"/>
    <mergeCell ref="C383:I383"/>
    <mergeCell ref="C337:I337"/>
    <mergeCell ref="C341:I341"/>
    <mergeCell ref="C351:I351"/>
    <mergeCell ref="C307:I307"/>
    <mergeCell ref="C308:I308"/>
    <mergeCell ref="C309:I309"/>
    <mergeCell ref="C310:I310"/>
    <mergeCell ref="C311:I311"/>
    <mergeCell ref="C320:I320"/>
    <mergeCell ref="C323:I323"/>
    <mergeCell ref="C326:I326"/>
    <mergeCell ref="C340:I340"/>
    <mergeCell ref="C345:I345"/>
    <mergeCell ref="C290:I290"/>
    <mergeCell ref="C292:I292"/>
    <mergeCell ref="C303:I303"/>
    <mergeCell ref="C286:I286"/>
    <mergeCell ref="C288:I288"/>
    <mergeCell ref="C289:I289"/>
    <mergeCell ref="C287:I287"/>
    <mergeCell ref="C293:I293"/>
    <mergeCell ref="C294:I294"/>
    <mergeCell ref="C296:I296"/>
    <mergeCell ref="C301:I301"/>
    <mergeCell ref="C268:I268"/>
    <mergeCell ref="C282:I282"/>
    <mergeCell ref="C256:I256"/>
    <mergeCell ref="C257:I257"/>
    <mergeCell ref="C261:I261"/>
    <mergeCell ref="C258:I258"/>
    <mergeCell ref="C259:I259"/>
    <mergeCell ref="C260:I260"/>
    <mergeCell ref="C265:I265"/>
    <mergeCell ref="C272:I272"/>
    <mergeCell ref="C274:I274"/>
    <mergeCell ref="C279:I279"/>
    <mergeCell ref="C280:I280"/>
    <mergeCell ref="C281:I281"/>
    <mergeCell ref="C251:I251"/>
    <mergeCell ref="C216:I216"/>
    <mergeCell ref="C224:I224"/>
    <mergeCell ref="C188:I188"/>
    <mergeCell ref="C192:I192"/>
    <mergeCell ref="C196:I196"/>
    <mergeCell ref="C208:I208"/>
    <mergeCell ref="C212:I212"/>
    <mergeCell ref="C220:I220"/>
    <mergeCell ref="C240:I240"/>
    <mergeCell ref="C247:I247"/>
    <mergeCell ref="C228:I228"/>
    <mergeCell ref="C229:I229"/>
    <mergeCell ref="C233:I233"/>
    <mergeCell ref="C230:I230"/>
    <mergeCell ref="C231:I231"/>
    <mergeCell ref="C232:I232"/>
    <mergeCell ref="C237:I237"/>
    <mergeCell ref="C238:I238"/>
    <mergeCell ref="C244:I244"/>
    <mergeCell ref="C186:I186"/>
    <mergeCell ref="C189:I189"/>
    <mergeCell ref="C199:I199"/>
    <mergeCell ref="C200:I200"/>
    <mergeCell ref="C201:I201"/>
    <mergeCell ref="C211:I211"/>
    <mergeCell ref="C222:I222"/>
    <mergeCell ref="C173:I173"/>
    <mergeCell ref="C174:I174"/>
    <mergeCell ref="C177:I177"/>
    <mergeCell ref="C184:I184"/>
    <mergeCell ref="C169:I169"/>
    <mergeCell ref="C166:I166"/>
    <mergeCell ref="C175:I175"/>
    <mergeCell ref="C176:I176"/>
    <mergeCell ref="C178:I178"/>
    <mergeCell ref="C181:I181"/>
    <mergeCell ref="C145:I145"/>
    <mergeCell ref="C133:I133"/>
    <mergeCell ref="C134:I134"/>
    <mergeCell ref="C135:I135"/>
    <mergeCell ref="C138:I138"/>
    <mergeCell ref="C139:I139"/>
    <mergeCell ref="C136:I136"/>
    <mergeCell ref="C137:I137"/>
    <mergeCell ref="C142:I142"/>
    <mergeCell ref="C143:I143"/>
    <mergeCell ref="C144:I144"/>
    <mergeCell ref="C149:I149"/>
    <mergeCell ref="C150:I150"/>
    <mergeCell ref="C151:I151"/>
    <mergeCell ref="C152:I152"/>
    <mergeCell ref="C160:I160"/>
    <mergeCell ref="C127:I127"/>
    <mergeCell ref="C128:I128"/>
    <mergeCell ref="C129:I129"/>
    <mergeCell ref="C130:I130"/>
    <mergeCell ref="C131:I131"/>
    <mergeCell ref="C132:I132"/>
    <mergeCell ref="C114:I114"/>
    <mergeCell ref="C115:I115"/>
    <mergeCell ref="C116:I116"/>
    <mergeCell ref="C97:I97"/>
    <mergeCell ref="C98:I98"/>
    <mergeCell ref="C105:I105"/>
    <mergeCell ref="C110:I110"/>
    <mergeCell ref="C65:I65"/>
    <mergeCell ref="C66:I66"/>
    <mergeCell ref="C67:I67"/>
    <mergeCell ref="C69:I69"/>
    <mergeCell ref="C71:I71"/>
    <mergeCell ref="C73:I73"/>
    <mergeCell ref="C70:I70"/>
    <mergeCell ref="C86:I86"/>
    <mergeCell ref="C90:I90"/>
    <mergeCell ref="C91:I91"/>
    <mergeCell ref="C74:I74"/>
    <mergeCell ref="C76:I76"/>
    <mergeCell ref="C77:I77"/>
    <mergeCell ref="C81:I81"/>
    <mergeCell ref="C87:I87"/>
    <mergeCell ref="C95:I95"/>
    <mergeCell ref="C79:I79"/>
    <mergeCell ref="C93:I93"/>
    <mergeCell ref="C94:I94"/>
    <mergeCell ref="C46:I46"/>
    <mergeCell ref="C47:I47"/>
    <mergeCell ref="C51:I51"/>
    <mergeCell ref="C58:I58"/>
    <mergeCell ref="C59:I59"/>
    <mergeCell ref="C63:I63"/>
    <mergeCell ref="C52:I52"/>
    <mergeCell ref="C53:I53"/>
    <mergeCell ref="C57:I57"/>
    <mergeCell ref="C37:I37"/>
    <mergeCell ref="C38:I38"/>
    <mergeCell ref="C39:I39"/>
    <mergeCell ref="C40:I40"/>
    <mergeCell ref="C42:I42"/>
    <mergeCell ref="C45:I45"/>
    <mergeCell ref="C31:I31"/>
    <mergeCell ref="C32:I32"/>
    <mergeCell ref="C33:I33"/>
    <mergeCell ref="C34:I34"/>
    <mergeCell ref="C35:I35"/>
    <mergeCell ref="C36:I36"/>
    <mergeCell ref="C28:I28"/>
    <mergeCell ref="C29:I29"/>
    <mergeCell ref="C30:I30"/>
    <mergeCell ref="C19:I19"/>
    <mergeCell ref="C20:I20"/>
    <mergeCell ref="C21:I21"/>
    <mergeCell ref="C22:I22"/>
    <mergeCell ref="C23:I23"/>
    <mergeCell ref="C24:I24"/>
    <mergeCell ref="A11:B12"/>
    <mergeCell ref="C11:E11"/>
    <mergeCell ref="F11:F12"/>
    <mergeCell ref="G11:G12"/>
    <mergeCell ref="H11:H12"/>
    <mergeCell ref="I11:I12"/>
    <mergeCell ref="C25:I25"/>
    <mergeCell ref="C26:I26"/>
    <mergeCell ref="C27:I27"/>
    <mergeCell ref="C386:I386"/>
    <mergeCell ref="C373:I373"/>
    <mergeCell ref="C374:I374"/>
    <mergeCell ref="C387:I387"/>
    <mergeCell ref="C391:I391"/>
    <mergeCell ref="C432:I432"/>
    <mergeCell ref="C434:I434"/>
    <mergeCell ref="C435:I435"/>
    <mergeCell ref="A1:J1"/>
    <mergeCell ref="A2:I2"/>
    <mergeCell ref="A3:I3"/>
    <mergeCell ref="A4:I4"/>
    <mergeCell ref="A5:I5"/>
    <mergeCell ref="A6:I6"/>
    <mergeCell ref="C13:I13"/>
    <mergeCell ref="C14:I14"/>
    <mergeCell ref="C15:I15"/>
    <mergeCell ref="C16:I16"/>
    <mergeCell ref="C17:I17"/>
    <mergeCell ref="C18:I18"/>
    <mergeCell ref="A7:I7"/>
    <mergeCell ref="A8:I8"/>
    <mergeCell ref="A9:I9"/>
    <mergeCell ref="A10:J10"/>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10"/>
  <dimension ref="A1:J450"/>
  <sheetViews>
    <sheetView topLeftCell="A321" zoomScale="115" zoomScaleNormal="115" zoomScalePageLayoutView="115" workbookViewId="0">
      <selection activeCell="A340" sqref="A340:XFD341"/>
    </sheetView>
  </sheetViews>
  <sheetFormatPr defaultColWidth="10.85546875" defaultRowHeight="12.75"/>
  <cols>
    <col min="1" max="1" width="14.28515625" style="14" customWidth="1"/>
    <col min="2" max="2" width="57.42578125" style="14" customWidth="1"/>
    <col min="3" max="4" width="14.28515625" style="14" customWidth="1"/>
    <col min="5" max="5" width="14.140625" style="14" customWidth="1"/>
    <col min="6" max="6" width="11.140625" style="14" customWidth="1"/>
    <col min="7" max="7" width="11.7109375" style="14" customWidth="1"/>
    <col min="8" max="8" width="13.140625" style="14" customWidth="1"/>
    <col min="9" max="9" width="9.42578125" style="14" customWidth="1"/>
    <col min="10" max="10" width="58.28515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48"/>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48"/>
    </row>
    <row r="5" spans="1:10" ht="14.25">
      <c r="A5" s="464" t="s">
        <v>452</v>
      </c>
      <c r="B5" s="464"/>
      <c r="C5" s="464"/>
      <c r="D5" s="464"/>
      <c r="E5" s="464"/>
      <c r="F5" s="464"/>
      <c r="G5" s="464"/>
      <c r="H5" s="464"/>
      <c r="I5" s="464"/>
      <c r="J5" s="15" t="s">
        <v>867</v>
      </c>
    </row>
    <row r="6" spans="1:10" ht="409.5">
      <c r="A6" s="464" t="s">
        <v>454</v>
      </c>
      <c r="B6" s="464"/>
      <c r="C6" s="464"/>
      <c r="D6" s="464"/>
      <c r="E6" s="464"/>
      <c r="F6" s="464"/>
      <c r="G6" s="464"/>
      <c r="H6" s="464"/>
      <c r="I6" s="464"/>
      <c r="J6" s="15" t="s">
        <v>851</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44379.341238425928</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0</v>
      </c>
      <c r="D50" s="20">
        <v>0</v>
      </c>
      <c r="E50" s="20">
        <v>0</v>
      </c>
      <c r="F50" s="21">
        <v>0</v>
      </c>
      <c r="G50" s="21">
        <v>0</v>
      </c>
      <c r="H50" s="21">
        <v>15.72</v>
      </c>
      <c r="I50" s="22">
        <v>28</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0</v>
      </c>
      <c r="D54" s="20">
        <v>0</v>
      </c>
      <c r="E54" s="20">
        <v>0</v>
      </c>
      <c r="F54" s="21">
        <v>0</v>
      </c>
      <c r="G54" s="21">
        <v>0</v>
      </c>
      <c r="H54" s="21">
        <v>16.12</v>
      </c>
      <c r="I54" s="22">
        <v>29</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7.8200000000000006E-2</v>
      </c>
      <c r="D56" s="20">
        <v>2.46E-2</v>
      </c>
      <c r="E56" s="20">
        <v>0.1028</v>
      </c>
      <c r="F56" s="21">
        <v>0</v>
      </c>
      <c r="G56" s="21">
        <v>29</v>
      </c>
      <c r="H56" s="21">
        <v>16.27</v>
      </c>
      <c r="I56" s="22">
        <v>25</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7.5800000000000006E-2</v>
      </c>
      <c r="D60" s="20">
        <v>2.3900000000000001E-2</v>
      </c>
      <c r="E60" s="20">
        <v>9.9699999999999997E-2</v>
      </c>
      <c r="F60" s="21">
        <v>0</v>
      </c>
      <c r="G60" s="21">
        <v>29</v>
      </c>
      <c r="H60" s="21">
        <v>16.77</v>
      </c>
      <c r="I60" s="22">
        <v>26</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6.5799999999999997E-2</v>
      </c>
      <c r="D62" s="20">
        <v>0</v>
      </c>
      <c r="E62" s="20">
        <v>6.5799999999999997E-2</v>
      </c>
      <c r="F62" s="21">
        <v>0</v>
      </c>
      <c r="G62" s="21">
        <v>0</v>
      </c>
      <c r="H62" s="21">
        <v>13.68</v>
      </c>
      <c r="I62" s="22">
        <v>19</v>
      </c>
    </row>
    <row r="63" spans="1:9" ht="13.5" thickBot="1">
      <c r="A63" s="18"/>
      <c r="B63" s="19" t="s">
        <v>513</v>
      </c>
      <c r="C63" s="465" t="s">
        <v>468</v>
      </c>
      <c r="D63" s="466"/>
      <c r="E63" s="466"/>
      <c r="F63" s="466"/>
      <c r="G63" s="466"/>
      <c r="H63" s="466"/>
      <c r="I63" s="467"/>
    </row>
    <row r="64" spans="1:9" ht="27.95" customHeight="1" thickBot="1">
      <c r="A64" s="18"/>
      <c r="B64" s="19" t="s">
        <v>421</v>
      </c>
      <c r="C64" s="20">
        <v>6.3899999999999998E-2</v>
      </c>
      <c r="D64" s="20">
        <v>0</v>
      </c>
      <c r="E64" s="20">
        <v>6.3899999999999998E-2</v>
      </c>
      <c r="F64" s="21">
        <v>0</v>
      </c>
      <c r="G64" s="21">
        <v>0</v>
      </c>
      <c r="H64" s="21">
        <v>14.08</v>
      </c>
      <c r="I64" s="22">
        <v>20</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3.8300000000000001E-2</v>
      </c>
      <c r="D80" s="20">
        <v>0</v>
      </c>
      <c r="E80" s="20">
        <v>3.8300000000000001E-2</v>
      </c>
      <c r="F80" s="21">
        <v>3.17</v>
      </c>
      <c r="G80" s="21">
        <v>1.4</v>
      </c>
      <c r="H80" s="21">
        <v>15.23</v>
      </c>
      <c r="I80" s="22">
        <v>23</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3.8100000000000002E-2</v>
      </c>
      <c r="D83" s="20">
        <v>0</v>
      </c>
      <c r="E83" s="20">
        <v>3.8100000000000002E-2</v>
      </c>
      <c r="F83" s="21">
        <v>3.04</v>
      </c>
      <c r="G83" s="21">
        <v>1.4</v>
      </c>
      <c r="H83" s="21">
        <v>15.33</v>
      </c>
      <c r="I83" s="22">
        <v>24</v>
      </c>
    </row>
    <row r="84" spans="1:9" ht="27.95" customHeight="1" thickBot="1">
      <c r="A84" s="18"/>
      <c r="B84" s="19" t="s">
        <v>531</v>
      </c>
      <c r="C84" s="20">
        <v>0</v>
      </c>
      <c r="D84" s="20">
        <v>0</v>
      </c>
      <c r="E84" s="20">
        <v>0</v>
      </c>
      <c r="F84" s="21">
        <v>0</v>
      </c>
      <c r="G84" s="21">
        <v>0</v>
      </c>
      <c r="H84" s="21">
        <v>0.5</v>
      </c>
      <c r="I84" s="22">
        <v>1</v>
      </c>
    </row>
    <row r="85" spans="1:9" ht="27.95" customHeight="1" thickBot="1">
      <c r="A85" s="18"/>
      <c r="B85" s="19" t="s">
        <v>532</v>
      </c>
      <c r="C85" s="20">
        <v>8.3400000000000002E-2</v>
      </c>
      <c r="D85" s="20">
        <v>3.8100000000000002E-2</v>
      </c>
      <c r="E85" s="20">
        <v>0.1215</v>
      </c>
      <c r="F85" s="21">
        <v>0.99</v>
      </c>
      <c r="G85" s="21">
        <v>2.2999999999999998</v>
      </c>
      <c r="H85" s="21">
        <v>22.33</v>
      </c>
      <c r="I85" s="22">
        <v>37</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8.1199999999999994E-2</v>
      </c>
      <c r="D89" s="20">
        <v>3.7100000000000001E-2</v>
      </c>
      <c r="E89" s="20">
        <v>0.1183</v>
      </c>
      <c r="F89" s="21">
        <v>0.94</v>
      </c>
      <c r="G89" s="21">
        <v>2.2999999999999998</v>
      </c>
      <c r="H89" s="21">
        <v>22.93</v>
      </c>
      <c r="I89" s="22">
        <v>39</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6.9500000000000006E-2</v>
      </c>
      <c r="D101" s="20">
        <v>0</v>
      </c>
      <c r="E101" s="20">
        <v>6.9500000000000006E-2</v>
      </c>
      <c r="F101" s="21">
        <v>0</v>
      </c>
      <c r="G101" s="21">
        <v>0</v>
      </c>
      <c r="H101" s="21">
        <v>14.38</v>
      </c>
      <c r="I101" s="22">
        <v>26</v>
      </c>
    </row>
    <row r="102" spans="1:9" ht="27.95" customHeight="1" thickBot="1">
      <c r="A102" s="18"/>
      <c r="B102" s="19" t="s">
        <v>445</v>
      </c>
      <c r="C102" s="20">
        <v>6.5000000000000002E-2</v>
      </c>
      <c r="D102" s="20">
        <v>0</v>
      </c>
      <c r="E102" s="20">
        <v>6.5000000000000002E-2</v>
      </c>
      <c r="F102" s="21">
        <v>0</v>
      </c>
      <c r="G102" s="21">
        <v>0</v>
      </c>
      <c r="H102" s="21">
        <v>15.38</v>
      </c>
      <c r="I102" s="22">
        <v>27</v>
      </c>
    </row>
    <row r="103" spans="1:9" ht="27.95" customHeight="1" thickBot="1">
      <c r="A103" s="18"/>
      <c r="B103" s="19" t="s">
        <v>546</v>
      </c>
      <c r="C103" s="20">
        <v>5.5199999999999999E-2</v>
      </c>
      <c r="D103" s="20">
        <v>1.23E-2</v>
      </c>
      <c r="E103" s="20">
        <v>6.7500000000000004E-2</v>
      </c>
      <c r="F103" s="21">
        <v>0.67</v>
      </c>
      <c r="G103" s="21">
        <v>3.8</v>
      </c>
      <c r="H103" s="21">
        <v>101.82</v>
      </c>
      <c r="I103" s="22">
        <v>163</v>
      </c>
    </row>
    <row r="104" spans="1:9" ht="27.95" customHeight="1" thickBot="1">
      <c r="A104" s="18"/>
      <c r="B104" s="19" t="s">
        <v>547</v>
      </c>
      <c r="C104" s="20">
        <v>0.4415</v>
      </c>
      <c r="D104" s="20">
        <v>0</v>
      </c>
      <c r="E104" s="20">
        <v>0.4415</v>
      </c>
      <c r="F104" s="21">
        <v>0</v>
      </c>
      <c r="G104" s="21">
        <v>0</v>
      </c>
      <c r="H104" s="21">
        <v>0.85</v>
      </c>
      <c r="I104" s="22">
        <v>2</v>
      </c>
    </row>
    <row r="105" spans="1:9" ht="13.5" thickBot="1">
      <c r="A105" s="18"/>
      <c r="B105" s="19" t="s">
        <v>548</v>
      </c>
      <c r="C105" s="465" t="s">
        <v>468</v>
      </c>
      <c r="D105" s="466"/>
      <c r="E105" s="466"/>
      <c r="F105" s="466"/>
      <c r="G105" s="466"/>
      <c r="H105" s="466"/>
      <c r="I105" s="467"/>
    </row>
    <row r="106" spans="1:9" ht="27.95" customHeight="1" thickBot="1">
      <c r="A106" s="18"/>
      <c r="B106" s="19" t="s">
        <v>549</v>
      </c>
      <c r="C106" s="20">
        <v>5.4999999999999997E-3</v>
      </c>
      <c r="D106" s="20">
        <v>0</v>
      </c>
      <c r="E106" s="20">
        <v>5.4999999999999997E-3</v>
      </c>
      <c r="F106" s="21">
        <v>0.35</v>
      </c>
      <c r="G106" s="21">
        <v>7</v>
      </c>
      <c r="H106" s="21">
        <v>25.51</v>
      </c>
      <c r="I106" s="22">
        <v>35</v>
      </c>
    </row>
    <row r="107" spans="1:9" ht="27.95" customHeight="1" thickBot="1">
      <c r="A107" s="18"/>
      <c r="B107" s="19" t="s">
        <v>550</v>
      </c>
      <c r="C107" s="20">
        <v>5.4999999999999997E-3</v>
      </c>
      <c r="D107" s="20">
        <v>0</v>
      </c>
      <c r="E107" s="20">
        <v>5.4999999999999997E-3</v>
      </c>
      <c r="F107" s="21">
        <v>0.35</v>
      </c>
      <c r="G107" s="21">
        <v>7</v>
      </c>
      <c r="H107" s="21">
        <v>25.51</v>
      </c>
      <c r="I107" s="22">
        <v>35</v>
      </c>
    </row>
    <row r="108" spans="1:9" ht="27.95" customHeight="1" thickBot="1">
      <c r="A108" s="18"/>
      <c r="B108" s="19" t="s">
        <v>386</v>
      </c>
      <c r="C108" s="20">
        <v>1.9599999999999999E-2</v>
      </c>
      <c r="D108" s="20">
        <v>0</v>
      </c>
      <c r="E108" s="20">
        <v>1.9599999999999999E-2</v>
      </c>
      <c r="F108" s="21">
        <v>0.34</v>
      </c>
      <c r="G108" s="21">
        <v>7</v>
      </c>
      <c r="H108" s="21">
        <v>26.36</v>
      </c>
      <c r="I108" s="22">
        <v>36</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0</v>
      </c>
      <c r="D111" s="20">
        <v>0</v>
      </c>
      <c r="E111" s="20">
        <v>0</v>
      </c>
      <c r="F111" s="21">
        <v>0</v>
      </c>
      <c r="G111" s="21">
        <v>0</v>
      </c>
      <c r="H111" s="21">
        <v>11.71</v>
      </c>
      <c r="I111" s="22">
        <v>22</v>
      </c>
    </row>
    <row r="112" spans="1:9" ht="27.95" customHeight="1" thickBot="1">
      <c r="A112" s="18"/>
      <c r="B112" s="19" t="s">
        <v>554</v>
      </c>
      <c r="C112" s="20">
        <v>0</v>
      </c>
      <c r="D112" s="20">
        <v>0</v>
      </c>
      <c r="E112" s="20">
        <v>0</v>
      </c>
      <c r="F112" s="21">
        <v>0</v>
      </c>
      <c r="G112" s="21">
        <v>0</v>
      </c>
      <c r="H112" s="21">
        <v>11.71</v>
      </c>
      <c r="I112" s="22">
        <v>22</v>
      </c>
    </row>
    <row r="113" spans="1:9" ht="27.95" customHeight="1" thickBot="1">
      <c r="A113" s="18"/>
      <c r="B113" s="19" t="s">
        <v>387</v>
      </c>
      <c r="C113" s="20">
        <v>0</v>
      </c>
      <c r="D113" s="20">
        <v>0</v>
      </c>
      <c r="E113" s="20">
        <v>0</v>
      </c>
      <c r="F113" s="21">
        <v>0</v>
      </c>
      <c r="G113" s="21">
        <v>0</v>
      </c>
      <c r="H113" s="21">
        <v>12.04</v>
      </c>
      <c r="I113" s="22">
        <v>23</v>
      </c>
    </row>
    <row r="114" spans="1:9" ht="13.5" thickBot="1">
      <c r="A114" s="18"/>
      <c r="B114" s="19" t="s">
        <v>555</v>
      </c>
      <c r="C114" s="465" t="s">
        <v>468</v>
      </c>
      <c r="D114" s="466"/>
      <c r="E114" s="466"/>
      <c r="F114" s="466"/>
      <c r="G114" s="466"/>
      <c r="H114" s="466"/>
      <c r="I114" s="467"/>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7.95" customHeight="1" thickBot="1">
      <c r="A117" s="18"/>
      <c r="B117" s="19" t="s">
        <v>558</v>
      </c>
      <c r="C117" s="20">
        <v>0</v>
      </c>
      <c r="D117" s="20">
        <v>0</v>
      </c>
      <c r="E117" s="20">
        <v>0</v>
      </c>
      <c r="F117" s="21">
        <v>0</v>
      </c>
      <c r="G117" s="21">
        <v>0</v>
      </c>
      <c r="H117" s="21">
        <v>1</v>
      </c>
      <c r="I117" s="22">
        <v>1</v>
      </c>
    </row>
    <row r="118" spans="1:9" ht="27.95" customHeight="1" thickBot="1">
      <c r="A118" s="18"/>
      <c r="B118" s="19" t="s">
        <v>559</v>
      </c>
      <c r="C118" s="20">
        <v>2.6100000000000002E-2</v>
      </c>
      <c r="D118" s="20">
        <v>0</v>
      </c>
      <c r="E118" s="20">
        <v>2.6100000000000002E-2</v>
      </c>
      <c r="F118" s="21">
        <v>0</v>
      </c>
      <c r="G118" s="21">
        <v>1</v>
      </c>
      <c r="H118" s="21">
        <v>46.72</v>
      </c>
      <c r="I118" s="22">
        <v>68</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2.5100000000000001E-2</v>
      </c>
      <c r="D120" s="20">
        <v>0</v>
      </c>
      <c r="E120" s="20">
        <v>2.5100000000000001E-2</v>
      </c>
      <c r="F120" s="21">
        <v>0</v>
      </c>
      <c r="G120" s="21">
        <v>1</v>
      </c>
      <c r="H120" s="21">
        <v>48.72</v>
      </c>
      <c r="I120" s="22">
        <v>70</v>
      </c>
    </row>
    <row r="121" spans="1:9" ht="27.95" customHeight="1" thickBot="1">
      <c r="A121" s="18"/>
      <c r="B121" s="19" t="s">
        <v>388</v>
      </c>
      <c r="C121" s="20">
        <v>2.5100000000000001E-2</v>
      </c>
      <c r="D121" s="20">
        <v>0</v>
      </c>
      <c r="E121" s="20">
        <v>2.5100000000000001E-2</v>
      </c>
      <c r="F121" s="21">
        <v>0</v>
      </c>
      <c r="G121" s="21">
        <v>1</v>
      </c>
      <c r="H121" s="21">
        <v>48.72</v>
      </c>
      <c r="I121" s="22">
        <v>70</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v>
      </c>
      <c r="D123" s="20">
        <v>0</v>
      </c>
      <c r="E123" s="20">
        <v>0</v>
      </c>
      <c r="F123" s="21">
        <v>0</v>
      </c>
      <c r="G123" s="21">
        <v>0</v>
      </c>
      <c r="H123" s="21">
        <v>0.6</v>
      </c>
      <c r="I123" s="22">
        <v>1</v>
      </c>
    </row>
    <row r="124" spans="1:9" ht="27.95" customHeight="1" thickBot="1">
      <c r="A124" s="18"/>
      <c r="B124" s="19" t="s">
        <v>564</v>
      </c>
      <c r="C124" s="20">
        <v>7.5300000000000006E-2</v>
      </c>
      <c r="D124" s="20">
        <v>0</v>
      </c>
      <c r="E124" s="20">
        <v>7.5300000000000006E-2</v>
      </c>
      <c r="F124" s="21">
        <v>0.61</v>
      </c>
      <c r="G124" s="21">
        <v>1</v>
      </c>
      <c r="H124" s="21">
        <v>8.85</v>
      </c>
      <c r="I124" s="22">
        <v>20</v>
      </c>
    </row>
    <row r="125" spans="1:9" ht="27.95" customHeight="1" thickBot="1">
      <c r="A125" s="18"/>
      <c r="B125" s="19" t="s">
        <v>565</v>
      </c>
      <c r="C125" s="20">
        <v>7.0599999999999996E-2</v>
      </c>
      <c r="D125" s="20">
        <v>0</v>
      </c>
      <c r="E125" s="20">
        <v>7.0599999999999996E-2</v>
      </c>
      <c r="F125" s="21">
        <v>0.61</v>
      </c>
      <c r="G125" s="21">
        <v>1</v>
      </c>
      <c r="H125" s="21">
        <v>9.4499999999999993</v>
      </c>
      <c r="I125" s="22">
        <v>20</v>
      </c>
    </row>
    <row r="126" spans="1:9" ht="27.95" customHeight="1" thickBot="1">
      <c r="A126" s="18"/>
      <c r="B126" s="19" t="s">
        <v>389</v>
      </c>
      <c r="C126" s="20">
        <v>6.8099999999999994E-2</v>
      </c>
      <c r="D126" s="20">
        <v>0</v>
      </c>
      <c r="E126" s="20">
        <v>6.8099999999999994E-2</v>
      </c>
      <c r="F126" s="21">
        <v>0.55000000000000004</v>
      </c>
      <c r="G126" s="21">
        <v>1</v>
      </c>
      <c r="H126" s="21">
        <v>9.7799999999999994</v>
      </c>
      <c r="I126" s="22">
        <v>22</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2.3300000000000001E-2</v>
      </c>
      <c r="D140" s="20">
        <v>0</v>
      </c>
      <c r="E140" s="20">
        <v>2.3300000000000001E-2</v>
      </c>
      <c r="F140" s="21">
        <v>0.45</v>
      </c>
      <c r="G140" s="21">
        <v>1</v>
      </c>
      <c r="H140" s="21">
        <v>22.9</v>
      </c>
      <c r="I140" s="22">
        <v>27</v>
      </c>
    </row>
    <row r="141" spans="1:9" ht="27.95" customHeight="1" thickBot="1">
      <c r="A141" s="18"/>
      <c r="B141" s="19" t="s">
        <v>580</v>
      </c>
      <c r="C141" s="20">
        <v>1.52E-2</v>
      </c>
      <c r="D141" s="20">
        <v>0</v>
      </c>
      <c r="E141" s="20">
        <v>1.52E-2</v>
      </c>
      <c r="F141" s="21">
        <v>1.01</v>
      </c>
      <c r="G141" s="21">
        <v>0</v>
      </c>
      <c r="H141" s="21">
        <v>3.3</v>
      </c>
      <c r="I141" s="22">
        <v>12</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2.23E-2</v>
      </c>
      <c r="D146" s="20">
        <v>0</v>
      </c>
      <c r="E146" s="20">
        <v>2.23E-2</v>
      </c>
      <c r="F146" s="21">
        <v>0.62</v>
      </c>
      <c r="G146" s="21">
        <v>1</v>
      </c>
      <c r="H146" s="21">
        <v>26.2</v>
      </c>
      <c r="I146" s="22">
        <v>39</v>
      </c>
    </row>
    <row r="147" spans="1:9" ht="27.95" customHeight="1" thickBot="1">
      <c r="A147" s="18"/>
      <c r="B147" s="19" t="s">
        <v>585</v>
      </c>
      <c r="C147" s="20">
        <v>0.1333</v>
      </c>
      <c r="D147" s="20">
        <v>0</v>
      </c>
      <c r="E147" s="20">
        <v>0.1333</v>
      </c>
      <c r="F147" s="21">
        <v>0</v>
      </c>
      <c r="G147" s="21">
        <v>4</v>
      </c>
      <c r="H147" s="21">
        <v>1</v>
      </c>
      <c r="I147" s="22">
        <v>1</v>
      </c>
    </row>
    <row r="148" spans="1:9" ht="27.95" customHeight="1" thickBot="1">
      <c r="A148" s="18"/>
      <c r="B148" s="19" t="s">
        <v>586</v>
      </c>
      <c r="C148" s="20">
        <v>1.37E-2</v>
      </c>
      <c r="D148" s="20">
        <v>0</v>
      </c>
      <c r="E148" s="20">
        <v>1.37E-2</v>
      </c>
      <c r="F148" s="21">
        <v>0.51</v>
      </c>
      <c r="G148" s="21">
        <v>0</v>
      </c>
      <c r="H148" s="21">
        <v>17.98</v>
      </c>
      <c r="I148" s="22">
        <v>24</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0.02</v>
      </c>
      <c r="D153" s="20">
        <v>0</v>
      </c>
      <c r="E153" s="20">
        <v>0.02</v>
      </c>
      <c r="F153" s="21">
        <v>0.49</v>
      </c>
      <c r="G153" s="21">
        <v>4</v>
      </c>
      <c r="H153" s="21">
        <v>18.98</v>
      </c>
      <c r="I153" s="22">
        <v>25</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2.3400000000000001E-2</v>
      </c>
      <c r="D155" s="20">
        <v>2E-3</v>
      </c>
      <c r="E155" s="20">
        <v>2.5399999999999999E-2</v>
      </c>
      <c r="F155" s="21">
        <v>0.61</v>
      </c>
      <c r="G155" s="21">
        <v>0</v>
      </c>
      <c r="H155" s="21">
        <v>17.82</v>
      </c>
      <c r="I155" s="22">
        <v>20</v>
      </c>
    </row>
    <row r="156" spans="1:9" ht="27.95" customHeight="1" thickBot="1">
      <c r="A156" s="18"/>
      <c r="B156" s="19" t="s">
        <v>593</v>
      </c>
      <c r="C156" s="20">
        <v>0</v>
      </c>
      <c r="D156" s="20">
        <v>0</v>
      </c>
      <c r="E156" s="20">
        <v>0</v>
      </c>
      <c r="F156" s="21">
        <v>0</v>
      </c>
      <c r="G156" s="21">
        <v>0</v>
      </c>
      <c r="H156" s="21">
        <v>0.8</v>
      </c>
      <c r="I156" s="22">
        <v>5</v>
      </c>
    </row>
    <row r="157" spans="1:9" ht="27.95" customHeight="1" thickBot="1">
      <c r="A157" s="18"/>
      <c r="B157" s="19" t="s">
        <v>429</v>
      </c>
      <c r="C157" s="20">
        <v>2.24E-2</v>
      </c>
      <c r="D157" s="20">
        <v>1.9E-3</v>
      </c>
      <c r="E157" s="20">
        <v>2.4299999999999999E-2</v>
      </c>
      <c r="F157" s="21">
        <v>0.47</v>
      </c>
      <c r="G157" s="21">
        <v>0</v>
      </c>
      <c r="H157" s="21">
        <v>18.62</v>
      </c>
      <c r="I157" s="22">
        <v>26</v>
      </c>
    </row>
    <row r="158" spans="1:9" ht="27.95" customHeight="1" thickBot="1">
      <c r="A158" s="18"/>
      <c r="B158" s="19" t="s">
        <v>594</v>
      </c>
      <c r="C158" s="20">
        <v>0</v>
      </c>
      <c r="D158" s="20">
        <v>0</v>
      </c>
      <c r="E158" s="20">
        <v>0</v>
      </c>
      <c r="F158" s="21">
        <v>0</v>
      </c>
      <c r="G158" s="21">
        <v>0</v>
      </c>
      <c r="H158" s="21">
        <v>1</v>
      </c>
      <c r="I158" s="22">
        <v>1</v>
      </c>
    </row>
    <row r="159" spans="1:9" ht="27.95" customHeight="1" thickBot="1">
      <c r="A159" s="18"/>
      <c r="B159" s="19" t="s">
        <v>595</v>
      </c>
      <c r="C159" s="20">
        <v>1.21E-2</v>
      </c>
      <c r="D159" s="20">
        <v>0</v>
      </c>
      <c r="E159" s="20">
        <v>1.21E-2</v>
      </c>
      <c r="F159" s="21">
        <v>1.87</v>
      </c>
      <c r="G159" s="21">
        <v>4.5</v>
      </c>
      <c r="H159" s="21">
        <v>20.97</v>
      </c>
      <c r="I159" s="22">
        <v>26</v>
      </c>
    </row>
    <row r="160" spans="1:9" ht="13.5" thickBot="1">
      <c r="A160" s="18"/>
      <c r="B160" s="19" t="s">
        <v>596</v>
      </c>
      <c r="C160" s="465" t="s">
        <v>468</v>
      </c>
      <c r="D160" s="466"/>
      <c r="E160" s="466"/>
      <c r="F160" s="466"/>
      <c r="G160" s="466"/>
      <c r="H160" s="466"/>
      <c r="I160" s="467"/>
    </row>
    <row r="161" spans="1:9" ht="27.95" customHeight="1" thickBot="1">
      <c r="A161" s="18"/>
      <c r="B161" s="19" t="s">
        <v>430</v>
      </c>
      <c r="C161" s="20">
        <v>1.15E-2</v>
      </c>
      <c r="D161" s="20">
        <v>0</v>
      </c>
      <c r="E161" s="20">
        <v>1.15E-2</v>
      </c>
      <c r="F161" s="21">
        <v>1.8</v>
      </c>
      <c r="G161" s="21">
        <v>4.5</v>
      </c>
      <c r="H161" s="21">
        <v>21.97</v>
      </c>
      <c r="I161" s="22">
        <v>27</v>
      </c>
    </row>
    <row r="162" spans="1:9" ht="27.95" customHeight="1" thickBot="1">
      <c r="A162" s="18"/>
      <c r="B162" s="19" t="s">
        <v>597</v>
      </c>
      <c r="C162" s="20">
        <v>0</v>
      </c>
      <c r="D162" s="20">
        <v>0</v>
      </c>
      <c r="E162" s="20">
        <v>0</v>
      </c>
      <c r="F162" s="21">
        <v>0</v>
      </c>
      <c r="G162" s="21">
        <v>0</v>
      </c>
      <c r="H162" s="21">
        <v>0.5</v>
      </c>
      <c r="I162" s="22">
        <v>1</v>
      </c>
    </row>
    <row r="163" spans="1:9" ht="27.95" customHeight="1" thickBot="1">
      <c r="A163" s="18"/>
      <c r="B163" s="19" t="s">
        <v>598</v>
      </c>
      <c r="C163" s="20">
        <v>8.7999999999999995E-2</v>
      </c>
      <c r="D163" s="20">
        <v>0</v>
      </c>
      <c r="E163" s="20">
        <v>8.7999999999999995E-2</v>
      </c>
      <c r="F163" s="21">
        <v>1.47</v>
      </c>
      <c r="G163" s="21">
        <v>1</v>
      </c>
      <c r="H163" s="21">
        <v>24.78</v>
      </c>
      <c r="I163" s="22">
        <v>33</v>
      </c>
    </row>
    <row r="164" spans="1:9" ht="27.95" customHeight="1" thickBot="1">
      <c r="A164" s="18"/>
      <c r="B164" s="19" t="s">
        <v>599</v>
      </c>
      <c r="C164" s="20">
        <v>0.14960000000000001</v>
      </c>
      <c r="D164" s="20">
        <v>0</v>
      </c>
      <c r="E164" s="20">
        <v>0.14960000000000001</v>
      </c>
      <c r="F164" s="21">
        <v>2.4300000000000002</v>
      </c>
      <c r="G164" s="21">
        <v>6.3</v>
      </c>
      <c r="H164" s="21">
        <v>9.07</v>
      </c>
      <c r="I164" s="22">
        <v>10</v>
      </c>
    </row>
    <row r="165" spans="1:9" ht="27.95" customHeight="1" thickBot="1">
      <c r="A165" s="18"/>
      <c r="B165" s="19" t="s">
        <v>600</v>
      </c>
      <c r="C165" s="20">
        <v>3.3300000000000003E-2</v>
      </c>
      <c r="D165" s="20">
        <v>0</v>
      </c>
      <c r="E165" s="20">
        <v>3.3300000000000003E-2</v>
      </c>
      <c r="F165" s="21">
        <v>12.17</v>
      </c>
      <c r="G165" s="21">
        <v>1</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0</v>
      </c>
      <c r="E167" s="20">
        <v>0</v>
      </c>
      <c r="F167" s="21">
        <v>0</v>
      </c>
      <c r="G167" s="21">
        <v>0</v>
      </c>
      <c r="H167" s="21">
        <v>3.29</v>
      </c>
      <c r="I167" s="22">
        <v>6</v>
      </c>
    </row>
    <row r="168" spans="1:9" ht="27.95" customHeight="1" thickBot="1">
      <c r="A168" s="18"/>
      <c r="B168" s="19" t="s">
        <v>603</v>
      </c>
      <c r="C168" s="20">
        <v>8.7300000000000003E-2</v>
      </c>
      <c r="D168" s="20">
        <v>5.0000000000000001E-4</v>
      </c>
      <c r="E168" s="20">
        <v>8.7800000000000003E-2</v>
      </c>
      <c r="F168" s="21">
        <v>4.68</v>
      </c>
      <c r="G168" s="21">
        <v>1.3</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9.1399999999999995E-2</v>
      </c>
      <c r="D170" s="20">
        <v>1E-4</v>
      </c>
      <c r="E170" s="20">
        <v>9.1499999999999998E-2</v>
      </c>
      <c r="F170" s="21">
        <v>2.2799999999999998</v>
      </c>
      <c r="G170" s="21">
        <v>2.5</v>
      </c>
      <c r="H170" s="21">
        <v>51.04</v>
      </c>
      <c r="I170" s="22">
        <v>64</v>
      </c>
    </row>
    <row r="171" spans="1:9" ht="27.95" customHeight="1" thickBot="1">
      <c r="A171" s="18"/>
      <c r="B171" s="19" t="s">
        <v>605</v>
      </c>
      <c r="C171" s="20">
        <v>4.5999999999999999E-2</v>
      </c>
      <c r="D171" s="20">
        <v>2.9999999999999997E-4</v>
      </c>
      <c r="E171" s="20">
        <v>4.6399999999999997E-2</v>
      </c>
      <c r="F171" s="21">
        <v>1.29</v>
      </c>
      <c r="G171" s="21">
        <v>2.7</v>
      </c>
      <c r="H171" s="21">
        <v>136.81</v>
      </c>
      <c r="I171" s="22">
        <v>179</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0</v>
      </c>
      <c r="D179" s="20">
        <v>3.3099999999999997E-2</v>
      </c>
      <c r="E179" s="20">
        <v>3.3099999999999997E-2</v>
      </c>
      <c r="F179" s="21">
        <v>0</v>
      </c>
      <c r="G179" s="21">
        <v>0</v>
      </c>
      <c r="H179" s="21">
        <v>30.17</v>
      </c>
      <c r="I179" s="22">
        <v>41</v>
      </c>
    </row>
    <row r="180" spans="1:9" ht="27.95" customHeight="1" thickBot="1">
      <c r="A180" s="18"/>
      <c r="B180" s="19" t="s">
        <v>614</v>
      </c>
      <c r="C180" s="20">
        <v>0</v>
      </c>
      <c r="D180" s="20">
        <v>3.3099999999999997E-2</v>
      </c>
      <c r="E180" s="20">
        <v>3.3099999999999997E-2</v>
      </c>
      <c r="F180" s="21">
        <v>0</v>
      </c>
      <c r="G180" s="21">
        <v>0</v>
      </c>
      <c r="H180" s="21">
        <v>30.17</v>
      </c>
      <c r="I180" s="22">
        <v>41</v>
      </c>
    </row>
    <row r="181" spans="1:9" ht="13.5" thickBot="1">
      <c r="A181" s="18"/>
      <c r="B181" s="19" t="s">
        <v>615</v>
      </c>
      <c r="C181" s="465" t="s">
        <v>468</v>
      </c>
      <c r="D181" s="466"/>
      <c r="E181" s="466"/>
      <c r="F181" s="466"/>
      <c r="G181" s="466"/>
      <c r="H181" s="466"/>
      <c r="I181" s="467"/>
    </row>
    <row r="182" spans="1:9" ht="27.95" customHeight="1" thickBot="1">
      <c r="A182" s="18"/>
      <c r="B182" s="19" t="s">
        <v>616</v>
      </c>
      <c r="C182" s="20">
        <v>6.3899999999999998E-2</v>
      </c>
      <c r="D182" s="20">
        <v>3.4599999999999999E-2</v>
      </c>
      <c r="E182" s="20">
        <v>9.8599999999999993E-2</v>
      </c>
      <c r="F182" s="21">
        <v>2.15</v>
      </c>
      <c r="G182" s="21">
        <v>1.7</v>
      </c>
      <c r="H182" s="21">
        <v>28.87</v>
      </c>
      <c r="I182" s="22">
        <v>34</v>
      </c>
    </row>
    <row r="183" spans="1:9" ht="27.95" customHeight="1" thickBot="1">
      <c r="A183" s="18"/>
      <c r="B183" s="19" t="s">
        <v>617</v>
      </c>
      <c r="C183" s="20">
        <v>0</v>
      </c>
      <c r="D183" s="20">
        <v>0</v>
      </c>
      <c r="E183" s="20">
        <v>0</v>
      </c>
      <c r="F183" s="21">
        <v>0</v>
      </c>
      <c r="G183" s="21">
        <v>0</v>
      </c>
      <c r="H183" s="21">
        <v>8.25</v>
      </c>
      <c r="I183" s="22">
        <v>21</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4.8399999999999999E-2</v>
      </c>
      <c r="D187" s="20">
        <v>2.6200000000000001E-2</v>
      </c>
      <c r="E187" s="20">
        <v>7.4700000000000003E-2</v>
      </c>
      <c r="F187" s="21">
        <v>1.3</v>
      </c>
      <c r="G187" s="21">
        <v>1.7</v>
      </c>
      <c r="H187" s="21">
        <v>38.119999999999997</v>
      </c>
      <c r="I187" s="22">
        <v>56</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2.6800000000000001E-2</v>
      </c>
      <c r="D191" s="20">
        <v>2.9100000000000001E-2</v>
      </c>
      <c r="E191" s="20">
        <v>5.5899999999999998E-2</v>
      </c>
      <c r="F191" s="21">
        <v>0.76</v>
      </c>
      <c r="G191" s="21">
        <v>1.7</v>
      </c>
      <c r="H191" s="21">
        <v>68.790000000000006</v>
      </c>
      <c r="I191" s="22">
        <v>96</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0</v>
      </c>
      <c r="D194" s="20">
        <v>0</v>
      </c>
      <c r="E194" s="20">
        <v>0</v>
      </c>
      <c r="F194" s="21">
        <v>0</v>
      </c>
      <c r="G194" s="21">
        <v>0</v>
      </c>
      <c r="H194" s="21">
        <v>10.7</v>
      </c>
      <c r="I194" s="22">
        <v>17</v>
      </c>
    </row>
    <row r="195" spans="1:9" ht="27.95" customHeight="1" thickBot="1">
      <c r="A195" s="18"/>
      <c r="B195" s="19" t="s">
        <v>628</v>
      </c>
      <c r="C195" s="20">
        <v>0</v>
      </c>
      <c r="D195" s="20">
        <v>0</v>
      </c>
      <c r="E195" s="20">
        <v>0</v>
      </c>
      <c r="F195" s="21">
        <v>0</v>
      </c>
      <c r="G195" s="21">
        <v>0</v>
      </c>
      <c r="H195" s="21">
        <v>2.52</v>
      </c>
      <c r="I195" s="22">
        <v>7</v>
      </c>
    </row>
    <row r="196" spans="1:9" ht="13.5" thickBot="1">
      <c r="A196" s="18"/>
      <c r="B196" s="19" t="s">
        <v>629</v>
      </c>
      <c r="C196" s="465" t="s">
        <v>468</v>
      </c>
      <c r="D196" s="466"/>
      <c r="E196" s="466"/>
      <c r="F196" s="466"/>
      <c r="G196" s="466"/>
      <c r="H196" s="466"/>
      <c r="I196" s="467"/>
    </row>
    <row r="197" spans="1:9" ht="27.95" customHeight="1" thickBot="1">
      <c r="A197" s="18"/>
      <c r="B197" s="19" t="s">
        <v>630</v>
      </c>
      <c r="C197" s="20">
        <v>0</v>
      </c>
      <c r="D197" s="20">
        <v>0</v>
      </c>
      <c r="E197" s="20">
        <v>0</v>
      </c>
      <c r="F197" s="21">
        <v>0</v>
      </c>
      <c r="G197" s="21">
        <v>0</v>
      </c>
      <c r="H197" s="21">
        <v>13.42</v>
      </c>
      <c r="I197" s="22">
        <v>25</v>
      </c>
    </row>
    <row r="198" spans="1:9" ht="27.95" customHeight="1" thickBot="1">
      <c r="A198" s="18"/>
      <c r="B198" s="19" t="s">
        <v>391</v>
      </c>
      <c r="C198" s="20">
        <v>0</v>
      </c>
      <c r="D198" s="20">
        <v>0</v>
      </c>
      <c r="E198" s="20">
        <v>0</v>
      </c>
      <c r="F198" s="21">
        <v>0</v>
      </c>
      <c r="G198" s="21">
        <v>0</v>
      </c>
      <c r="H198" s="21">
        <v>13.42</v>
      </c>
      <c r="I198" s="22">
        <v>25</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0.1072</v>
      </c>
      <c r="D203" s="20">
        <v>0</v>
      </c>
      <c r="E203" s="20">
        <v>0.1072</v>
      </c>
      <c r="F203" s="21">
        <v>0.53</v>
      </c>
      <c r="G203" s="21">
        <v>10</v>
      </c>
      <c r="H203" s="21">
        <v>14.12</v>
      </c>
      <c r="I203" s="22">
        <v>23</v>
      </c>
    </row>
    <row r="204" spans="1:9" ht="27.95" customHeight="1" thickBot="1">
      <c r="A204" s="18"/>
      <c r="B204" s="19" t="s">
        <v>636</v>
      </c>
      <c r="C204" s="20">
        <v>0</v>
      </c>
      <c r="D204" s="20">
        <v>0</v>
      </c>
      <c r="E204" s="20">
        <v>0</v>
      </c>
      <c r="F204" s="21">
        <v>0</v>
      </c>
      <c r="G204" s="21">
        <v>0</v>
      </c>
      <c r="H204" s="21">
        <v>2.14</v>
      </c>
      <c r="I204" s="22">
        <v>5</v>
      </c>
    </row>
    <row r="205" spans="1:9" ht="27.95" customHeight="1" thickBot="1">
      <c r="A205" s="18"/>
      <c r="B205" s="19" t="s">
        <v>432</v>
      </c>
      <c r="C205" s="20">
        <v>9.0800000000000006E-2</v>
      </c>
      <c r="D205" s="20">
        <v>0</v>
      </c>
      <c r="E205" s="20">
        <v>9.0800000000000006E-2</v>
      </c>
      <c r="F205" s="21">
        <v>0.42</v>
      </c>
      <c r="G205" s="21">
        <v>10</v>
      </c>
      <c r="H205" s="21">
        <v>16.66</v>
      </c>
      <c r="I205" s="22">
        <v>29</v>
      </c>
    </row>
    <row r="206" spans="1:9" ht="27.95" customHeight="1" thickBot="1">
      <c r="A206" s="18"/>
      <c r="B206" s="19" t="s">
        <v>852</v>
      </c>
      <c r="C206" s="20">
        <v>0</v>
      </c>
      <c r="D206" s="20">
        <v>0</v>
      </c>
      <c r="E206" s="20">
        <v>0</v>
      </c>
      <c r="F206" s="21">
        <v>0</v>
      </c>
      <c r="G206" s="21">
        <v>0</v>
      </c>
      <c r="H206" s="21">
        <v>2</v>
      </c>
      <c r="I206" s="22">
        <v>2</v>
      </c>
    </row>
    <row r="207" spans="1:9" ht="27.95" customHeight="1" thickBot="1">
      <c r="A207" s="18"/>
      <c r="B207" s="19" t="s">
        <v>853</v>
      </c>
      <c r="C207" s="20">
        <v>4.9799999999999997E-2</v>
      </c>
      <c r="D207" s="20">
        <v>0</v>
      </c>
      <c r="E207" s="20">
        <v>4.9799999999999997E-2</v>
      </c>
      <c r="F207" s="21">
        <v>0.39</v>
      </c>
      <c r="G207" s="21">
        <v>0</v>
      </c>
      <c r="H207" s="21">
        <v>25.43</v>
      </c>
      <c r="I207" s="22">
        <v>31</v>
      </c>
    </row>
    <row r="208" spans="1:9" ht="13.5" thickBot="1">
      <c r="A208" s="18"/>
      <c r="B208" s="19" t="s">
        <v>639</v>
      </c>
      <c r="C208" s="465" t="s">
        <v>468</v>
      </c>
      <c r="D208" s="466"/>
      <c r="E208" s="466"/>
      <c r="F208" s="466"/>
      <c r="G208" s="466"/>
      <c r="H208" s="466"/>
      <c r="I208" s="467"/>
    </row>
    <row r="209" spans="1:9" ht="27.95" customHeight="1" thickBot="1">
      <c r="A209" s="18"/>
      <c r="B209" s="19" t="s">
        <v>854</v>
      </c>
      <c r="C209" s="20">
        <v>0</v>
      </c>
      <c r="D209" s="20">
        <v>0</v>
      </c>
      <c r="E209" s="20">
        <v>0</v>
      </c>
      <c r="F209" s="21">
        <v>0</v>
      </c>
      <c r="G209" s="21">
        <v>0</v>
      </c>
      <c r="H209" s="21">
        <v>4.6900000000000004</v>
      </c>
      <c r="I209" s="22">
        <v>15</v>
      </c>
    </row>
    <row r="210" spans="1:9" ht="27.95" customHeight="1" thickBot="1">
      <c r="A210" s="18"/>
      <c r="B210" s="19" t="s">
        <v>855</v>
      </c>
      <c r="C210" s="20">
        <v>3.9399999999999998E-2</v>
      </c>
      <c r="D210" s="20">
        <v>0</v>
      </c>
      <c r="E210" s="20">
        <v>3.9399999999999998E-2</v>
      </c>
      <c r="F210" s="21">
        <v>0.25</v>
      </c>
      <c r="G210" s="21">
        <v>0</v>
      </c>
      <c r="H210" s="21">
        <v>32.119999999999997</v>
      </c>
      <c r="I210" s="22">
        <v>48</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5.7000000000000002E-2</v>
      </c>
      <c r="D214" s="20">
        <v>0</v>
      </c>
      <c r="E214" s="20">
        <v>5.7000000000000002E-2</v>
      </c>
      <c r="F214" s="21">
        <v>0.32</v>
      </c>
      <c r="G214" s="21">
        <v>10</v>
      </c>
      <c r="H214" s="21">
        <v>48.78</v>
      </c>
      <c r="I214" s="22">
        <v>77</v>
      </c>
    </row>
    <row r="215" spans="1:9" ht="27.95" customHeight="1" thickBot="1">
      <c r="A215" s="18"/>
      <c r="B215" s="19" t="s">
        <v>644</v>
      </c>
      <c r="C215" s="20">
        <v>0.7167</v>
      </c>
      <c r="D215" s="20">
        <v>0</v>
      </c>
      <c r="E215" s="20">
        <v>0.7167</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7.6600000000000001E-2</v>
      </c>
      <c r="D217" s="20">
        <v>9.3200000000000005E-2</v>
      </c>
      <c r="E217" s="20">
        <v>0.16969999999999999</v>
      </c>
      <c r="F217" s="21">
        <v>0.49</v>
      </c>
      <c r="G217" s="21">
        <v>1</v>
      </c>
      <c r="H217" s="21">
        <v>16.37</v>
      </c>
      <c r="I217" s="22">
        <v>25</v>
      </c>
    </row>
    <row r="218" spans="1:9" ht="27.95" customHeight="1" thickBot="1">
      <c r="A218" s="18"/>
      <c r="B218" s="19" t="s">
        <v>647</v>
      </c>
      <c r="C218" s="20">
        <v>7.6600000000000001E-2</v>
      </c>
      <c r="D218" s="20">
        <v>9.3200000000000005E-2</v>
      </c>
      <c r="E218" s="20">
        <v>0.16969999999999999</v>
      </c>
      <c r="F218" s="21">
        <v>0.49</v>
      </c>
      <c r="G218" s="21">
        <v>1</v>
      </c>
      <c r="H218" s="21">
        <v>16.37</v>
      </c>
      <c r="I218" s="22">
        <v>25</v>
      </c>
    </row>
    <row r="219" spans="1:9" ht="27.95" customHeight="1" thickBot="1">
      <c r="A219" s="18"/>
      <c r="B219" s="19" t="s">
        <v>392</v>
      </c>
      <c r="C219" s="20">
        <v>0.1134</v>
      </c>
      <c r="D219" s="20">
        <v>8.7800000000000003E-2</v>
      </c>
      <c r="E219" s="20">
        <v>0.20119999999999999</v>
      </c>
      <c r="F219" s="21">
        <v>0.47</v>
      </c>
      <c r="G219" s="21">
        <v>1</v>
      </c>
      <c r="H219" s="21">
        <v>17.37</v>
      </c>
      <c r="I219" s="22">
        <v>26</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5.4000000000000003E-3</v>
      </c>
      <c r="D223" s="20">
        <v>0</v>
      </c>
      <c r="E223" s="20">
        <v>5.4000000000000003E-3</v>
      </c>
      <c r="F223" s="21">
        <v>0</v>
      </c>
      <c r="G223" s="21">
        <v>12</v>
      </c>
      <c r="H223" s="21">
        <v>16.57</v>
      </c>
      <c r="I223" s="22">
        <v>29</v>
      </c>
    </row>
    <row r="224" spans="1:9" ht="13.5" thickBot="1">
      <c r="A224" s="18"/>
      <c r="B224" s="19" t="s">
        <v>652</v>
      </c>
      <c r="C224" s="465" t="s">
        <v>468</v>
      </c>
      <c r="D224" s="466"/>
      <c r="E224" s="466"/>
      <c r="F224" s="466"/>
      <c r="G224" s="466"/>
      <c r="H224" s="466"/>
      <c r="I224" s="467"/>
    </row>
    <row r="225" spans="1:9" ht="27.95" customHeight="1" thickBot="1">
      <c r="A225" s="18"/>
      <c r="B225" s="19" t="s">
        <v>653</v>
      </c>
      <c r="C225" s="20">
        <v>5.4000000000000003E-3</v>
      </c>
      <c r="D225" s="20">
        <v>0</v>
      </c>
      <c r="E225" s="20">
        <v>5.4000000000000003E-3</v>
      </c>
      <c r="F225" s="21">
        <v>0</v>
      </c>
      <c r="G225" s="21">
        <v>12</v>
      </c>
      <c r="H225" s="21">
        <v>16.57</v>
      </c>
      <c r="I225" s="22">
        <v>29</v>
      </c>
    </row>
    <row r="226" spans="1:9" ht="27.95" customHeight="1" thickBot="1">
      <c r="A226" s="18"/>
      <c r="B226" s="19" t="s">
        <v>393</v>
      </c>
      <c r="C226" s="20">
        <v>5.3E-3</v>
      </c>
      <c r="D226" s="20">
        <v>0</v>
      </c>
      <c r="E226" s="20">
        <v>5.3E-3</v>
      </c>
      <c r="F226" s="21">
        <v>0</v>
      </c>
      <c r="G226" s="21">
        <v>12</v>
      </c>
      <c r="H226" s="21">
        <v>16.899999999999999</v>
      </c>
      <c r="I226" s="22">
        <v>30</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0.93330000000000002</v>
      </c>
      <c r="D234" s="20">
        <v>0</v>
      </c>
      <c r="E234" s="20">
        <v>0.93330000000000002</v>
      </c>
      <c r="F234" s="21">
        <v>0</v>
      </c>
      <c r="G234" s="21">
        <v>0</v>
      </c>
      <c r="H234" s="21">
        <v>1</v>
      </c>
      <c r="I234" s="22">
        <v>1</v>
      </c>
    </row>
    <row r="235" spans="1:9" ht="27.95" customHeight="1" thickBot="1">
      <c r="A235" s="18"/>
      <c r="B235" s="19" t="s">
        <v>662</v>
      </c>
      <c r="C235" s="20">
        <v>6.6900000000000001E-2</v>
      </c>
      <c r="D235" s="20">
        <v>0</v>
      </c>
      <c r="E235" s="20">
        <v>6.6900000000000001E-2</v>
      </c>
      <c r="F235" s="21">
        <v>1.74</v>
      </c>
      <c r="G235" s="21">
        <v>3</v>
      </c>
      <c r="H235" s="21">
        <v>14.85</v>
      </c>
      <c r="I235" s="22">
        <v>21</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0.10440000000000001</v>
      </c>
      <c r="D239" s="20">
        <v>0</v>
      </c>
      <c r="E239" s="20">
        <v>0.10440000000000001</v>
      </c>
      <c r="F239" s="21">
        <v>1.46</v>
      </c>
      <c r="G239" s="21">
        <v>3</v>
      </c>
      <c r="H239" s="21">
        <v>18.45</v>
      </c>
      <c r="I239" s="22">
        <v>25</v>
      </c>
    </row>
    <row r="240" spans="1:9" ht="13.5" thickBot="1">
      <c r="A240" s="18"/>
      <c r="B240" s="19" t="s">
        <v>667</v>
      </c>
      <c r="C240" s="465" t="s">
        <v>468</v>
      </c>
      <c r="D240" s="466"/>
      <c r="E240" s="466"/>
      <c r="F240" s="466"/>
      <c r="G240" s="466"/>
      <c r="H240" s="466"/>
      <c r="I240" s="467"/>
    </row>
    <row r="241" spans="1:9" ht="27.95" customHeight="1" thickBot="1">
      <c r="A241" s="18"/>
      <c r="B241" s="19" t="s">
        <v>668</v>
      </c>
      <c r="C241" s="20">
        <v>8.7300000000000003E-2</v>
      </c>
      <c r="D241" s="20">
        <v>0</v>
      </c>
      <c r="E241" s="20">
        <v>8.7300000000000003E-2</v>
      </c>
      <c r="F241" s="21">
        <v>2.15</v>
      </c>
      <c r="G241" s="21">
        <v>4.5</v>
      </c>
      <c r="H241" s="21">
        <v>9.85</v>
      </c>
      <c r="I241" s="22">
        <v>17</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8.5500000000000007E-2</v>
      </c>
      <c r="D243" s="20">
        <v>0</v>
      </c>
      <c r="E243" s="20">
        <v>8.5500000000000007E-2</v>
      </c>
      <c r="F243" s="21">
        <v>2.0299999999999998</v>
      </c>
      <c r="G243" s="21">
        <v>4.5</v>
      </c>
      <c r="H243" s="21">
        <v>10.050000000000001</v>
      </c>
      <c r="I243" s="22">
        <v>18</v>
      </c>
    </row>
    <row r="244" spans="1:9" ht="13.5" thickBot="1">
      <c r="A244" s="18"/>
      <c r="B244" s="19" t="s">
        <v>671</v>
      </c>
      <c r="C244" s="465" t="s">
        <v>468</v>
      </c>
      <c r="D244" s="466"/>
      <c r="E244" s="466"/>
      <c r="F244" s="466"/>
      <c r="G244" s="466"/>
      <c r="H244" s="466"/>
      <c r="I244" s="467"/>
    </row>
    <row r="245" spans="1:9" ht="27.95" customHeight="1" thickBot="1">
      <c r="A245" s="18"/>
      <c r="B245" s="19" t="s">
        <v>672</v>
      </c>
      <c r="C245" s="20">
        <v>0.16769999999999999</v>
      </c>
      <c r="D245" s="20">
        <v>3.3799999999999997E-2</v>
      </c>
      <c r="E245" s="20">
        <v>0.2016</v>
      </c>
      <c r="F245" s="21">
        <v>1.83</v>
      </c>
      <c r="G245" s="21">
        <v>4.2</v>
      </c>
      <c r="H245" s="21">
        <v>12.42</v>
      </c>
      <c r="I245" s="22">
        <v>20</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0.1552</v>
      </c>
      <c r="D248" s="20">
        <v>3.1300000000000001E-2</v>
      </c>
      <c r="E248" s="20">
        <v>0.1865</v>
      </c>
      <c r="F248" s="21">
        <v>1.74</v>
      </c>
      <c r="G248" s="21">
        <v>4.2</v>
      </c>
      <c r="H248" s="21">
        <v>13.42</v>
      </c>
      <c r="I248" s="22">
        <v>21</v>
      </c>
    </row>
    <row r="249" spans="1:9" ht="27.95" customHeight="1" thickBot="1">
      <c r="A249" s="18"/>
      <c r="B249" s="19" t="s">
        <v>394</v>
      </c>
      <c r="C249" s="20">
        <v>0.1145</v>
      </c>
      <c r="D249" s="20">
        <v>9.9000000000000008E-3</v>
      </c>
      <c r="E249" s="20">
        <v>0.1244</v>
      </c>
      <c r="F249" s="21">
        <v>1.71</v>
      </c>
      <c r="G249" s="21">
        <v>3.9</v>
      </c>
      <c r="H249" s="21">
        <v>42.53</v>
      </c>
      <c r="I249" s="22">
        <v>64</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5.1499999999999997E-2</v>
      </c>
      <c r="D252" s="20">
        <v>0</v>
      </c>
      <c r="E252" s="20">
        <v>5.1499999999999997E-2</v>
      </c>
      <c r="F252" s="21">
        <v>0.33</v>
      </c>
      <c r="G252" s="21">
        <v>0</v>
      </c>
      <c r="H252" s="21">
        <v>25.61</v>
      </c>
      <c r="I252" s="22">
        <v>37</v>
      </c>
    </row>
    <row r="253" spans="1:9" ht="27.95" customHeight="1" thickBot="1">
      <c r="A253" s="18"/>
      <c r="B253" s="19" t="s">
        <v>679</v>
      </c>
      <c r="C253" s="20">
        <v>0</v>
      </c>
      <c r="D253" s="20">
        <v>0</v>
      </c>
      <c r="E253" s="20">
        <v>0</v>
      </c>
      <c r="F253" s="21">
        <v>0</v>
      </c>
      <c r="G253" s="21">
        <v>0</v>
      </c>
      <c r="H253" s="21">
        <v>6.6</v>
      </c>
      <c r="I253" s="22">
        <v>18</v>
      </c>
    </row>
    <row r="254" spans="1:9" ht="27.95" customHeight="1" thickBot="1">
      <c r="A254" s="18"/>
      <c r="B254" s="19" t="s">
        <v>680</v>
      </c>
      <c r="C254" s="20">
        <v>4.0899999999999999E-2</v>
      </c>
      <c r="D254" s="20">
        <v>0</v>
      </c>
      <c r="E254" s="20">
        <v>4.0899999999999999E-2</v>
      </c>
      <c r="F254" s="21">
        <v>0.22</v>
      </c>
      <c r="G254" s="21">
        <v>0</v>
      </c>
      <c r="H254" s="21">
        <v>32.21</v>
      </c>
      <c r="I254" s="22">
        <v>55</v>
      </c>
    </row>
    <row r="255" spans="1:9" ht="27.95" customHeight="1" thickBot="1">
      <c r="A255" s="18"/>
      <c r="B255" s="19" t="s">
        <v>395</v>
      </c>
      <c r="C255" s="20">
        <v>4.02E-2</v>
      </c>
      <c r="D255" s="20">
        <v>0</v>
      </c>
      <c r="E255" s="20">
        <v>4.02E-2</v>
      </c>
      <c r="F255" s="21">
        <v>0.22</v>
      </c>
      <c r="G255" s="21">
        <v>0</v>
      </c>
      <c r="H255" s="21">
        <v>32.81</v>
      </c>
      <c r="I255" s="22">
        <v>56</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v>
      </c>
      <c r="I262" s="22">
        <v>1</v>
      </c>
    </row>
    <row r="263" spans="1:9" ht="27.95" customHeight="1" thickBot="1">
      <c r="A263" s="18"/>
      <c r="B263" s="19" t="s">
        <v>688</v>
      </c>
      <c r="C263" s="20">
        <v>0.13370000000000001</v>
      </c>
      <c r="D263" s="20">
        <v>2.5000000000000001E-3</v>
      </c>
      <c r="E263" s="20">
        <v>0.13619999999999999</v>
      </c>
      <c r="F263" s="21">
        <v>1.89</v>
      </c>
      <c r="G263" s="21">
        <v>6.3</v>
      </c>
      <c r="H263" s="21">
        <v>26.84</v>
      </c>
      <c r="I263" s="22">
        <v>45</v>
      </c>
    </row>
    <row r="264" spans="1:9" ht="27.95" customHeight="1" thickBot="1">
      <c r="A264" s="18"/>
      <c r="B264" s="19" t="s">
        <v>689</v>
      </c>
      <c r="C264" s="20">
        <v>0.12989999999999999</v>
      </c>
      <c r="D264" s="20">
        <v>2.3999999999999998E-3</v>
      </c>
      <c r="E264" s="20">
        <v>0.1323</v>
      </c>
      <c r="F264" s="21">
        <v>1.85</v>
      </c>
      <c r="G264" s="21">
        <v>6.3</v>
      </c>
      <c r="H264" s="21">
        <v>27.64</v>
      </c>
      <c r="I264" s="22">
        <v>46</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1.7299999999999999E-2</v>
      </c>
      <c r="D269" s="20">
        <v>0</v>
      </c>
      <c r="E269" s="20">
        <v>1.7299999999999999E-2</v>
      </c>
      <c r="F269" s="21">
        <v>6.08</v>
      </c>
      <c r="G269" s="21">
        <v>1</v>
      </c>
      <c r="H269" s="21">
        <v>1.54</v>
      </c>
      <c r="I269" s="22">
        <v>2</v>
      </c>
    </row>
    <row r="270" spans="1:9" ht="27.95" customHeight="1" thickBot="1">
      <c r="A270" s="18"/>
      <c r="B270" s="19" t="s">
        <v>695</v>
      </c>
      <c r="C270" s="20">
        <v>1.7299999999999999E-2</v>
      </c>
      <c r="D270" s="20">
        <v>0</v>
      </c>
      <c r="E270" s="20">
        <v>1.7299999999999999E-2</v>
      </c>
      <c r="F270" s="21">
        <v>6.08</v>
      </c>
      <c r="G270" s="21">
        <v>1</v>
      </c>
      <c r="H270" s="21">
        <v>1.54</v>
      </c>
      <c r="I270" s="22">
        <v>2</v>
      </c>
    </row>
    <row r="271" spans="1:9" ht="27.95" customHeight="1" thickBot="1">
      <c r="A271" s="18"/>
      <c r="B271" s="19" t="s">
        <v>396</v>
      </c>
      <c r="C271" s="20">
        <v>0.1239</v>
      </c>
      <c r="D271" s="20">
        <v>2.3E-3</v>
      </c>
      <c r="E271" s="20">
        <v>0.12620000000000001</v>
      </c>
      <c r="F271" s="21">
        <v>1.99</v>
      </c>
      <c r="G271" s="21">
        <v>5.6</v>
      </c>
      <c r="H271" s="21">
        <v>29.19</v>
      </c>
      <c r="I271" s="22">
        <v>49</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2.8899999999999999E-2</v>
      </c>
      <c r="D275" s="20">
        <v>0</v>
      </c>
      <c r="E275" s="20">
        <v>2.8899999999999999E-2</v>
      </c>
      <c r="F275" s="21">
        <v>1.74</v>
      </c>
      <c r="G275" s="21">
        <v>1.5</v>
      </c>
      <c r="H275" s="21">
        <v>11.7</v>
      </c>
      <c r="I275" s="22">
        <v>21</v>
      </c>
    </row>
    <row r="276" spans="1:9" ht="27.95" customHeight="1" thickBot="1">
      <c r="A276" s="18"/>
      <c r="B276" s="19" t="s">
        <v>700</v>
      </c>
      <c r="C276" s="20">
        <v>2.8899999999999999E-2</v>
      </c>
      <c r="D276" s="20">
        <v>0</v>
      </c>
      <c r="E276" s="20">
        <v>2.8899999999999999E-2</v>
      </c>
      <c r="F276" s="21">
        <v>1.74</v>
      </c>
      <c r="G276" s="21">
        <v>1.5</v>
      </c>
      <c r="H276" s="21">
        <v>11.7</v>
      </c>
      <c r="I276" s="22">
        <v>21</v>
      </c>
    </row>
    <row r="277" spans="1:9" ht="27.95" customHeight="1" thickBot="1">
      <c r="A277" s="18"/>
      <c r="B277" s="19" t="s">
        <v>397</v>
      </c>
      <c r="C277" s="20">
        <v>2.8400000000000002E-2</v>
      </c>
      <c r="D277" s="20">
        <v>0</v>
      </c>
      <c r="E277" s="20">
        <v>2.8400000000000002E-2</v>
      </c>
      <c r="F277" s="21">
        <v>1.66</v>
      </c>
      <c r="G277" s="21">
        <v>1.5</v>
      </c>
      <c r="H277" s="21">
        <v>11.9</v>
      </c>
      <c r="I277" s="22">
        <v>22</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8.3199999999999996E-2</v>
      </c>
      <c r="D283" s="20">
        <v>0</v>
      </c>
      <c r="E283" s="20">
        <v>8.3199999999999996E-2</v>
      </c>
      <c r="F283" s="21">
        <v>1.45</v>
      </c>
      <c r="G283" s="21">
        <v>2.2000000000000002</v>
      </c>
      <c r="H283" s="21">
        <v>20.99</v>
      </c>
      <c r="I283" s="22">
        <v>42</v>
      </c>
    </row>
    <row r="284" spans="1:9" ht="27.95" customHeight="1" thickBot="1">
      <c r="A284" s="18"/>
      <c r="B284" s="19" t="s">
        <v>707</v>
      </c>
      <c r="C284" s="20">
        <v>8.3199999999999996E-2</v>
      </c>
      <c r="D284" s="20">
        <v>0</v>
      </c>
      <c r="E284" s="20">
        <v>8.3199999999999996E-2</v>
      </c>
      <c r="F284" s="21">
        <v>1.45</v>
      </c>
      <c r="G284" s="21">
        <v>2.2000000000000002</v>
      </c>
      <c r="H284" s="21">
        <v>20.99</v>
      </c>
      <c r="I284" s="22">
        <v>42</v>
      </c>
    </row>
    <row r="285" spans="1:9" ht="27.95" customHeight="1" thickBot="1">
      <c r="A285" s="18"/>
      <c r="B285" s="19" t="s">
        <v>398</v>
      </c>
      <c r="C285" s="20">
        <v>8.0500000000000002E-2</v>
      </c>
      <c r="D285" s="20">
        <v>0</v>
      </c>
      <c r="E285" s="20">
        <v>8.0500000000000002E-2</v>
      </c>
      <c r="F285" s="21">
        <v>1.41</v>
      </c>
      <c r="G285" s="21">
        <v>2.2000000000000002</v>
      </c>
      <c r="H285" s="21">
        <v>21.69</v>
      </c>
      <c r="I285" s="22">
        <v>43</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4.0300000000000002E-2</v>
      </c>
      <c r="D298" s="20">
        <v>2.4199999999999999E-2</v>
      </c>
      <c r="E298" s="20">
        <v>6.4500000000000002E-2</v>
      </c>
      <c r="F298" s="21">
        <v>0</v>
      </c>
      <c r="G298" s="21">
        <v>0</v>
      </c>
      <c r="H298" s="21">
        <v>24.8</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3.6999999999999998E-2</v>
      </c>
      <c r="D300" s="20">
        <v>2.2200000000000001E-2</v>
      </c>
      <c r="E300" s="20">
        <v>5.9200000000000003E-2</v>
      </c>
      <c r="F300" s="21">
        <v>0</v>
      </c>
      <c r="G300" s="21">
        <v>0</v>
      </c>
      <c r="H300" s="21">
        <v>27</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5.3699999999999998E-2</v>
      </c>
      <c r="D302" s="20">
        <v>4.9599999999999998E-2</v>
      </c>
      <c r="E302" s="20">
        <v>0.1033</v>
      </c>
      <c r="F302" s="21">
        <v>0.55000000000000004</v>
      </c>
      <c r="G302" s="21">
        <v>2</v>
      </c>
      <c r="H302" s="21">
        <v>16.13</v>
      </c>
      <c r="I302" s="22">
        <v>22</v>
      </c>
    </row>
    <row r="303" spans="1:9" ht="13.5" thickBot="1">
      <c r="A303" s="18"/>
      <c r="B303" s="19" t="s">
        <v>725</v>
      </c>
      <c r="C303" s="465" t="s">
        <v>468</v>
      </c>
      <c r="D303" s="466"/>
      <c r="E303" s="466"/>
      <c r="F303" s="466"/>
      <c r="G303" s="466"/>
      <c r="H303" s="466"/>
      <c r="I303" s="467"/>
    </row>
    <row r="304" spans="1:9" ht="27.95" customHeight="1" thickBot="1">
      <c r="A304" s="18"/>
      <c r="B304" s="19" t="s">
        <v>726</v>
      </c>
      <c r="C304" s="20">
        <v>5.3699999999999998E-2</v>
      </c>
      <c r="D304" s="20">
        <v>4.9599999999999998E-2</v>
      </c>
      <c r="E304" s="20">
        <v>0.1033</v>
      </c>
      <c r="F304" s="21">
        <v>0.55000000000000004</v>
      </c>
      <c r="G304" s="21">
        <v>2</v>
      </c>
      <c r="H304" s="21">
        <v>16.13</v>
      </c>
      <c r="I304" s="22">
        <v>22</v>
      </c>
    </row>
    <row r="305" spans="1:9" ht="27.95" customHeight="1" thickBot="1">
      <c r="A305" s="18"/>
      <c r="B305" s="19" t="s">
        <v>399</v>
      </c>
      <c r="C305" s="20">
        <v>4.1799999999999997E-2</v>
      </c>
      <c r="D305" s="20">
        <v>3.1300000000000001E-2</v>
      </c>
      <c r="E305" s="20">
        <v>7.3099999999999998E-2</v>
      </c>
      <c r="F305" s="21">
        <v>0.22</v>
      </c>
      <c r="G305" s="21">
        <v>2</v>
      </c>
      <c r="H305" s="21">
        <v>44.68</v>
      </c>
      <c r="I305" s="22">
        <v>55</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7.9600000000000004E-2</v>
      </c>
      <c r="D313" s="20">
        <v>2.6700000000000002E-2</v>
      </c>
      <c r="E313" s="20">
        <v>0.10630000000000001</v>
      </c>
      <c r="F313" s="21">
        <v>0.49</v>
      </c>
      <c r="G313" s="21">
        <v>3</v>
      </c>
      <c r="H313" s="21">
        <v>18.34</v>
      </c>
      <c r="I313" s="22">
        <v>25</v>
      </c>
    </row>
    <row r="314" spans="1:9" ht="27.95" customHeight="1" thickBot="1">
      <c r="A314" s="18"/>
      <c r="B314" s="19" t="s">
        <v>735</v>
      </c>
      <c r="C314" s="20">
        <v>0.31340000000000001</v>
      </c>
      <c r="D314" s="20">
        <v>0</v>
      </c>
      <c r="E314" s="20">
        <v>0.31340000000000001</v>
      </c>
      <c r="F314" s="21">
        <v>0</v>
      </c>
      <c r="G314" s="21">
        <v>0</v>
      </c>
      <c r="H314" s="21">
        <v>1.5</v>
      </c>
      <c r="I314" s="22">
        <v>3</v>
      </c>
    </row>
    <row r="315" spans="1:9" ht="27.95" customHeight="1" thickBot="1">
      <c r="A315" s="18"/>
      <c r="B315" s="19" t="s">
        <v>736</v>
      </c>
      <c r="C315" s="20">
        <v>0</v>
      </c>
      <c r="D315" s="20">
        <v>0</v>
      </c>
      <c r="E315" s="20">
        <v>0</v>
      </c>
      <c r="F315" s="21">
        <v>0</v>
      </c>
      <c r="G315" s="21">
        <v>0</v>
      </c>
      <c r="H315" s="21">
        <v>1.92</v>
      </c>
      <c r="I315" s="22">
        <v>18</v>
      </c>
    </row>
    <row r="316" spans="1:9" ht="27.95" customHeight="1" thickBot="1">
      <c r="A316" s="18"/>
      <c r="B316" s="19" t="s">
        <v>435</v>
      </c>
      <c r="C316" s="20">
        <v>8.6300000000000002E-2</v>
      </c>
      <c r="D316" s="20">
        <v>2.1899999999999999E-2</v>
      </c>
      <c r="E316" s="20">
        <v>0.1082</v>
      </c>
      <c r="F316" s="21">
        <v>0.26</v>
      </c>
      <c r="G316" s="21">
        <v>3</v>
      </c>
      <c r="H316" s="21">
        <v>22.36</v>
      </c>
      <c r="I316" s="22">
        <v>47</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5.2299999999999999E-2</v>
      </c>
      <c r="D318" s="20">
        <v>3.39E-2</v>
      </c>
      <c r="E318" s="20">
        <v>8.6199999999999999E-2</v>
      </c>
      <c r="F318" s="21">
        <v>1.22</v>
      </c>
      <c r="G318" s="21">
        <v>2.8</v>
      </c>
      <c r="H318" s="21">
        <v>23.6</v>
      </c>
      <c r="I318" s="22">
        <v>30</v>
      </c>
    </row>
    <row r="319" spans="1:9" ht="27.95" customHeight="1" thickBot="1">
      <c r="A319" s="18"/>
      <c r="B319" s="19" t="s">
        <v>739</v>
      </c>
      <c r="C319" s="20">
        <v>0</v>
      </c>
      <c r="D319" s="20">
        <v>0</v>
      </c>
      <c r="E319" s="20">
        <v>0</v>
      </c>
      <c r="F319" s="21">
        <v>0</v>
      </c>
      <c r="G319" s="21">
        <v>0</v>
      </c>
      <c r="H319" s="21">
        <v>3.16</v>
      </c>
      <c r="I319" s="22">
        <v>7</v>
      </c>
    </row>
    <row r="320" spans="1:9" ht="13.5" thickBot="1">
      <c r="A320" s="18"/>
      <c r="B320" s="19" t="s">
        <v>740</v>
      </c>
      <c r="C320" s="465" t="s">
        <v>468</v>
      </c>
      <c r="D320" s="466"/>
      <c r="E320" s="466"/>
      <c r="F320" s="466"/>
      <c r="G320" s="466"/>
      <c r="H320" s="466"/>
      <c r="I320" s="467"/>
    </row>
    <row r="321" spans="1:9" ht="27.95" customHeight="1" thickBot="1">
      <c r="A321" s="18"/>
      <c r="B321" s="19" t="s">
        <v>436</v>
      </c>
      <c r="C321" s="20">
        <v>4.48E-2</v>
      </c>
      <c r="D321" s="20">
        <v>2.9000000000000001E-2</v>
      </c>
      <c r="E321" s="20">
        <v>7.3800000000000004E-2</v>
      </c>
      <c r="F321" s="21">
        <v>0.96</v>
      </c>
      <c r="G321" s="21">
        <v>2.8</v>
      </c>
      <c r="H321" s="21">
        <v>27.56</v>
      </c>
      <c r="I321" s="22">
        <v>38</v>
      </c>
    </row>
    <row r="322" spans="1:9" ht="27.95" customHeight="1" thickBot="1">
      <c r="A322" s="18"/>
      <c r="B322" s="19" t="s">
        <v>741</v>
      </c>
      <c r="C322" s="20">
        <v>6.3399999999999998E-2</v>
      </c>
      <c r="D322" s="20">
        <v>2.58E-2</v>
      </c>
      <c r="E322" s="20">
        <v>8.9200000000000002E-2</v>
      </c>
      <c r="F322" s="21">
        <v>0.56999999999999995</v>
      </c>
      <c r="G322" s="21">
        <v>2.8</v>
      </c>
      <c r="H322" s="21">
        <v>49.92</v>
      </c>
      <c r="I322" s="22">
        <v>85</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2.4299999999999999E-2</v>
      </c>
      <c r="D325" s="20">
        <v>0</v>
      </c>
      <c r="E325" s="20">
        <v>2.4299999999999999E-2</v>
      </c>
      <c r="F325" s="21">
        <v>0</v>
      </c>
      <c r="G325" s="21">
        <v>0</v>
      </c>
      <c r="H325" s="21">
        <v>20.54</v>
      </c>
      <c r="I325" s="22">
        <v>34</v>
      </c>
    </row>
    <row r="326" spans="1:9" ht="13.5" thickBot="1">
      <c r="A326" s="18"/>
      <c r="B326" s="19" t="s">
        <v>745</v>
      </c>
      <c r="C326" s="465" t="s">
        <v>468</v>
      </c>
      <c r="D326" s="466"/>
      <c r="E326" s="466"/>
      <c r="F326" s="466"/>
      <c r="G326" s="466"/>
      <c r="H326" s="466"/>
      <c r="I326" s="467"/>
    </row>
    <row r="327" spans="1:9" ht="27.95" customHeight="1" thickBot="1">
      <c r="A327" s="18"/>
      <c r="B327" s="19" t="s">
        <v>746</v>
      </c>
      <c r="C327" s="20">
        <v>2.3599999999999999E-2</v>
      </c>
      <c r="D327" s="20">
        <v>0</v>
      </c>
      <c r="E327" s="20">
        <v>2.3599999999999999E-2</v>
      </c>
      <c r="F327" s="21">
        <v>0</v>
      </c>
      <c r="G327" s="21">
        <v>0</v>
      </c>
      <c r="H327" s="21">
        <v>21.14</v>
      </c>
      <c r="I327" s="22">
        <v>35</v>
      </c>
    </row>
    <row r="328" spans="1:9" ht="27.95" customHeight="1" thickBot="1">
      <c r="A328" s="18"/>
      <c r="B328" s="19" t="s">
        <v>400</v>
      </c>
      <c r="C328" s="20">
        <v>2.3599999999999999E-2</v>
      </c>
      <c r="D328" s="20">
        <v>0</v>
      </c>
      <c r="E328" s="20">
        <v>2.3599999999999999E-2</v>
      </c>
      <c r="F328" s="21">
        <v>0</v>
      </c>
      <c r="G328" s="21">
        <v>0</v>
      </c>
      <c r="H328" s="21">
        <v>21.14</v>
      </c>
      <c r="I328" s="22">
        <v>35</v>
      </c>
    </row>
    <row r="329" spans="1:9" ht="27.95" customHeight="1" thickBot="1">
      <c r="A329" s="18"/>
      <c r="B329" s="19" t="s">
        <v>727</v>
      </c>
      <c r="C329" s="20">
        <v>0</v>
      </c>
      <c r="D329" s="20">
        <v>0</v>
      </c>
      <c r="E329" s="20">
        <v>0</v>
      </c>
      <c r="F329" s="21">
        <v>0</v>
      </c>
      <c r="G329" s="21">
        <v>0</v>
      </c>
      <c r="H329" s="21">
        <v>2.41</v>
      </c>
      <c r="I329" s="22">
        <v>9</v>
      </c>
    </row>
    <row r="330" spans="1:9" ht="27.95" customHeight="1" thickBot="1">
      <c r="A330" s="18"/>
      <c r="B330" s="19" t="s">
        <v>747</v>
      </c>
      <c r="C330" s="20">
        <v>0</v>
      </c>
      <c r="D330" s="20">
        <v>0</v>
      </c>
      <c r="E330" s="20">
        <v>0</v>
      </c>
      <c r="F330" s="21">
        <v>0</v>
      </c>
      <c r="G330" s="21">
        <v>0</v>
      </c>
      <c r="H330" s="21">
        <v>3</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0.06</v>
      </c>
      <c r="D332" s="20">
        <v>0</v>
      </c>
      <c r="E332" s="20">
        <v>0.06</v>
      </c>
      <c r="F332" s="21">
        <v>0</v>
      </c>
      <c r="G332" s="21">
        <v>0</v>
      </c>
      <c r="H332" s="21">
        <v>10</v>
      </c>
      <c r="I332" s="22">
        <v>14</v>
      </c>
    </row>
    <row r="333" spans="1:9" ht="27.95" customHeight="1" thickBot="1">
      <c r="A333" s="18"/>
      <c r="B333" s="19" t="s">
        <v>750</v>
      </c>
      <c r="C333" s="20">
        <v>0</v>
      </c>
      <c r="D333" s="20">
        <v>0</v>
      </c>
      <c r="E333" s="20">
        <v>0</v>
      </c>
      <c r="F333" s="21">
        <v>0</v>
      </c>
      <c r="G333" s="21">
        <v>0</v>
      </c>
      <c r="H333" s="21">
        <v>2.0499999999999998</v>
      </c>
      <c r="I333" s="22">
        <v>3</v>
      </c>
    </row>
    <row r="334" spans="1:9" ht="27.95" customHeight="1" thickBot="1">
      <c r="A334" s="18"/>
      <c r="B334" s="19" t="s">
        <v>751</v>
      </c>
      <c r="C334" s="20">
        <v>0</v>
      </c>
      <c r="D334" s="20">
        <v>0</v>
      </c>
      <c r="E334" s="20">
        <v>0</v>
      </c>
      <c r="F334" s="21">
        <v>0</v>
      </c>
      <c r="G334" s="21">
        <v>0</v>
      </c>
      <c r="H334" s="21">
        <v>2.14</v>
      </c>
      <c r="I334" s="22">
        <v>4</v>
      </c>
    </row>
    <row r="335" spans="1:9" ht="27.95" customHeight="1" thickBot="1">
      <c r="A335" s="18"/>
      <c r="B335" s="19" t="s">
        <v>752</v>
      </c>
      <c r="C335" s="20">
        <v>3.2300000000000002E-2</v>
      </c>
      <c r="D335" s="20">
        <v>0</v>
      </c>
      <c r="E335" s="20">
        <v>3.2300000000000002E-2</v>
      </c>
      <c r="F335" s="21">
        <v>0</v>
      </c>
      <c r="G335" s="21">
        <v>0</v>
      </c>
      <c r="H335" s="21">
        <v>18.57</v>
      </c>
      <c r="I335" s="22">
        <v>29</v>
      </c>
    </row>
    <row r="336" spans="1:9" ht="27.95" customHeight="1" thickBot="1">
      <c r="A336" s="18"/>
      <c r="B336" s="19" t="s">
        <v>401</v>
      </c>
      <c r="C336" s="20">
        <v>2.86E-2</v>
      </c>
      <c r="D336" s="20">
        <v>0</v>
      </c>
      <c r="E336" s="20">
        <v>2.86E-2</v>
      </c>
      <c r="F336" s="21">
        <v>0</v>
      </c>
      <c r="G336" s="21">
        <v>0</v>
      </c>
      <c r="H336" s="21">
        <v>20.98</v>
      </c>
      <c r="I336" s="22">
        <v>38</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7.9100000000000004E-2</v>
      </c>
      <c r="D339" s="20">
        <v>0</v>
      </c>
      <c r="E339" s="20">
        <v>7.9100000000000004E-2</v>
      </c>
      <c r="F339" s="21">
        <v>2.48</v>
      </c>
      <c r="G339" s="21">
        <v>7</v>
      </c>
      <c r="H339" s="21">
        <v>36.82</v>
      </c>
      <c r="I339" s="22">
        <v>49</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7.5800000000000006E-2</v>
      </c>
      <c r="D343" s="20">
        <v>0</v>
      </c>
      <c r="E343" s="20">
        <v>7.5800000000000006E-2</v>
      </c>
      <c r="F343" s="21">
        <v>2.39</v>
      </c>
      <c r="G343" s="21">
        <v>7</v>
      </c>
      <c r="H343" s="21">
        <v>38.42</v>
      </c>
      <c r="I343" s="22">
        <v>51</v>
      </c>
    </row>
    <row r="344" spans="1:9" ht="27.95" customHeight="1" thickBot="1">
      <c r="A344" s="18"/>
      <c r="B344" s="19" t="s">
        <v>404</v>
      </c>
      <c r="C344" s="20">
        <v>7.5800000000000006E-2</v>
      </c>
      <c r="D344" s="20">
        <v>0</v>
      </c>
      <c r="E344" s="20">
        <v>7.5800000000000006E-2</v>
      </c>
      <c r="F344" s="21">
        <v>2.39</v>
      </c>
      <c r="G344" s="21">
        <v>7</v>
      </c>
      <c r="H344" s="21">
        <v>38.42</v>
      </c>
      <c r="I344" s="22">
        <v>51</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6.2100000000000002E-2</v>
      </c>
      <c r="D347" s="20">
        <v>0</v>
      </c>
      <c r="E347" s="20">
        <v>6.2100000000000002E-2</v>
      </c>
      <c r="F347" s="21">
        <v>0.87</v>
      </c>
      <c r="G347" s="21">
        <v>3</v>
      </c>
      <c r="H347" s="21">
        <v>30.28</v>
      </c>
      <c r="I347" s="22">
        <v>42</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5.8299999999999998E-2</v>
      </c>
      <c r="D349" s="20">
        <v>0</v>
      </c>
      <c r="E349" s="20">
        <v>5.8299999999999998E-2</v>
      </c>
      <c r="F349" s="21">
        <v>0.83</v>
      </c>
      <c r="G349" s="21">
        <v>3</v>
      </c>
      <c r="H349" s="21">
        <v>32.28</v>
      </c>
      <c r="I349" s="22">
        <v>44</v>
      </c>
    </row>
    <row r="350" spans="1:9" ht="27.95" customHeight="1" thickBot="1">
      <c r="A350" s="18"/>
      <c r="B350" s="19" t="s">
        <v>405</v>
      </c>
      <c r="C350" s="20">
        <v>5.8299999999999998E-2</v>
      </c>
      <c r="D350" s="20">
        <v>0</v>
      </c>
      <c r="E350" s="20">
        <v>5.8299999999999998E-2</v>
      </c>
      <c r="F350" s="21">
        <v>0.83</v>
      </c>
      <c r="G350" s="21">
        <v>3</v>
      </c>
      <c r="H350" s="21">
        <v>32.28</v>
      </c>
      <c r="I350" s="22">
        <v>44</v>
      </c>
    </row>
    <row r="351" spans="1:9" ht="13.5" thickBot="1">
      <c r="A351" s="18"/>
      <c r="B351" s="19" t="s">
        <v>765</v>
      </c>
      <c r="C351" s="465" t="s">
        <v>468</v>
      </c>
      <c r="D351" s="466"/>
      <c r="E351" s="466"/>
      <c r="F351" s="466"/>
      <c r="G351" s="466"/>
      <c r="H351" s="466"/>
      <c r="I351" s="467"/>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0</v>
      </c>
      <c r="D353" s="20">
        <v>0</v>
      </c>
      <c r="E353" s="20">
        <v>0</v>
      </c>
      <c r="F353" s="21">
        <v>0</v>
      </c>
      <c r="G353" s="21">
        <v>0</v>
      </c>
      <c r="H353" s="21">
        <v>7.83</v>
      </c>
      <c r="I353" s="22">
        <v>17</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0</v>
      </c>
      <c r="D357" s="20">
        <v>0</v>
      </c>
      <c r="E357" s="20">
        <v>0</v>
      </c>
      <c r="F357" s="21">
        <v>0</v>
      </c>
      <c r="G357" s="21">
        <v>0</v>
      </c>
      <c r="H357" s="21">
        <v>8.2899999999999991</v>
      </c>
      <c r="I357" s="22">
        <v>18</v>
      </c>
    </row>
    <row r="358" spans="1:9" ht="27.95" customHeight="1" thickBot="1">
      <c r="A358" s="18"/>
      <c r="B358" s="19" t="s">
        <v>406</v>
      </c>
      <c r="C358" s="20">
        <v>0</v>
      </c>
      <c r="D358" s="20">
        <v>0</v>
      </c>
      <c r="E358" s="20">
        <v>0</v>
      </c>
      <c r="F358" s="21">
        <v>0</v>
      </c>
      <c r="G358" s="21">
        <v>0</v>
      </c>
      <c r="H358" s="21">
        <v>8.2899999999999991</v>
      </c>
      <c r="I358" s="22">
        <v>18</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0</v>
      </c>
      <c r="D361" s="20">
        <v>0</v>
      </c>
      <c r="E361" s="20">
        <v>0</v>
      </c>
      <c r="F361" s="21">
        <v>0</v>
      </c>
      <c r="G361" s="21">
        <v>0</v>
      </c>
      <c r="H361" s="21">
        <v>4.7699999999999996</v>
      </c>
      <c r="I361" s="22">
        <v>11</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0</v>
      </c>
      <c r="D363" s="20">
        <v>0</v>
      </c>
      <c r="E363" s="20">
        <v>0</v>
      </c>
      <c r="F363" s="21">
        <v>0</v>
      </c>
      <c r="G363" s="21">
        <v>0</v>
      </c>
      <c r="H363" s="21">
        <v>6.31</v>
      </c>
      <c r="I363" s="22">
        <v>13</v>
      </c>
    </row>
    <row r="364" spans="1:9" ht="27.95" customHeight="1" thickBot="1">
      <c r="A364" s="18"/>
      <c r="B364" s="19" t="s">
        <v>407</v>
      </c>
      <c r="C364" s="20">
        <v>0</v>
      </c>
      <c r="D364" s="20">
        <v>0</v>
      </c>
      <c r="E364" s="20">
        <v>0</v>
      </c>
      <c r="F364" s="21">
        <v>0</v>
      </c>
      <c r="G364" s="21">
        <v>0</v>
      </c>
      <c r="H364" s="21">
        <v>6.31</v>
      </c>
      <c r="I364" s="22">
        <v>13</v>
      </c>
    </row>
    <row r="365" spans="1:9" ht="27.95" customHeight="1" thickBot="1">
      <c r="A365" s="18"/>
      <c r="B365" s="19" t="s">
        <v>777</v>
      </c>
      <c r="C365" s="20">
        <v>0.1</v>
      </c>
      <c r="D365" s="20">
        <v>0</v>
      </c>
      <c r="E365" s="20">
        <v>0.1</v>
      </c>
      <c r="F365" s="21">
        <v>12.17</v>
      </c>
      <c r="G365" s="21">
        <v>3</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0.1522</v>
      </c>
      <c r="D367" s="20">
        <v>0</v>
      </c>
      <c r="E367" s="20">
        <v>0.1522</v>
      </c>
      <c r="F367" s="21">
        <v>0</v>
      </c>
      <c r="G367" s="21">
        <v>0</v>
      </c>
      <c r="H367" s="21">
        <v>6.57</v>
      </c>
      <c r="I367" s="22">
        <v>8</v>
      </c>
    </row>
    <row r="368" spans="1:9" ht="27.95" customHeight="1" thickBot="1">
      <c r="A368" s="18"/>
      <c r="B368" s="19" t="s">
        <v>780</v>
      </c>
      <c r="C368" s="20">
        <v>4.1700000000000001E-2</v>
      </c>
      <c r="D368" s="20">
        <v>0</v>
      </c>
      <c r="E368" s="20">
        <v>4.1700000000000001E-2</v>
      </c>
      <c r="F368" s="21">
        <v>4.0599999999999996</v>
      </c>
      <c r="G368" s="21">
        <v>3</v>
      </c>
      <c r="H368" s="21">
        <v>2.4</v>
      </c>
      <c r="I368" s="22">
        <v>3</v>
      </c>
    </row>
    <row r="369" spans="1:9" ht="27.95" customHeight="1" thickBot="1">
      <c r="A369" s="18"/>
      <c r="B369" s="19" t="s">
        <v>781</v>
      </c>
      <c r="C369" s="20">
        <v>0.1174</v>
      </c>
      <c r="D369" s="20">
        <v>0</v>
      </c>
      <c r="E369" s="20">
        <v>0.1174</v>
      </c>
      <c r="F369" s="21">
        <v>1.01</v>
      </c>
      <c r="G369" s="21">
        <v>3</v>
      </c>
      <c r="H369" s="21">
        <v>9.3699999999999992</v>
      </c>
      <c r="I369" s="22">
        <v>12</v>
      </c>
    </row>
    <row r="370" spans="1:9" ht="27.95" customHeight="1" thickBot="1">
      <c r="A370" s="18"/>
      <c r="B370" s="19" t="s">
        <v>408</v>
      </c>
      <c r="C370" s="20">
        <v>0.1157</v>
      </c>
      <c r="D370" s="20">
        <v>0</v>
      </c>
      <c r="E370" s="20">
        <v>0.1157</v>
      </c>
      <c r="F370" s="21">
        <v>1.01</v>
      </c>
      <c r="G370" s="21">
        <v>3</v>
      </c>
      <c r="H370" s="21">
        <v>10.37</v>
      </c>
      <c r="I370" s="22">
        <v>12</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0.5</v>
      </c>
      <c r="D390" s="20">
        <v>0</v>
      </c>
      <c r="E390" s="20">
        <v>0.5</v>
      </c>
      <c r="F390" s="21">
        <v>0</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7.7399999999999997E-2</v>
      </c>
      <c r="D392" s="20">
        <v>0</v>
      </c>
      <c r="E392" s="20">
        <v>7.7399999999999997E-2</v>
      </c>
      <c r="F392" s="21">
        <v>0</v>
      </c>
      <c r="G392" s="21">
        <v>0</v>
      </c>
      <c r="H392" s="21">
        <v>6.46</v>
      </c>
      <c r="I392" s="22">
        <v>10</v>
      </c>
    </row>
    <row r="393" spans="1:9" ht="27.95" customHeight="1" thickBot="1">
      <c r="A393" s="18"/>
      <c r="B393" s="19" t="s">
        <v>801</v>
      </c>
      <c r="C393" s="20">
        <v>7.7399999999999997E-2</v>
      </c>
      <c r="D393" s="20">
        <v>0</v>
      </c>
      <c r="E393" s="20">
        <v>7.7399999999999997E-2</v>
      </c>
      <c r="F393" s="21">
        <v>0</v>
      </c>
      <c r="G393" s="21">
        <v>0</v>
      </c>
      <c r="H393" s="21">
        <v>6.46</v>
      </c>
      <c r="I393" s="22">
        <v>10</v>
      </c>
    </row>
    <row r="394" spans="1:9" ht="27.95" customHeight="1" thickBot="1">
      <c r="A394" s="18"/>
      <c r="B394" s="19" t="s">
        <v>412</v>
      </c>
      <c r="C394" s="20">
        <v>8.3900000000000002E-2</v>
      </c>
      <c r="D394" s="20">
        <v>0</v>
      </c>
      <c r="E394" s="20">
        <v>8.3900000000000002E-2</v>
      </c>
      <c r="F394" s="21">
        <v>0</v>
      </c>
      <c r="G394" s="21">
        <v>0</v>
      </c>
      <c r="H394" s="21">
        <v>6.56</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0</v>
      </c>
      <c r="D397" s="20">
        <v>0</v>
      </c>
      <c r="E397" s="20">
        <v>0</v>
      </c>
      <c r="F397" s="21">
        <v>0</v>
      </c>
      <c r="G397" s="21">
        <v>0</v>
      </c>
      <c r="H397" s="21">
        <v>4.6100000000000003</v>
      </c>
      <c r="I397" s="22">
        <v>11</v>
      </c>
    </row>
    <row r="398" spans="1:9" ht="27.95" customHeight="1" thickBot="1">
      <c r="A398" s="18"/>
      <c r="B398" s="19" t="s">
        <v>805</v>
      </c>
      <c r="C398" s="20">
        <v>0</v>
      </c>
      <c r="D398" s="20">
        <v>0</v>
      </c>
      <c r="E398" s="20">
        <v>0</v>
      </c>
      <c r="F398" s="21">
        <v>0</v>
      </c>
      <c r="G398" s="21">
        <v>0</v>
      </c>
      <c r="H398" s="21">
        <v>4.6100000000000003</v>
      </c>
      <c r="I398" s="22">
        <v>11</v>
      </c>
    </row>
    <row r="399" spans="1:9" ht="27.95" customHeight="1" thickBot="1">
      <c r="A399" s="18"/>
      <c r="B399" s="19" t="s">
        <v>413</v>
      </c>
      <c r="C399" s="20">
        <v>0</v>
      </c>
      <c r="D399" s="20">
        <v>0</v>
      </c>
      <c r="E399" s="20">
        <v>0</v>
      </c>
      <c r="F399" s="21">
        <v>0</v>
      </c>
      <c r="G399" s="21">
        <v>0</v>
      </c>
      <c r="H399" s="21">
        <v>4.6100000000000003</v>
      </c>
      <c r="I399" s="22">
        <v>11</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v>
      </c>
      <c r="D406" s="20">
        <v>0</v>
      </c>
      <c r="E406" s="20">
        <v>0</v>
      </c>
      <c r="F406" s="21">
        <v>0</v>
      </c>
      <c r="G406" s="21">
        <v>0</v>
      </c>
      <c r="H406" s="21">
        <v>0.5</v>
      </c>
      <c r="I406" s="22">
        <v>1</v>
      </c>
    </row>
    <row r="407" spans="1:9" ht="27.95" customHeight="1" thickBot="1">
      <c r="A407" s="18"/>
      <c r="B407" s="19" t="s">
        <v>812</v>
      </c>
      <c r="C407" s="20">
        <v>0.2278</v>
      </c>
      <c r="D407" s="20">
        <v>0.12859999999999999</v>
      </c>
      <c r="E407" s="20">
        <v>0.35639999999999999</v>
      </c>
      <c r="F407" s="21">
        <v>1.1599999999999999</v>
      </c>
      <c r="G407" s="21">
        <v>3.5</v>
      </c>
      <c r="H407" s="21">
        <v>13.8</v>
      </c>
      <c r="I407" s="22">
        <v>21</v>
      </c>
    </row>
    <row r="408" spans="1:9" ht="27.95" customHeight="1" thickBot="1">
      <c r="A408" s="18"/>
      <c r="B408" s="19" t="s">
        <v>446</v>
      </c>
      <c r="C408" s="20">
        <v>0.2198</v>
      </c>
      <c r="D408" s="20">
        <v>0.1241</v>
      </c>
      <c r="E408" s="20">
        <v>0.34399999999999997</v>
      </c>
      <c r="F408" s="21">
        <v>1.1100000000000001</v>
      </c>
      <c r="G408" s="21">
        <v>3.5</v>
      </c>
      <c r="H408" s="21">
        <v>14.3</v>
      </c>
      <c r="I408" s="22">
        <v>22</v>
      </c>
    </row>
    <row r="409" spans="1:9" ht="27.95" customHeight="1" thickBot="1">
      <c r="A409" s="18"/>
      <c r="B409" s="19" t="s">
        <v>813</v>
      </c>
      <c r="C409" s="20">
        <v>0.2198</v>
      </c>
      <c r="D409" s="20">
        <v>0.1241</v>
      </c>
      <c r="E409" s="20">
        <v>0.34399999999999997</v>
      </c>
      <c r="F409" s="21">
        <v>1.1100000000000001</v>
      </c>
      <c r="G409" s="21">
        <v>3.5</v>
      </c>
      <c r="H409" s="21">
        <v>14.3</v>
      </c>
      <c r="I409" s="22">
        <v>22</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v>
      </c>
      <c r="D411" s="20">
        <v>0</v>
      </c>
      <c r="E411" s="20">
        <v>0</v>
      </c>
      <c r="F411" s="21">
        <v>0</v>
      </c>
      <c r="G411" s="21">
        <v>0</v>
      </c>
      <c r="H411" s="21">
        <v>1</v>
      </c>
      <c r="I411" s="22">
        <v>1</v>
      </c>
    </row>
    <row r="412" spans="1:9" ht="27.95" customHeight="1" thickBot="1">
      <c r="A412" s="18"/>
      <c r="B412" s="19" t="s">
        <v>816</v>
      </c>
      <c r="C412" s="20">
        <v>3.8600000000000002E-2</v>
      </c>
      <c r="D412" s="20">
        <v>0</v>
      </c>
      <c r="E412" s="20">
        <v>3.8600000000000002E-2</v>
      </c>
      <c r="F412" s="21">
        <v>0.23</v>
      </c>
      <c r="G412" s="21">
        <v>1</v>
      </c>
      <c r="H412" s="21">
        <v>36.74</v>
      </c>
      <c r="I412" s="22">
        <v>54</v>
      </c>
    </row>
    <row r="413" spans="1:9" ht="27.95" customHeight="1" thickBot="1">
      <c r="A413" s="18"/>
      <c r="B413" s="19" t="s">
        <v>817</v>
      </c>
      <c r="C413" s="20">
        <v>3.7600000000000001E-2</v>
      </c>
      <c r="D413" s="20">
        <v>0</v>
      </c>
      <c r="E413" s="20">
        <v>3.7600000000000001E-2</v>
      </c>
      <c r="F413" s="21">
        <v>0.22</v>
      </c>
      <c r="G413" s="21">
        <v>1</v>
      </c>
      <c r="H413" s="21">
        <v>37.74</v>
      </c>
      <c r="I413" s="22">
        <v>55</v>
      </c>
    </row>
    <row r="414" spans="1:9" ht="27.95" customHeight="1" thickBot="1">
      <c r="A414" s="18"/>
      <c r="B414" s="19" t="s">
        <v>447</v>
      </c>
      <c r="C414" s="20">
        <v>3.6799999999999999E-2</v>
      </c>
      <c r="D414" s="20">
        <v>0</v>
      </c>
      <c r="E414" s="20">
        <v>3.6799999999999999E-2</v>
      </c>
      <c r="F414" s="21">
        <v>0.22</v>
      </c>
      <c r="G414" s="21">
        <v>1</v>
      </c>
      <c r="H414" s="21">
        <v>38.54</v>
      </c>
      <c r="I414" s="22">
        <v>56</v>
      </c>
    </row>
    <row r="415" spans="1:9" ht="13.5" thickBot="1">
      <c r="A415" s="18"/>
      <c r="B415" s="19" t="s">
        <v>856</v>
      </c>
      <c r="C415" s="465" t="s">
        <v>468</v>
      </c>
      <c r="D415" s="466"/>
      <c r="E415" s="466"/>
      <c r="F415" s="466"/>
      <c r="G415" s="466"/>
      <c r="H415" s="466"/>
      <c r="I415" s="467"/>
    </row>
    <row r="416" spans="1:9" ht="13.5" thickBot="1">
      <c r="A416" s="18"/>
      <c r="B416" s="19" t="s">
        <v>857</v>
      </c>
      <c r="C416" s="465" t="s">
        <v>468</v>
      </c>
      <c r="D416" s="466"/>
      <c r="E416" s="466"/>
      <c r="F416" s="466"/>
      <c r="G416" s="466"/>
      <c r="H416" s="466"/>
      <c r="I416" s="467"/>
    </row>
    <row r="417" spans="1:9" ht="13.5" thickBot="1">
      <c r="A417" s="18"/>
      <c r="B417" s="19" t="s">
        <v>858</v>
      </c>
      <c r="C417" s="465" t="s">
        <v>468</v>
      </c>
      <c r="D417" s="466"/>
      <c r="E417" s="466"/>
      <c r="F417" s="466"/>
      <c r="G417" s="466"/>
      <c r="H417" s="466"/>
      <c r="I417" s="467"/>
    </row>
    <row r="418" spans="1:9" ht="27.95" customHeight="1" thickBot="1">
      <c r="A418" s="18"/>
      <c r="B418" s="19" t="s">
        <v>859</v>
      </c>
      <c r="C418" s="20">
        <v>0</v>
      </c>
      <c r="D418" s="20">
        <v>0</v>
      </c>
      <c r="E418" s="20">
        <v>0</v>
      </c>
      <c r="F418" s="21">
        <v>0</v>
      </c>
      <c r="G418" s="21">
        <v>0</v>
      </c>
      <c r="H418" s="21">
        <v>0</v>
      </c>
      <c r="I418" s="22">
        <v>0</v>
      </c>
    </row>
    <row r="419" spans="1:9" ht="13.5" thickBot="1">
      <c r="A419" s="18"/>
      <c r="B419" s="19" t="s">
        <v>860</v>
      </c>
      <c r="C419" s="465" t="s">
        <v>468</v>
      </c>
      <c r="D419" s="466"/>
      <c r="E419" s="466"/>
      <c r="F419" s="466"/>
      <c r="G419" s="466"/>
      <c r="H419" s="466"/>
      <c r="I419" s="467"/>
    </row>
    <row r="420" spans="1:9" ht="13.5" thickBot="1">
      <c r="A420" s="18"/>
      <c r="B420" s="19" t="s">
        <v>861</v>
      </c>
      <c r="C420" s="465" t="s">
        <v>468</v>
      </c>
      <c r="D420" s="466"/>
      <c r="E420" s="466"/>
      <c r="F420" s="466"/>
      <c r="G420" s="466"/>
      <c r="H420" s="466"/>
      <c r="I420" s="467"/>
    </row>
    <row r="421" spans="1:9" ht="27.95" customHeight="1" thickBot="1">
      <c r="A421" s="18"/>
      <c r="B421" s="19" t="s">
        <v>862</v>
      </c>
      <c r="C421" s="20">
        <v>0</v>
      </c>
      <c r="D421" s="20">
        <v>0</v>
      </c>
      <c r="E421" s="20">
        <v>0</v>
      </c>
      <c r="F421" s="21">
        <v>0</v>
      </c>
      <c r="G421" s="21">
        <v>0</v>
      </c>
      <c r="H421" s="21">
        <v>0</v>
      </c>
      <c r="I421" s="22">
        <v>0</v>
      </c>
    </row>
    <row r="422" spans="1:9" ht="13.5" thickBot="1">
      <c r="A422" s="18"/>
      <c r="B422" s="19" t="s">
        <v>863</v>
      </c>
      <c r="C422" s="465" t="s">
        <v>468</v>
      </c>
      <c r="D422" s="466"/>
      <c r="E422" s="466"/>
      <c r="F422" s="466"/>
      <c r="G422" s="466"/>
      <c r="H422" s="466"/>
      <c r="I422" s="467"/>
    </row>
    <row r="423" spans="1:9" ht="13.5" thickBot="1">
      <c r="A423" s="18"/>
      <c r="B423" s="19" t="s">
        <v>864</v>
      </c>
      <c r="C423" s="465" t="s">
        <v>468</v>
      </c>
      <c r="D423" s="466"/>
      <c r="E423" s="466"/>
      <c r="F423" s="466"/>
      <c r="G423" s="466"/>
      <c r="H423" s="466"/>
      <c r="I423" s="467"/>
    </row>
    <row r="424" spans="1:9" ht="27.95" customHeight="1" thickBot="1">
      <c r="A424" s="18"/>
      <c r="B424" s="19" t="s">
        <v>865</v>
      </c>
      <c r="C424" s="20">
        <v>0</v>
      </c>
      <c r="D424" s="20">
        <v>0</v>
      </c>
      <c r="E424" s="20">
        <v>0</v>
      </c>
      <c r="F424" s="21">
        <v>0</v>
      </c>
      <c r="G424" s="21">
        <v>0</v>
      </c>
      <c r="H424" s="21">
        <v>0</v>
      </c>
      <c r="I424" s="22">
        <v>0</v>
      </c>
    </row>
    <row r="425" spans="1:9" ht="27.95" customHeight="1" thickBot="1">
      <c r="A425" s="18"/>
      <c r="B425" s="19" t="s">
        <v>866</v>
      </c>
      <c r="C425" s="20">
        <v>0</v>
      </c>
      <c r="D425" s="20">
        <v>0</v>
      </c>
      <c r="E425" s="20">
        <v>0</v>
      </c>
      <c r="F425" s="21">
        <v>0</v>
      </c>
      <c r="G425" s="21">
        <v>0</v>
      </c>
      <c r="H425" s="21">
        <v>0</v>
      </c>
      <c r="I425" s="22">
        <v>0</v>
      </c>
    </row>
    <row r="426" spans="1:9" ht="27.95" customHeight="1" thickBot="1">
      <c r="A426" s="18"/>
      <c r="B426" s="19" t="s">
        <v>818</v>
      </c>
      <c r="C426" s="20">
        <v>5.3600000000000002E-2</v>
      </c>
      <c r="D426" s="20">
        <v>1.04E-2</v>
      </c>
      <c r="E426" s="20">
        <v>6.4000000000000001E-2</v>
      </c>
      <c r="F426" s="21">
        <v>0.74</v>
      </c>
      <c r="G426" s="21">
        <v>3.6</v>
      </c>
      <c r="H426" s="21">
        <v>935.31</v>
      </c>
      <c r="I426" s="22">
        <v>1372</v>
      </c>
    </row>
    <row r="427" spans="1:9" ht="13.5" thickBot="1">
      <c r="A427" s="18"/>
      <c r="B427" s="19" t="s">
        <v>469</v>
      </c>
      <c r="C427" s="465" t="s">
        <v>468</v>
      </c>
      <c r="D427" s="466"/>
      <c r="E427" s="466"/>
      <c r="F427" s="466"/>
      <c r="G427" s="466"/>
      <c r="H427" s="466"/>
      <c r="I427" s="467"/>
    </row>
    <row r="428" spans="1:9" ht="13.5" thickBot="1">
      <c r="A428" s="18"/>
      <c r="B428" s="19" t="s">
        <v>819</v>
      </c>
      <c r="C428" s="465" t="s">
        <v>468</v>
      </c>
      <c r="D428" s="466"/>
      <c r="E428" s="466"/>
      <c r="F428" s="466"/>
      <c r="G428" s="466"/>
      <c r="H428" s="466"/>
      <c r="I428" s="467"/>
    </row>
    <row r="429" spans="1:9" ht="13.5" thickBot="1">
      <c r="A429" s="18"/>
      <c r="B429" s="19" t="s">
        <v>820</v>
      </c>
      <c r="C429" s="465" t="s">
        <v>468</v>
      </c>
      <c r="D429" s="466"/>
      <c r="E429" s="466"/>
      <c r="F429" s="466"/>
      <c r="G429" s="466"/>
      <c r="H429" s="466"/>
      <c r="I429" s="467"/>
    </row>
    <row r="430" spans="1:9" ht="13.5" thickBot="1">
      <c r="A430" s="18"/>
      <c r="B430" s="19" t="s">
        <v>821</v>
      </c>
      <c r="C430" s="465" t="s">
        <v>468</v>
      </c>
      <c r="D430" s="466"/>
      <c r="E430" s="466"/>
      <c r="F430" s="466"/>
      <c r="G430" s="466"/>
      <c r="H430" s="466"/>
      <c r="I430" s="467"/>
    </row>
    <row r="431" spans="1:9" ht="13.5" thickBot="1">
      <c r="A431" s="18"/>
      <c r="B431" s="19" t="s">
        <v>822</v>
      </c>
      <c r="C431" s="465" t="s">
        <v>468</v>
      </c>
      <c r="D431" s="466"/>
      <c r="E431" s="466"/>
      <c r="F431" s="466"/>
      <c r="G431" s="466"/>
      <c r="H431" s="466"/>
      <c r="I431" s="467"/>
    </row>
    <row r="432" spans="1:9" ht="13.5" thickBot="1">
      <c r="A432" s="18"/>
      <c r="B432" s="19" t="s">
        <v>823</v>
      </c>
      <c r="C432" s="465" t="s">
        <v>468</v>
      </c>
      <c r="D432" s="466"/>
      <c r="E432" s="466"/>
      <c r="F432" s="466"/>
      <c r="G432" s="466"/>
      <c r="H432" s="466"/>
      <c r="I432" s="467"/>
    </row>
    <row r="433" spans="1:9" ht="27.95" customHeight="1" thickBot="1">
      <c r="A433" s="18"/>
      <c r="B433" s="19" t="s">
        <v>414</v>
      </c>
      <c r="C433" s="20">
        <v>0</v>
      </c>
      <c r="D433" s="20">
        <v>0</v>
      </c>
      <c r="E433" s="20">
        <v>0</v>
      </c>
      <c r="F433" s="21">
        <v>0</v>
      </c>
      <c r="G433" s="21">
        <v>0</v>
      </c>
      <c r="H433" s="21">
        <v>0</v>
      </c>
      <c r="I433" s="22">
        <v>0</v>
      </c>
    </row>
    <row r="434" spans="1:9" ht="13.5" thickBot="1">
      <c r="A434" s="18"/>
      <c r="B434" s="19" t="s">
        <v>824</v>
      </c>
      <c r="C434" s="465" t="s">
        <v>468</v>
      </c>
      <c r="D434" s="466"/>
      <c r="E434" s="466"/>
      <c r="F434" s="466"/>
      <c r="G434" s="466"/>
      <c r="H434" s="466"/>
      <c r="I434" s="467"/>
    </row>
    <row r="435" spans="1:9" ht="13.5" thickBot="1">
      <c r="A435" s="18"/>
      <c r="B435" s="19" t="s">
        <v>727</v>
      </c>
      <c r="C435" s="465" t="s">
        <v>468</v>
      </c>
      <c r="D435" s="466"/>
      <c r="E435" s="466"/>
      <c r="F435" s="466"/>
      <c r="G435" s="466"/>
      <c r="H435" s="466"/>
      <c r="I435" s="467"/>
    </row>
    <row r="436" spans="1:9" ht="27.95" customHeight="1" thickBot="1">
      <c r="A436" s="18"/>
      <c r="B436" s="19" t="s">
        <v>818</v>
      </c>
      <c r="C436" s="20">
        <v>0</v>
      </c>
      <c r="D436" s="20">
        <v>0</v>
      </c>
      <c r="E436" s="20">
        <v>0</v>
      </c>
      <c r="F436" s="21">
        <v>0</v>
      </c>
      <c r="G436" s="21">
        <v>0</v>
      </c>
      <c r="H436" s="21">
        <v>0</v>
      </c>
      <c r="I436" s="22">
        <v>0</v>
      </c>
    </row>
    <row r="437" spans="1:9" ht="13.5" thickBot="1">
      <c r="A437" s="18"/>
      <c r="B437" s="19" t="s">
        <v>825</v>
      </c>
      <c r="C437" s="465" t="s">
        <v>468</v>
      </c>
      <c r="D437" s="466"/>
      <c r="E437" s="466"/>
      <c r="F437" s="466"/>
      <c r="G437" s="466"/>
      <c r="H437" s="466"/>
      <c r="I437" s="467"/>
    </row>
    <row r="438" spans="1:9" ht="13.5" thickBot="1">
      <c r="A438" s="18"/>
      <c r="B438" s="19" t="s">
        <v>826</v>
      </c>
      <c r="C438" s="465" t="s">
        <v>468</v>
      </c>
      <c r="D438" s="466"/>
      <c r="E438" s="466"/>
      <c r="F438" s="466"/>
      <c r="G438" s="466"/>
      <c r="H438" s="466"/>
      <c r="I438" s="467"/>
    </row>
    <row r="439" spans="1:9" ht="13.5" thickBot="1">
      <c r="A439" s="18"/>
      <c r="B439" s="19" t="s">
        <v>827</v>
      </c>
      <c r="C439" s="465" t="s">
        <v>468</v>
      </c>
      <c r="D439" s="466"/>
      <c r="E439" s="466"/>
      <c r="F439" s="466"/>
      <c r="G439" s="466"/>
      <c r="H439" s="466"/>
      <c r="I439" s="467"/>
    </row>
    <row r="440" spans="1:9" ht="27.95" customHeight="1" thickBot="1">
      <c r="A440" s="18"/>
      <c r="B440" s="19" t="s">
        <v>415</v>
      </c>
      <c r="C440" s="20">
        <v>0</v>
      </c>
      <c r="D440" s="20">
        <v>0</v>
      </c>
      <c r="E440" s="20">
        <v>0</v>
      </c>
      <c r="F440" s="21">
        <v>0</v>
      </c>
      <c r="G440" s="21">
        <v>0</v>
      </c>
      <c r="H440" s="21">
        <v>0</v>
      </c>
      <c r="I440" s="22">
        <v>0</v>
      </c>
    </row>
    <row r="441" spans="1:9" ht="27.95" customHeight="1" thickBot="1">
      <c r="A441" s="23"/>
      <c r="B441" s="24" t="s">
        <v>828</v>
      </c>
      <c r="C441" s="25">
        <v>5.3600000000000002E-2</v>
      </c>
      <c r="D441" s="25">
        <v>1.04E-2</v>
      </c>
      <c r="E441" s="25">
        <v>6.4000000000000001E-2</v>
      </c>
      <c r="F441" s="26">
        <v>0.74</v>
      </c>
      <c r="G441" s="26">
        <v>3.6</v>
      </c>
      <c r="H441" s="26">
        <v>935.31</v>
      </c>
      <c r="I441" s="27">
        <v>1372</v>
      </c>
    </row>
    <row r="442" spans="1:9">
      <c r="A442" s="479"/>
      <c r="B442" s="479"/>
      <c r="C442" s="479"/>
      <c r="D442" s="479"/>
      <c r="E442" s="479"/>
      <c r="F442" s="479"/>
      <c r="G442" s="479"/>
      <c r="H442" s="479"/>
      <c r="I442" s="479"/>
    </row>
    <row r="443" spans="1:9">
      <c r="A443" s="463"/>
      <c r="B443" s="463"/>
      <c r="C443" s="463"/>
      <c r="D443" s="463"/>
      <c r="E443" s="463"/>
      <c r="F443" s="463"/>
      <c r="G443" s="463"/>
      <c r="H443" s="463"/>
      <c r="I443" s="463"/>
    </row>
    <row r="444" spans="1:9" ht="12.95" customHeight="1">
      <c r="A444" s="478" t="s">
        <v>829</v>
      </c>
      <c r="B444" s="478"/>
      <c r="C444" s="478"/>
      <c r="D444" s="478"/>
      <c r="E444" s="478"/>
      <c r="F444" s="478"/>
      <c r="G444" s="478"/>
      <c r="H444" s="478"/>
      <c r="I444" s="478"/>
    </row>
    <row r="445" spans="1:9">
      <c r="A445" s="463"/>
      <c r="B445" s="463"/>
      <c r="C445" s="463"/>
      <c r="D445" s="463"/>
      <c r="E445" s="463"/>
      <c r="F445" s="463"/>
      <c r="G445" s="463"/>
      <c r="H445" s="463"/>
      <c r="I445" s="463"/>
    </row>
    <row r="446" spans="1:9" ht="12.95" customHeight="1">
      <c r="A446" s="477" t="s">
        <v>830</v>
      </c>
      <c r="B446" s="477"/>
      <c r="C446" s="477"/>
      <c r="D446" s="477"/>
      <c r="E446" s="477"/>
      <c r="F446" s="477"/>
      <c r="G446" s="477"/>
      <c r="H446" s="477"/>
      <c r="I446" s="477"/>
    </row>
    <row r="447" spans="1:9" ht="12.95" customHeight="1">
      <c r="A447" s="477" t="s">
        <v>831</v>
      </c>
      <c r="B447" s="477"/>
      <c r="C447" s="477"/>
      <c r="D447" s="477"/>
      <c r="E447" s="477"/>
      <c r="F447" s="477"/>
      <c r="G447" s="477"/>
      <c r="H447" s="477"/>
      <c r="I447" s="477"/>
    </row>
    <row r="448" spans="1:9" ht="12.95" customHeight="1">
      <c r="A448" s="477" t="s">
        <v>832</v>
      </c>
      <c r="B448" s="477"/>
      <c r="C448" s="477"/>
      <c r="D448" s="477"/>
      <c r="E448" s="477"/>
      <c r="F448" s="477"/>
      <c r="G448" s="477"/>
      <c r="H448" s="477"/>
      <c r="I448" s="477"/>
    </row>
    <row r="449" spans="1:9" ht="12.95" customHeight="1">
      <c r="A449" s="477" t="s">
        <v>833</v>
      </c>
      <c r="B449" s="477"/>
      <c r="C449" s="477"/>
      <c r="D449" s="477"/>
      <c r="E449" s="477"/>
      <c r="F449" s="477"/>
      <c r="G449" s="477"/>
      <c r="H449" s="477"/>
      <c r="I449" s="477"/>
    </row>
    <row r="450" spans="1:9" ht="12.95" customHeight="1">
      <c r="A450" s="477" t="s">
        <v>834</v>
      </c>
      <c r="B450" s="477"/>
      <c r="C450" s="477"/>
      <c r="D450" s="477"/>
      <c r="E450" s="477"/>
      <c r="F450" s="477"/>
      <c r="G450" s="477"/>
      <c r="H450" s="477"/>
      <c r="I450" s="477"/>
    </row>
  </sheetData>
  <mergeCells count="229">
    <mergeCell ref="A450:I450"/>
    <mergeCell ref="C437:I437"/>
    <mergeCell ref="C438:I438"/>
    <mergeCell ref="C439:I439"/>
    <mergeCell ref="A442:I442"/>
    <mergeCell ref="A443:I443"/>
    <mergeCell ref="A444:I444"/>
    <mergeCell ref="A445:I445"/>
    <mergeCell ref="A446:I446"/>
    <mergeCell ref="A447:I447"/>
    <mergeCell ref="C402:I402"/>
    <mergeCell ref="C405:I405"/>
    <mergeCell ref="C427:I427"/>
    <mergeCell ref="C419:I419"/>
    <mergeCell ref="C420:I420"/>
    <mergeCell ref="C422:I422"/>
    <mergeCell ref="C423:I423"/>
    <mergeCell ref="A448:I448"/>
    <mergeCell ref="A449:I449"/>
    <mergeCell ref="C428:I428"/>
    <mergeCell ref="C429:I429"/>
    <mergeCell ref="C430:I430"/>
    <mergeCell ref="C431:I431"/>
    <mergeCell ref="C432:I432"/>
    <mergeCell ref="C434:I434"/>
    <mergeCell ref="C435:I435"/>
    <mergeCell ref="C152:I152"/>
    <mergeCell ref="C160:I160"/>
    <mergeCell ref="C166:I166"/>
    <mergeCell ref="C175:I175"/>
    <mergeCell ref="C176:I176"/>
    <mergeCell ref="C178:I178"/>
    <mergeCell ref="C181:I181"/>
    <mergeCell ref="C186:I186"/>
    <mergeCell ref="C258:I258"/>
    <mergeCell ref="C244:I244"/>
    <mergeCell ref="C251:I251"/>
    <mergeCell ref="C233:I233"/>
    <mergeCell ref="C247:I247"/>
    <mergeCell ref="C228:I228"/>
    <mergeCell ref="C229:I229"/>
    <mergeCell ref="C224:I224"/>
    <mergeCell ref="C240:I240"/>
    <mergeCell ref="C230:I230"/>
    <mergeCell ref="C231:I231"/>
    <mergeCell ref="C232:I232"/>
    <mergeCell ref="C237:I237"/>
    <mergeCell ref="C238:I238"/>
    <mergeCell ref="C116:I116"/>
    <mergeCell ref="C136:I136"/>
    <mergeCell ref="C137:I137"/>
    <mergeCell ref="C142:I142"/>
    <mergeCell ref="C143:I143"/>
    <mergeCell ref="C144:I144"/>
    <mergeCell ref="C149:I149"/>
    <mergeCell ref="C150:I150"/>
    <mergeCell ref="C151:I151"/>
    <mergeCell ref="C401:I401"/>
    <mergeCell ref="C341:I341"/>
    <mergeCell ref="C351:I351"/>
    <mergeCell ref="C373:I373"/>
    <mergeCell ref="C374:I374"/>
    <mergeCell ref="C379:I379"/>
    <mergeCell ref="C383:I383"/>
    <mergeCell ref="C396:I396"/>
    <mergeCell ref="C391:I391"/>
    <mergeCell ref="C380:I380"/>
    <mergeCell ref="C386:I386"/>
    <mergeCell ref="C387:I387"/>
    <mergeCell ref="C345:I345"/>
    <mergeCell ref="C354:I354"/>
    <mergeCell ref="C377:I377"/>
    <mergeCell ref="C378:I378"/>
    <mergeCell ref="C384:I384"/>
    <mergeCell ref="C385:I385"/>
    <mergeCell ref="C395:I395"/>
    <mergeCell ref="C400:I400"/>
    <mergeCell ref="C359:I359"/>
    <mergeCell ref="C371:I371"/>
    <mergeCell ref="C372:I372"/>
    <mergeCell ref="C355:I355"/>
    <mergeCell ref="C261:I261"/>
    <mergeCell ref="C268:I268"/>
    <mergeCell ref="C288:I288"/>
    <mergeCell ref="C289:I289"/>
    <mergeCell ref="C290:I290"/>
    <mergeCell ref="C292:I292"/>
    <mergeCell ref="C282:I282"/>
    <mergeCell ref="C287:I287"/>
    <mergeCell ref="C286:I286"/>
    <mergeCell ref="C310:I310"/>
    <mergeCell ref="C311:I311"/>
    <mergeCell ref="C320:I320"/>
    <mergeCell ref="C303:I303"/>
    <mergeCell ref="C307:I307"/>
    <mergeCell ref="C337:I337"/>
    <mergeCell ref="C265:I265"/>
    <mergeCell ref="C272:I272"/>
    <mergeCell ref="C274:I274"/>
    <mergeCell ref="C279:I279"/>
    <mergeCell ref="C280:I280"/>
    <mergeCell ref="C281:I281"/>
    <mergeCell ref="C293:I293"/>
    <mergeCell ref="C294:I294"/>
    <mergeCell ref="C296:I296"/>
    <mergeCell ref="C323:I323"/>
    <mergeCell ref="C326:I326"/>
    <mergeCell ref="C87:I87"/>
    <mergeCell ref="C95:I95"/>
    <mergeCell ref="C208:I208"/>
    <mergeCell ref="C212:I212"/>
    <mergeCell ref="C220:I220"/>
    <mergeCell ref="C129:I129"/>
    <mergeCell ref="C139:I139"/>
    <mergeCell ref="C188:I188"/>
    <mergeCell ref="C196:I196"/>
    <mergeCell ref="C192:I192"/>
    <mergeCell ref="C184:I184"/>
    <mergeCell ref="C189:I189"/>
    <mergeCell ref="C199:I199"/>
    <mergeCell ref="C200:I200"/>
    <mergeCell ref="C201:I201"/>
    <mergeCell ref="C211:I211"/>
    <mergeCell ref="C93:I93"/>
    <mergeCell ref="C94:I94"/>
    <mergeCell ref="C97:I97"/>
    <mergeCell ref="C98:I98"/>
    <mergeCell ref="C105:I105"/>
    <mergeCell ref="C110:I110"/>
    <mergeCell ref="C114:I114"/>
    <mergeCell ref="C115:I115"/>
    <mergeCell ref="C67:I67"/>
    <mergeCell ref="C69:I69"/>
    <mergeCell ref="C71:I71"/>
    <mergeCell ref="C74:I74"/>
    <mergeCell ref="C77:I77"/>
    <mergeCell ref="C81:I81"/>
    <mergeCell ref="C86:I86"/>
    <mergeCell ref="C76:I76"/>
    <mergeCell ref="C73:I73"/>
    <mergeCell ref="C70:I70"/>
    <mergeCell ref="C79:I79"/>
    <mergeCell ref="C19:I19"/>
    <mergeCell ref="C20:I20"/>
    <mergeCell ref="C22:I22"/>
    <mergeCell ref="C23:I23"/>
    <mergeCell ref="C24:I24"/>
    <mergeCell ref="C416:I416"/>
    <mergeCell ref="C90:I90"/>
    <mergeCell ref="C135:I135"/>
    <mergeCell ref="C130:I130"/>
    <mergeCell ref="C127:I127"/>
    <mergeCell ref="C128:I128"/>
    <mergeCell ref="C21:I21"/>
    <mergeCell ref="C66:I66"/>
    <mergeCell ref="C38:I38"/>
    <mergeCell ref="C42:I42"/>
    <mergeCell ref="C47:I47"/>
    <mergeCell ref="C65:I65"/>
    <mergeCell ref="C35:I35"/>
    <mergeCell ref="C36:I36"/>
    <mergeCell ref="C32:I32"/>
    <mergeCell ref="C33:I33"/>
    <mergeCell ref="C34:I34"/>
    <mergeCell ref="C45:I45"/>
    <mergeCell ref="C37:I37"/>
    <mergeCell ref="C17:I17"/>
    <mergeCell ref="C18:I18"/>
    <mergeCell ref="A8:I8"/>
    <mergeCell ref="A9:I9"/>
    <mergeCell ref="A11:B12"/>
    <mergeCell ref="C11:E11"/>
    <mergeCell ref="F11:F12"/>
    <mergeCell ref="G11:G12"/>
    <mergeCell ref="H11:H12"/>
    <mergeCell ref="I11:I12"/>
    <mergeCell ref="C16:I16"/>
    <mergeCell ref="A1:J1"/>
    <mergeCell ref="A10:J10"/>
    <mergeCell ref="A2:I2"/>
    <mergeCell ref="A3:I3"/>
    <mergeCell ref="A4:I4"/>
    <mergeCell ref="A5:I5"/>
    <mergeCell ref="C13:I13"/>
    <mergeCell ref="C14:I14"/>
    <mergeCell ref="C15:I15"/>
    <mergeCell ref="A6:I6"/>
    <mergeCell ref="A7:I7"/>
    <mergeCell ref="C39:I39"/>
    <mergeCell ref="C40:I40"/>
    <mergeCell ref="C51:I51"/>
    <mergeCell ref="C58:I58"/>
    <mergeCell ref="C59:I59"/>
    <mergeCell ref="C63:I63"/>
    <mergeCell ref="C25:I25"/>
    <mergeCell ref="C28:I28"/>
    <mergeCell ref="C29:I29"/>
    <mergeCell ref="C26:I26"/>
    <mergeCell ref="C27:I27"/>
    <mergeCell ref="C46:I46"/>
    <mergeCell ref="C30:I30"/>
    <mergeCell ref="C31:I31"/>
    <mergeCell ref="C52:I52"/>
    <mergeCell ref="C53:I53"/>
    <mergeCell ref="C57:I57"/>
    <mergeCell ref="C91:I91"/>
    <mergeCell ref="C131:I131"/>
    <mergeCell ref="C132:I132"/>
    <mergeCell ref="C133:I133"/>
    <mergeCell ref="C138:I138"/>
    <mergeCell ref="C134:I134"/>
    <mergeCell ref="C145:I145"/>
    <mergeCell ref="C415:I415"/>
    <mergeCell ref="C417:I417"/>
    <mergeCell ref="C222:I222"/>
    <mergeCell ref="C169:I169"/>
    <mergeCell ref="C177:I177"/>
    <mergeCell ref="C173:I173"/>
    <mergeCell ref="C174:I174"/>
    <mergeCell ref="C216:I216"/>
    <mergeCell ref="C257:I257"/>
    <mergeCell ref="C256:I256"/>
    <mergeCell ref="C340:I340"/>
    <mergeCell ref="C356:I356"/>
    <mergeCell ref="C259:I259"/>
    <mergeCell ref="C260:I260"/>
    <mergeCell ref="C301:I301"/>
    <mergeCell ref="C308:I308"/>
    <mergeCell ref="C309:I30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pageSetUpPr fitToPage="1"/>
  </sheetPr>
  <dimension ref="A1:HX165"/>
  <sheetViews>
    <sheetView showGridLines="0" tabSelected="1" topLeftCell="B1" zoomScale="134" zoomScaleNormal="134" zoomScaleSheetLayoutView="100" zoomScalePageLayoutView="115" workbookViewId="0">
      <selection activeCell="M107" sqref="M107"/>
    </sheetView>
  </sheetViews>
  <sheetFormatPr defaultColWidth="8.85546875" defaultRowHeight="12.75" customHeight="1" outlineLevelRow="1" outlineLevelCol="2"/>
  <cols>
    <col min="1" max="1" width="23.42578125" style="92" hidden="1" customWidth="1" outlineLevel="2"/>
    <col min="2" max="2" width="42.140625" style="212" customWidth="1" outlineLevel="1" collapsed="1"/>
    <col min="3" max="3" width="36.7109375" style="92" customWidth="1"/>
    <col min="4" max="4" width="1" style="92" customWidth="1"/>
    <col min="5" max="5" width="7.7109375" style="2" customWidth="1"/>
    <col min="6" max="6" width="0.85546875" style="92" customWidth="1"/>
    <col min="7" max="10" width="9" style="1" customWidth="1"/>
    <col min="11" max="18" width="9" style="92" customWidth="1"/>
    <col min="19" max="19" width="9.140625" style="66" customWidth="1"/>
    <col min="20" max="20" width="1.42578125" style="92" customWidth="1"/>
    <col min="21" max="21" width="10.42578125" style="366" customWidth="1"/>
    <col min="22" max="22" width="11.28515625" style="65" customWidth="1"/>
    <col min="23" max="23" width="11.28515625" style="65" customWidth="1" outlineLevel="1"/>
    <col min="24" max="28" width="11.28515625" style="65" customWidth="1" outlineLevel="2"/>
    <col min="29" max="33" width="11.28515625" style="66" customWidth="1" outlineLevel="2"/>
    <col min="34" max="34" width="12.85546875" style="64" customWidth="1" outlineLevel="2"/>
    <col min="35" max="40" width="8.85546875" style="92" customWidth="1" outlineLevel="2"/>
    <col min="41" max="41" width="8.85546875" style="55" customWidth="1" outlineLevel="2"/>
    <col min="42" max="60" width="8.85546875" style="92" customWidth="1" outlineLevel="2"/>
    <col min="61" max="61" width="10.42578125" style="92" customWidth="1" outlineLevel="2"/>
    <col min="62" max="74" width="8.85546875" style="92" customWidth="1" outlineLevel="2"/>
    <col min="75" max="88" width="8.85546875" style="92" customWidth="1" outlineLevel="1"/>
    <col min="89" max="97" width="8.85546875" style="92" customWidth="1"/>
    <col min="98" max="16384" width="8.85546875" style="92"/>
  </cols>
  <sheetData>
    <row r="1" spans="1:99" s="111" customFormat="1" ht="12.75" customHeight="1" outlineLevel="1">
      <c r="B1" s="211"/>
      <c r="C1" s="237">
        <f ca="1">NOW()</f>
        <v>44448.638600115744</v>
      </c>
      <c r="D1" s="112">
        <f ca="1">MONTH(NOW())-2</f>
        <v>7</v>
      </c>
      <c r="E1" s="112">
        <f ca="1">D1+1</f>
        <v>8</v>
      </c>
      <c r="G1" s="112"/>
      <c r="H1" s="112"/>
      <c r="I1" s="112"/>
      <c r="J1" s="112"/>
      <c r="K1" s="112"/>
      <c r="L1" s="112"/>
      <c r="M1" s="112"/>
      <c r="N1" s="112"/>
      <c r="O1" s="112"/>
      <c r="P1" s="112"/>
      <c r="Q1" s="112"/>
      <c r="R1" s="112"/>
      <c r="S1" s="115"/>
      <c r="U1" s="365"/>
      <c r="X1" s="114" t="s">
        <v>46</v>
      </c>
      <c r="Y1" s="114" t="s">
        <v>47</v>
      </c>
      <c r="Z1" s="114" t="s">
        <v>48</v>
      </c>
      <c r="AA1" s="114" t="s">
        <v>49</v>
      </c>
      <c r="AB1" s="114" t="s">
        <v>50</v>
      </c>
      <c r="AC1" s="114" t="s">
        <v>51</v>
      </c>
      <c r="AD1" s="114" t="s">
        <v>52</v>
      </c>
      <c r="AE1" s="114" t="s">
        <v>53</v>
      </c>
      <c r="AF1" s="114" t="s">
        <v>54</v>
      </c>
      <c r="AG1" s="114" t="s">
        <v>55</v>
      </c>
      <c r="AH1" s="114" t="s">
        <v>56</v>
      </c>
      <c r="AI1" s="114" t="s">
        <v>57</v>
      </c>
      <c r="AO1" s="117"/>
      <c r="CA1" s="111">
        <f>26*3</f>
        <v>78</v>
      </c>
    </row>
    <row r="2" spans="1:99" ht="12.75" customHeight="1">
      <c r="C2" s="62"/>
      <c r="E2" s="234"/>
      <c r="AC2" s="65"/>
      <c r="AD2" s="65"/>
      <c r="AH2" s="66"/>
      <c r="AI2" s="66"/>
      <c r="CI2" s="450"/>
      <c r="CJ2" s="450"/>
    </row>
    <row r="3" spans="1:99" s="34" customFormat="1" ht="15" customHeight="1">
      <c r="A3" s="177" t="s">
        <v>58</v>
      </c>
      <c r="B3" s="213"/>
      <c r="C3" s="318" t="s">
        <v>59</v>
      </c>
      <c r="D3" s="319"/>
      <c r="E3" s="320"/>
      <c r="F3" s="327"/>
      <c r="G3" s="321"/>
      <c r="H3" s="322"/>
      <c r="I3" s="322"/>
      <c r="J3" s="323"/>
      <c r="K3" s="324"/>
      <c r="L3" s="324"/>
      <c r="M3" s="364">
        <v>2021</v>
      </c>
      <c r="N3" s="324"/>
      <c r="O3" s="324"/>
      <c r="P3" s="324"/>
      <c r="Q3" s="324"/>
      <c r="R3" s="324"/>
      <c r="S3" s="424"/>
      <c r="U3" s="371" t="str">
        <f>VLOOKUP("maand",A:CH,6+'Mapping DEF'!$B$1,FALSE)</f>
        <v>Juni</v>
      </c>
      <c r="X3" s="318" t="s">
        <v>60</v>
      </c>
      <c r="Y3" s="322"/>
      <c r="Z3" s="322"/>
      <c r="AA3" s="323" t="s">
        <v>61</v>
      </c>
      <c r="AB3" s="324"/>
      <c r="AC3" s="324"/>
      <c r="AD3" s="324"/>
      <c r="AE3" s="324"/>
      <c r="AF3" s="324"/>
      <c r="AG3" s="324"/>
      <c r="AH3" s="324"/>
      <c r="AI3" s="324"/>
      <c r="AK3" s="157"/>
      <c r="AL3" s="157"/>
      <c r="AM3" s="157"/>
      <c r="AN3" s="157"/>
      <c r="AO3" s="157"/>
      <c r="AP3" s="157"/>
      <c r="AQ3" s="318" t="s">
        <v>62</v>
      </c>
      <c r="AR3" s="322"/>
      <c r="AS3" s="322"/>
      <c r="AT3" s="323"/>
      <c r="AU3" s="323"/>
      <c r="AV3" s="324"/>
      <c r="AW3" s="324"/>
      <c r="AX3" s="324"/>
      <c r="AY3" s="323"/>
      <c r="AZ3" s="323" t="s">
        <v>61</v>
      </c>
      <c r="BA3" s="324"/>
      <c r="BB3" s="324"/>
      <c r="BJ3" s="72" t="s">
        <v>63</v>
      </c>
      <c r="BK3" s="182"/>
      <c r="BL3" s="182"/>
      <c r="BM3" s="183" t="s">
        <v>64</v>
      </c>
      <c r="BN3" s="184"/>
      <c r="BO3" s="184"/>
      <c r="BP3" s="184"/>
      <c r="BQ3" s="184"/>
      <c r="BR3" s="184"/>
      <c r="BS3" s="184"/>
      <c r="BT3" s="184"/>
      <c r="BU3" s="184"/>
      <c r="BW3" s="356" t="s">
        <v>65</v>
      </c>
      <c r="BX3" s="349"/>
      <c r="BY3" s="349"/>
      <c r="BZ3" s="350" t="s">
        <v>61</v>
      </c>
      <c r="CA3" s="350"/>
      <c r="CB3" s="351"/>
      <c r="CC3" s="351"/>
      <c r="CD3" s="351"/>
      <c r="CE3" s="351"/>
      <c r="CF3" s="351"/>
      <c r="CG3" s="351"/>
      <c r="CH3" s="351"/>
      <c r="CI3" s="450"/>
      <c r="CJ3" s="450"/>
    </row>
    <row r="4" spans="1:99" s="196" customFormat="1" ht="15" customHeight="1">
      <c r="A4" s="194" t="s">
        <v>66</v>
      </c>
      <c r="B4" s="214"/>
      <c r="C4" s="343" t="s">
        <v>61</v>
      </c>
      <c r="D4" s="325"/>
      <c r="E4" s="378">
        <v>2020</v>
      </c>
      <c r="F4" s="327"/>
      <c r="G4" s="378" t="s">
        <v>67</v>
      </c>
      <c r="H4" s="378" t="s">
        <v>68</v>
      </c>
      <c r="I4" s="378" t="s">
        <v>69</v>
      </c>
      <c r="J4" s="378" t="s">
        <v>70</v>
      </c>
      <c r="K4" s="378" t="s">
        <v>50</v>
      </c>
      <c r="L4" s="378" t="s">
        <v>71</v>
      </c>
      <c r="M4" s="378" t="s">
        <v>72</v>
      </c>
      <c r="N4" s="378" t="s">
        <v>73</v>
      </c>
      <c r="O4" s="378" t="s">
        <v>74</v>
      </c>
      <c r="P4" s="378" t="s">
        <v>75</v>
      </c>
      <c r="Q4" s="378" t="s">
        <v>76</v>
      </c>
      <c r="R4" s="378" t="s">
        <v>77</v>
      </c>
      <c r="S4" s="379" t="s">
        <v>78</v>
      </c>
      <c r="T4" s="206"/>
      <c r="U4" s="376" t="s">
        <v>79</v>
      </c>
      <c r="X4" s="326" t="str">
        <f t="shared" ref="X4:AI4" si="0">X1&amp; " ("&amp;LEFT(G6,3)&amp;")"</f>
        <v>Jan (Def)</v>
      </c>
      <c r="Y4" s="326" t="str">
        <f t="shared" si="0"/>
        <v>Feb (Def)</v>
      </c>
      <c r="Z4" s="326" t="str">
        <f t="shared" si="0"/>
        <v>Mrt (Def)</v>
      </c>
      <c r="AA4" s="326" t="str">
        <f t="shared" si="0"/>
        <v>Apr (Def)</v>
      </c>
      <c r="AB4" s="326" t="str">
        <f t="shared" si="0"/>
        <v>Mei (Def)</v>
      </c>
      <c r="AC4" s="326" t="str">
        <f t="shared" si="0"/>
        <v>Jun (Def)</v>
      </c>
      <c r="AD4" s="326" t="str">
        <f t="shared" si="0"/>
        <v>Jul (Con)</v>
      </c>
      <c r="AE4" s="326" t="str">
        <f t="shared" si="0"/>
        <v>Aug (Con)</v>
      </c>
      <c r="AF4" s="326" t="str">
        <f t="shared" si="0"/>
        <v>Sep (Con)</v>
      </c>
      <c r="AG4" s="326" t="str">
        <f t="shared" si="0"/>
        <v>Okt (Con)</v>
      </c>
      <c r="AH4" s="326" t="str">
        <f t="shared" si="0"/>
        <v>Nov (Con)</v>
      </c>
      <c r="AI4" s="326" t="str">
        <f t="shared" si="0"/>
        <v>Dec (Con)</v>
      </c>
      <c r="AK4" s="380"/>
      <c r="AL4" s="380"/>
      <c r="AM4" s="380"/>
      <c r="AN4" s="454" t="s">
        <v>80</v>
      </c>
      <c r="AO4" s="455"/>
      <c r="AP4" s="380"/>
      <c r="AQ4" s="326" t="str">
        <f t="shared" ref="AQ4:BB4" si="1">X4</f>
        <v>Jan (Def)</v>
      </c>
      <c r="AR4" s="326" t="str">
        <f t="shared" si="1"/>
        <v>Feb (Def)</v>
      </c>
      <c r="AS4" s="326" t="str">
        <f t="shared" si="1"/>
        <v>Mrt (Def)</v>
      </c>
      <c r="AT4" s="326" t="str">
        <f t="shared" si="1"/>
        <v>Apr (Def)</v>
      </c>
      <c r="AU4" s="326" t="str">
        <f t="shared" si="1"/>
        <v>Mei (Def)</v>
      </c>
      <c r="AV4" s="326" t="str">
        <f t="shared" si="1"/>
        <v>Jun (Def)</v>
      </c>
      <c r="AW4" s="326" t="str">
        <f t="shared" si="1"/>
        <v>Jul (Con)</v>
      </c>
      <c r="AX4" s="326" t="str">
        <f t="shared" si="1"/>
        <v>Aug (Con)</v>
      </c>
      <c r="AY4" s="326" t="str">
        <f t="shared" si="1"/>
        <v>Sep (Con)</v>
      </c>
      <c r="AZ4" s="326" t="str">
        <f t="shared" si="1"/>
        <v>Okt (Con)</v>
      </c>
      <c r="BA4" s="326" t="str">
        <f t="shared" si="1"/>
        <v>Nov (Con)</v>
      </c>
      <c r="BB4" s="326" t="str">
        <f t="shared" si="1"/>
        <v>Dec (Con)</v>
      </c>
      <c r="BE4" s="203" t="s">
        <v>81</v>
      </c>
      <c r="BF4" s="203" t="s">
        <v>82</v>
      </c>
      <c r="BG4" s="203" t="s">
        <v>83</v>
      </c>
      <c r="BH4" s="203" t="s">
        <v>84</v>
      </c>
      <c r="BJ4" s="201" t="s">
        <v>85</v>
      </c>
      <c r="BK4" s="201" t="s">
        <v>86</v>
      </c>
      <c r="BL4" s="201" t="s">
        <v>87</v>
      </c>
      <c r="BM4" s="201" t="s">
        <v>88</v>
      </c>
      <c r="BN4" s="201" t="s">
        <v>89</v>
      </c>
      <c r="BO4" s="201" t="s">
        <v>90</v>
      </c>
      <c r="BP4" s="201" t="s">
        <v>91</v>
      </c>
      <c r="BQ4" s="201" t="s">
        <v>92</v>
      </c>
      <c r="BR4" s="201" t="s">
        <v>93</v>
      </c>
      <c r="BS4" s="201" t="s">
        <v>94</v>
      </c>
      <c r="BT4" s="201" t="s">
        <v>95</v>
      </c>
      <c r="BU4" s="202" t="s">
        <v>96</v>
      </c>
      <c r="BW4" s="352" t="s">
        <v>97</v>
      </c>
      <c r="BX4" s="353" t="s">
        <v>98</v>
      </c>
      <c r="BY4" s="353" t="s">
        <v>99</v>
      </c>
      <c r="BZ4" s="353" t="s">
        <v>100</v>
      </c>
      <c r="CA4" s="353" t="s">
        <v>101</v>
      </c>
      <c r="CB4" s="353" t="s">
        <v>102</v>
      </c>
      <c r="CC4" s="353" t="s">
        <v>103</v>
      </c>
      <c r="CD4" s="353" t="s">
        <v>104</v>
      </c>
      <c r="CE4" s="353" t="s">
        <v>105</v>
      </c>
      <c r="CF4" s="353" t="s">
        <v>106</v>
      </c>
      <c r="CG4" s="353" t="s">
        <v>107</v>
      </c>
      <c r="CH4" s="353" t="s">
        <v>108</v>
      </c>
      <c r="CI4" s="450"/>
      <c r="CJ4" s="450"/>
      <c r="CU4" s="196" t="s">
        <v>109</v>
      </c>
    </row>
    <row r="5" spans="1:99" s="34" customFormat="1" ht="15" customHeight="1">
      <c r="B5" s="215"/>
      <c r="C5" s="185"/>
      <c r="D5" s="185"/>
      <c r="E5" s="186"/>
      <c r="F5" s="187"/>
      <c r="S5" s="425"/>
      <c r="U5" s="395" t="s">
        <v>110</v>
      </c>
      <c r="X5" s="188"/>
      <c r="Y5" s="188"/>
      <c r="Z5" s="188"/>
      <c r="AA5" s="188"/>
      <c r="AB5" s="188"/>
      <c r="AC5" s="188"/>
      <c r="AD5" s="188"/>
      <c r="AE5" s="188"/>
      <c r="AF5" s="188"/>
      <c r="AG5" s="188"/>
      <c r="AH5" s="188"/>
      <c r="AI5" s="188"/>
      <c r="AK5" s="157"/>
      <c r="AL5" s="157"/>
      <c r="AM5" s="157"/>
      <c r="AN5" s="157"/>
      <c r="AO5" s="157"/>
      <c r="AP5" s="157"/>
      <c r="AQ5" s="188"/>
      <c r="AR5" s="188"/>
      <c r="AS5" s="188"/>
      <c r="AT5" s="188"/>
      <c r="AU5" s="188"/>
      <c r="AV5" s="188"/>
      <c r="AW5" s="188"/>
      <c r="AX5" s="188"/>
      <c r="AY5" s="188"/>
      <c r="AZ5" s="188"/>
      <c r="BA5" s="188"/>
      <c r="BB5" s="188"/>
      <c r="BW5" s="354"/>
      <c r="BX5" s="354"/>
      <c r="BY5" s="354"/>
      <c r="BZ5" s="354"/>
      <c r="CA5" s="354"/>
      <c r="CB5" s="354"/>
      <c r="CC5" s="354"/>
      <c r="CD5" s="354"/>
      <c r="CE5" s="354"/>
      <c r="CF5" s="354"/>
      <c r="CG5" s="354"/>
      <c r="CH5" s="354"/>
      <c r="CI5" s="450"/>
      <c r="CJ5" s="450"/>
    </row>
    <row r="6" spans="1:99" s="145" customFormat="1" ht="15" customHeight="1">
      <c r="A6" s="397" t="s">
        <v>111</v>
      </c>
      <c r="B6" s="397" t="s">
        <v>112</v>
      </c>
      <c r="C6" s="394" t="s">
        <v>113</v>
      </c>
      <c r="D6" s="328"/>
      <c r="E6" s="316"/>
      <c r="F6" s="330"/>
      <c r="G6" s="347" t="str">
        <f>IF('Mapping DEF'!R66&gt;0.9,"Definitief","Concept")</f>
        <v>Definitief</v>
      </c>
      <c r="H6" s="347" t="str">
        <f>IF('Mapping DEF'!S66&gt;0.9,"Definitief","Concept")</f>
        <v>Definitief</v>
      </c>
      <c r="I6" s="347" t="str">
        <f>IF('Mapping DEF'!T66&gt;0.9,"Definitief","Concept")</f>
        <v>Definitief</v>
      </c>
      <c r="J6" s="347" t="str">
        <f>IF('Mapping DEF'!U66&gt;0.9,"Definitief","Concept")</f>
        <v>Definitief</v>
      </c>
      <c r="K6" s="347" t="str">
        <f>IF('Mapping DEF'!V66&gt;0.9,"Definitief","Concept")</f>
        <v>Definitief</v>
      </c>
      <c r="L6" s="347" t="str">
        <f>IF('Mapping DEF'!W66&gt;0.9,"Definitief","Concept")</f>
        <v>Definitief</v>
      </c>
      <c r="M6" s="347" t="str">
        <f>IF('Mapping DEF'!X66&gt;0.9,"Definitief","Concept")</f>
        <v>Concept</v>
      </c>
      <c r="N6" s="347" t="str">
        <f>IF('Mapping DEF'!Y66&gt;0.9,"Definitief","Concept")</f>
        <v>Concept</v>
      </c>
      <c r="O6" s="347" t="str">
        <f>IF('Mapping DEF'!Z66&gt;0.9,"Definitief","Concept")</f>
        <v>Concept</v>
      </c>
      <c r="P6" s="347" t="str">
        <f>IF('Mapping DEF'!AA66&gt;0.9,"Definitief","Concept")</f>
        <v>Concept</v>
      </c>
      <c r="Q6" s="347" t="str">
        <f>IF('Mapping DEF'!AB66&gt;0.9,"Definitief","Concept")</f>
        <v>Concept</v>
      </c>
      <c r="R6" s="347" t="str">
        <f>IF('Mapping DEF'!AC66&gt;0.9,"Definitief","Concept")</f>
        <v>Concept</v>
      </c>
      <c r="S6" s="426"/>
      <c r="U6" s="377" t="s">
        <v>114</v>
      </c>
      <c r="X6" s="345" t="s">
        <v>115</v>
      </c>
      <c r="Y6" s="345" t="s">
        <v>115</v>
      </c>
      <c r="Z6" s="345" t="s">
        <v>115</v>
      </c>
      <c r="AA6" s="345" t="s">
        <v>115</v>
      </c>
      <c r="AB6" s="345" t="s">
        <v>115</v>
      </c>
      <c r="AC6" s="345" t="s">
        <v>115</v>
      </c>
      <c r="AD6" s="345" t="s">
        <v>115</v>
      </c>
      <c r="AE6" s="345" t="s">
        <v>115</v>
      </c>
      <c r="AF6" s="345" t="s">
        <v>115</v>
      </c>
      <c r="AG6" s="345" t="s">
        <v>115</v>
      </c>
      <c r="AH6" s="345" t="s">
        <v>115</v>
      </c>
      <c r="AI6" s="345" t="s">
        <v>115</v>
      </c>
      <c r="AK6" s="381"/>
      <c r="AL6" s="381"/>
      <c r="AM6" s="381"/>
      <c r="AN6" s="382"/>
      <c r="AO6" s="383"/>
      <c r="AP6" s="381"/>
      <c r="AQ6" s="151" t="s">
        <v>115</v>
      </c>
      <c r="AR6" s="151" t="s">
        <v>115</v>
      </c>
      <c r="AS6" s="151" t="s">
        <v>115</v>
      </c>
      <c r="AT6" s="151" t="s">
        <v>115</v>
      </c>
      <c r="AU6" s="151" t="s">
        <v>115</v>
      </c>
      <c r="AV6" s="151" t="s">
        <v>115</v>
      </c>
      <c r="AW6" s="151" t="s">
        <v>115</v>
      </c>
      <c r="AX6" s="151" t="s">
        <v>115</v>
      </c>
      <c r="AY6" s="151" t="s">
        <v>115</v>
      </c>
      <c r="AZ6" s="151" t="s">
        <v>115</v>
      </c>
      <c r="BA6" s="151" t="s">
        <v>115</v>
      </c>
      <c r="BB6" s="151" t="s">
        <v>115</v>
      </c>
      <c r="BE6" s="135"/>
      <c r="BF6" s="135"/>
      <c r="BG6" s="135"/>
      <c r="BH6" s="135"/>
      <c r="BJ6" s="227"/>
      <c r="BK6" s="227"/>
      <c r="BL6" s="227"/>
      <c r="BM6" s="227"/>
      <c r="BN6" s="227"/>
      <c r="BO6" s="227"/>
      <c r="BP6" s="227"/>
      <c r="BQ6" s="227"/>
      <c r="BR6" s="227"/>
      <c r="BS6" s="227"/>
      <c r="BT6" s="227"/>
      <c r="BU6" s="227"/>
      <c r="BW6" s="357" t="s">
        <v>115</v>
      </c>
      <c r="BX6" s="358" t="s">
        <v>115</v>
      </c>
      <c r="BY6" s="358" t="s">
        <v>115</v>
      </c>
      <c r="BZ6" s="358" t="s">
        <v>115</v>
      </c>
      <c r="CA6" s="358" t="s">
        <v>115</v>
      </c>
      <c r="CB6" s="358" t="s">
        <v>115</v>
      </c>
      <c r="CC6" s="358" t="s">
        <v>115</v>
      </c>
      <c r="CD6" s="358" t="s">
        <v>115</v>
      </c>
      <c r="CE6" s="358" t="s">
        <v>115</v>
      </c>
      <c r="CF6" s="358" t="s">
        <v>115</v>
      </c>
      <c r="CG6" s="358" t="s">
        <v>115</v>
      </c>
      <c r="CH6" s="358" t="s">
        <v>115</v>
      </c>
      <c r="CI6" s="450"/>
      <c r="CJ6" s="450"/>
    </row>
    <row r="7" spans="1:99" s="34" customFormat="1" ht="15" customHeight="1">
      <c r="A7" s="398" t="s">
        <v>116</v>
      </c>
      <c r="B7" s="398" t="s">
        <v>117</v>
      </c>
      <c r="C7" s="312" t="s">
        <v>118</v>
      </c>
      <c r="D7" s="328"/>
      <c r="E7" s="316">
        <v>6.2916666666666668E-3</v>
      </c>
      <c r="F7" s="330"/>
      <c r="G7" s="316">
        <f>IF(X7=0,"",IFERROR(AQ7/X7,0))</f>
        <v>2.9799999999999997E-2</v>
      </c>
      <c r="H7" s="316">
        <f>IF(Y7=0,"",IFERROR(AR7/Y7,0))</f>
        <v>3.3000000000000002E-2</v>
      </c>
      <c r="I7" s="316">
        <f t="shared" ref="I7:R7" si="2">IF(Z7=0,"",IFERROR(AS7/Z7,0))</f>
        <v>3.4099999999999998E-2</v>
      </c>
      <c r="J7" s="316">
        <f t="shared" si="2"/>
        <v>6.3899999999999998E-2</v>
      </c>
      <c r="K7" s="316">
        <f t="shared" si="2"/>
        <v>1.1599999999999999E-2</v>
      </c>
      <c r="L7" s="316">
        <f t="shared" si="2"/>
        <v>2.86E-2</v>
      </c>
      <c r="M7" s="316">
        <f t="shared" si="2"/>
        <v>2.76E-2</v>
      </c>
      <c r="N7" s="316" t="str">
        <f t="shared" si="2"/>
        <v/>
      </c>
      <c r="O7" s="316" t="str">
        <f t="shared" si="2"/>
        <v/>
      </c>
      <c r="P7" s="316" t="str">
        <f t="shared" si="2"/>
        <v/>
      </c>
      <c r="Q7" s="316" t="str">
        <f t="shared" si="2"/>
        <v/>
      </c>
      <c r="R7" s="316" t="str">
        <f t="shared" si="2"/>
        <v/>
      </c>
      <c r="S7" s="426">
        <f>IFERROR(AVERAGE(G7:R7),0)</f>
        <v>3.2657142857142864E-2</v>
      </c>
      <c r="U7" s="372">
        <f>VLOOKUP(B7,B:CH,5+'Mapping DEF'!$B$1,FALSE)-VLOOKUP(B7,B:CH,73+'Mapping DEF'!$B$1,FALSE)</f>
        <v>0</v>
      </c>
      <c r="X7" s="355">
        <f>IF(G$6="Concept",SUMIF('Mapping concept'!$B:$B,Jaaroverzicht!$B7,'Mapping concept'!R:R),SUMIF('Mapping DEF'!$B:$B,Jaaroverzicht!$B7,'Mapping DEF'!R:R))</f>
        <v>19.690000000000001</v>
      </c>
      <c r="Y7" s="355">
        <f>IF(H$6="Concept",SUMIF('Mapping concept'!$B:$B,Jaaroverzicht!$B7,'Mapping concept'!S:S),SUMIF('Mapping DEF'!$B:$B,Jaaroverzicht!$B7,'Mapping DEF'!S:S))</f>
        <v>19.690000000000001</v>
      </c>
      <c r="Z7" s="355">
        <f>IF(I$6="Concept",SUMIF('Mapping concept'!$B:$B,Jaaroverzicht!$B7,'Mapping concept'!T:T),SUMIF('Mapping DEF'!$B:$B,Jaaroverzicht!$B7,'Mapping DEF'!T:T))</f>
        <v>19.09</v>
      </c>
      <c r="AA7" s="355">
        <f>IF(J$6="Concept",SUMIF('Mapping concept'!$B:$B,Jaaroverzicht!$B7,'Mapping concept'!U:U),SUMIF('Mapping DEF'!$B:$B,Jaaroverzicht!$B7,'Mapping DEF'!U:U))</f>
        <v>19.09</v>
      </c>
      <c r="AB7" s="355">
        <f>IF(K$6="Concept",SUMIF('Mapping concept'!$B:$B,Jaaroverzicht!$B7,'Mapping concept'!V:V),SUMIF('Mapping DEF'!$B:$B,Jaaroverzicht!$B7,'Mapping DEF'!V:V))</f>
        <v>20.09</v>
      </c>
      <c r="AC7" s="355">
        <f>IF(L$6="Concept",SUMIF('Mapping concept'!$B:$B,Jaaroverzicht!$B7,'Mapping concept'!W:W),SUMIF('Mapping DEF'!$B:$B,Jaaroverzicht!$B7,'Mapping DEF'!W:W))</f>
        <v>20.98</v>
      </c>
      <c r="AD7" s="355">
        <f>IF(M$6="Concept",SUMIF('Mapping concept'!$B:$B,Jaaroverzicht!$B7,'Mapping concept'!X:X),SUMIF('Mapping DEF'!$B:$B,Jaaroverzicht!$B7,'Mapping DEF'!X:X))</f>
        <v>21.77</v>
      </c>
      <c r="AE7" s="355">
        <f>IF(N$6="Concept",SUMIF('Mapping concept'!$B:$B,Jaaroverzicht!$B7,'Mapping concept'!Y:Y),SUMIF('Mapping DEF'!$B:$B,Jaaroverzicht!$B7,'Mapping DEF'!Y:Y))</f>
        <v>0</v>
      </c>
      <c r="AF7" s="355">
        <f>IF(O$6="Concept",SUMIF('Mapping concept'!$B:$B,Jaaroverzicht!$B7,'Mapping concept'!Z:Z),SUMIF('Mapping DEF'!$B:$B,Jaaroverzicht!$B7,'Mapping DEF'!Z:Z))</f>
        <v>0</v>
      </c>
      <c r="AG7" s="355">
        <f>IF(P$6="Concept",SUMIF('Mapping concept'!$B:$B,Jaaroverzicht!$B7,'Mapping concept'!AA:AA),SUMIF('Mapping DEF'!$B:$B,Jaaroverzicht!$B7,'Mapping DEF'!AA:AA))</f>
        <v>0</v>
      </c>
      <c r="AH7" s="355">
        <f>IF(Q$6="Concept",SUMIF('Mapping concept'!$B:$B,Jaaroverzicht!$B7,'Mapping concept'!AB:AB),SUMIF('Mapping DEF'!$B:$B,Jaaroverzicht!$B7,'Mapping DEF'!AB:AB))</f>
        <v>0</v>
      </c>
      <c r="AI7" s="355">
        <f>IF(R$6="Concept",SUMIF('Mapping concept'!$B:$B,Jaaroverzicht!$B7,'Mapping concept'!AC:AC),SUMIF('Mapping DEF'!$B:$B,Jaaroverzicht!$B7,'Mapping DEF'!AC:AC))</f>
        <v>0</v>
      </c>
      <c r="AJ7" s="398"/>
      <c r="AK7" s="157">
        <v>850</v>
      </c>
      <c r="AL7" s="157" t="s">
        <v>118</v>
      </c>
      <c r="AM7" s="384"/>
      <c r="AN7" s="385">
        <f>SUM(G7:I7)/3</f>
        <v>3.2299999999999995E-2</v>
      </c>
      <c r="AO7" s="386">
        <f>S7-AN7</f>
        <v>3.5714285714286836E-4</v>
      </c>
      <c r="AP7" s="157"/>
      <c r="AQ7" s="134">
        <f>IF(G$6="Concept",SUMIF('Mapping concept'!$B:$B,Jaaroverzicht!$B7,'Mapping concept'!AF:AF),SUMIF('Mapping DEF'!$B:$B,Jaaroverzicht!$B7,'Mapping DEF'!AF:AF))</f>
        <v>0.58676200000000001</v>
      </c>
      <c r="AR7" s="134">
        <f>IF(H$6="Concept",SUMIF('Mapping concept'!$B:$B,Jaaroverzicht!$B7,'Mapping concept'!AG:AG),SUMIF('Mapping DEF'!$B:$B,Jaaroverzicht!$B7,'Mapping DEF'!AG:AG))</f>
        <v>0.64977000000000007</v>
      </c>
      <c r="AS7" s="134">
        <f>IF(I$6="Concept",SUMIF('Mapping concept'!$B:$B,Jaaroverzicht!$B7,'Mapping concept'!AH:AH),SUMIF('Mapping DEF'!$B:$B,Jaaroverzicht!$B7,'Mapping DEF'!AH:AH))</f>
        <v>0.65096899999999991</v>
      </c>
      <c r="AT7" s="134">
        <f>IF(J$6="Concept",SUMIF('Mapping concept'!$B:$B,Jaaroverzicht!$B7,'Mapping concept'!AI:AI),SUMIF('Mapping DEF'!$B:$B,Jaaroverzicht!$B7,'Mapping DEF'!AI:AI))</f>
        <v>1.219851</v>
      </c>
      <c r="AU7" s="134">
        <f>IF(K$6="Concept",SUMIF('Mapping concept'!$B:$B,Jaaroverzicht!$B7,'Mapping concept'!AJ:AJ),SUMIF('Mapping DEF'!$B:$B,Jaaroverzicht!$B7,'Mapping DEF'!AJ:AJ))</f>
        <v>0.23304399999999997</v>
      </c>
      <c r="AV7" s="134">
        <f>IF(L$6="Concept",SUMIF('Mapping concept'!$B:$B,Jaaroverzicht!$B7,'Mapping concept'!AK:AK),SUMIF('Mapping DEF'!$B:$B,Jaaroverzicht!$B7,'Mapping DEF'!AK:AK))</f>
        <v>0.60002800000000001</v>
      </c>
      <c r="AW7" s="134">
        <f>IF(M$6="Concept",SUMIF('Mapping concept'!$B:$B,Jaaroverzicht!$B7,'Mapping concept'!AL:AL),SUMIF('Mapping DEF'!$B:$B,Jaaroverzicht!$B7,'Mapping DEF'!AL:AL))</f>
        <v>0.60085199999999994</v>
      </c>
      <c r="AX7" s="134">
        <f>IF(N$6="Concept",SUMIF('Mapping concept'!$B:$B,Jaaroverzicht!$B7,'Mapping concept'!AM:AM),SUMIF('Mapping DEF'!$B:$B,Jaaroverzicht!$B7,'Mapping DEF'!AM:AM))</f>
        <v>0</v>
      </c>
      <c r="AY7" s="134">
        <f>IF(O$6="Concept",SUMIF('Mapping concept'!$B:$B,Jaaroverzicht!$B7,'Mapping concept'!AN:AN),SUMIF('Mapping DEF'!$B:$B,Jaaroverzicht!$B7,'Mapping DEF'!AN:AN))</f>
        <v>0</v>
      </c>
      <c r="AZ7" s="134">
        <f>IF(P$6="Concept",SUMIF('Mapping concept'!$B:$B,Jaaroverzicht!$B7,'Mapping concept'!AO:AO),SUMIF('Mapping DEF'!$B:$B,Jaaroverzicht!$B7,'Mapping DEF'!AO:AO))</f>
        <v>0</v>
      </c>
      <c r="BA7" s="134">
        <f>IF(Q$6="Concept",SUMIF('Mapping concept'!$B:$B,Jaaroverzicht!$B7,'Mapping concept'!AP:AP),SUMIF('Mapping DEF'!$B:$B,Jaaroverzicht!$B7,'Mapping DEF'!AP:AP))</f>
        <v>0</v>
      </c>
      <c r="BB7" s="134">
        <f>IF(R$6="Concept",SUMIF('Mapping concept'!$B:$B,Jaaroverzicht!$B7,'Mapping concept'!AQ:AQ),SUMIF('Mapping DEF'!$B:$B,Jaaroverzicht!$B7,'Mapping DEF'!AQ:AQ))</f>
        <v>0</v>
      </c>
      <c r="BE7" s="135">
        <f>SUM(G7:I7)/3</f>
        <v>3.2299999999999995E-2</v>
      </c>
      <c r="BF7" s="135">
        <f>SUM(J7:L7)/3</f>
        <v>3.4700000000000002E-2</v>
      </c>
      <c r="BG7" s="135">
        <f>SUM(M7:O7)/3</f>
        <v>9.1999999999999998E-3</v>
      </c>
      <c r="BH7" s="135">
        <f>SUM(P7:R7)/3</f>
        <v>0</v>
      </c>
      <c r="BJ7" s="132">
        <f>SUM(AQ7:$AQ7)/SUM(X7:$X7)</f>
        <v>2.9799999999999997E-2</v>
      </c>
      <c r="BK7" s="132">
        <f>SUM($AQ7:AR7)/SUM($X7:Y7)</f>
        <v>3.1399999999999997E-2</v>
      </c>
      <c r="BL7" s="132">
        <f>SUM($AQ7:AS7)/SUM($X7:Z7)</f>
        <v>3.228152898922524E-2</v>
      </c>
      <c r="BM7" s="132">
        <f>SUM($AQ7:AT7)/SUM($X7:AA7)</f>
        <v>4.0063847343991744E-2</v>
      </c>
      <c r="BN7" s="132">
        <f>SUM($AQ7:AU7)/SUM($X7:AB7)</f>
        <v>3.4207844342037885E-2</v>
      </c>
      <c r="BO7" s="132">
        <f>SUM($AQ7:AV7)/SUM($X7:AC7)</f>
        <v>3.3216083621343671E-2</v>
      </c>
      <c r="BP7" s="132">
        <f>SUM($AQ7:AW7)/SUM($X7:AD7)</f>
        <v>3.2345270655270653E-2</v>
      </c>
      <c r="BQ7" s="132">
        <f>SUM($AQ7:AX7)/SUM($X7:AE7)</f>
        <v>3.2345270655270653E-2</v>
      </c>
      <c r="BR7" s="132">
        <f>SUM($AQ7:AY7)/SUM($X7:AF7)</f>
        <v>3.2345270655270653E-2</v>
      </c>
      <c r="BS7" s="132">
        <f>SUM($AQ7:AZ7)/SUM($X7:AG7)</f>
        <v>3.2345270655270653E-2</v>
      </c>
      <c r="BT7" s="132">
        <f>SUM($AQ7:BA7)/SUM($X7:AH7)</f>
        <v>3.2345270655270653E-2</v>
      </c>
      <c r="BU7" s="132">
        <f>SUM($AQ7:BB7)/SUM($X7:AI7)</f>
        <v>3.2345270655270653E-2</v>
      </c>
      <c r="BW7" s="359">
        <f>IFERROR(SUMIF('Mapping concept'!$B:$B,Jaaroverzicht!$B7,'Mapping concept'!AF:AF)/SUMIF('Mapping concept'!$B:$B,Jaaroverzicht!$B7,'Mapping concept'!R:R),0)</f>
        <v>2.9799999999999997E-2</v>
      </c>
      <c r="BX7" s="359">
        <f>IFERROR(SUMIF('Mapping concept'!$B:$B,Jaaroverzicht!$B7,'Mapping concept'!AG:AG)/SUMIF('Mapping concept'!$B:$B,Jaaroverzicht!$B7,'Mapping concept'!S:S),0)</f>
        <v>3.3000000000000002E-2</v>
      </c>
      <c r="BY7" s="359">
        <f>IFERROR(SUMIF('Mapping concept'!$B:$B,Jaaroverzicht!$B7,'Mapping concept'!AH:AH)/SUMIF('Mapping concept'!$B:$B,Jaaroverzicht!$B7,'Mapping concept'!T:T),0)</f>
        <v>3.2399999999999998E-2</v>
      </c>
      <c r="BZ7" s="359">
        <f>IFERROR(SUMIF('Mapping concept'!$B:$B,Jaaroverzicht!$B7,'Mapping concept'!AI:AI)/SUMIF('Mapping concept'!$B:$B,Jaaroverzicht!$B7,'Mapping concept'!U:U),0)</f>
        <v>6.3899999999999998E-2</v>
      </c>
      <c r="CA7" s="359">
        <f>IFERROR(SUMIF('Mapping concept'!$B:$B,Jaaroverzicht!$B7,'Mapping concept'!AJ:AJ)/SUMIF('Mapping concept'!$B:$B,Jaaroverzicht!$B7,'Mapping concept'!V:V),0)</f>
        <v>1.1599999999999999E-2</v>
      </c>
      <c r="CB7" s="359">
        <f>IFERROR(SUMIF('Mapping concept'!$B:$B,Jaaroverzicht!$B7,'Mapping concept'!AK:AK)/SUMIF('Mapping concept'!$B:$B,Jaaroverzicht!$B7,'Mapping concept'!W:W),0)</f>
        <v>2.86E-2</v>
      </c>
      <c r="CC7" s="359">
        <f>IFERROR(SUMIF('Mapping concept'!$B:$B,Jaaroverzicht!$B7,'Mapping concept'!AL:AL)/SUMIF('Mapping concept'!$B:$B,Jaaroverzicht!$B7,'Mapping concept'!X:X),0)</f>
        <v>2.76E-2</v>
      </c>
      <c r="CD7" s="359">
        <f>IFERROR(SUMIF('Mapping concept'!$B:$B,Jaaroverzicht!$B7,'Mapping concept'!AM:AM)/SUMIF('Mapping concept'!$B:$B,Jaaroverzicht!$B7,'Mapping concept'!Y:Y),0)</f>
        <v>0</v>
      </c>
      <c r="CE7" s="359">
        <f>IFERROR(SUMIF('Mapping concept'!$B:$B,Jaaroverzicht!$B7,'Mapping concept'!AN:AN)/SUMIF('Mapping concept'!$B:$B,Jaaroverzicht!$B7,'Mapping concept'!Z:Z),0)</f>
        <v>0</v>
      </c>
      <c r="CF7" s="359">
        <f>IFERROR(SUMIF('Mapping concept'!$B:$B,Jaaroverzicht!$B7,'Mapping concept'!AO:AO)/SUMIF('Mapping concept'!$B:$B,Jaaroverzicht!$B7,'Mapping concept'!AA:AA),0)</f>
        <v>0</v>
      </c>
      <c r="CG7" s="359">
        <f>IFERROR(SUMIF('Mapping concept'!$B:$B,Jaaroverzicht!$B7,'Mapping concept'!AP:AP)/SUMIF('Mapping concept'!$B:$B,Jaaroverzicht!$B7,'Mapping concept'!AB:AB),0)</f>
        <v>0</v>
      </c>
      <c r="CH7" s="359">
        <f>IFERROR(SUMIF('Mapping concept'!$B:$B,Jaaroverzicht!$B7,'Mapping concept'!AQ:AQ)/SUMIF('Mapping concept'!$B:$B,Jaaroverzicht!$B7,'Mapping concept'!AC:AC),0)</f>
        <v>0</v>
      </c>
      <c r="CI7" s="449"/>
      <c r="CJ7" s="449"/>
    </row>
    <row r="8" spans="1:99" s="34" customFormat="1" ht="5.0999999999999996" customHeight="1">
      <c r="A8" s="398"/>
      <c r="B8" s="398"/>
      <c r="C8" s="329"/>
      <c r="D8" s="329"/>
      <c r="E8" s="329"/>
      <c r="F8" s="329"/>
      <c r="G8" s="329"/>
      <c r="H8" s="329"/>
      <c r="I8" s="329"/>
      <c r="J8" s="329"/>
      <c r="K8" s="329"/>
      <c r="L8" s="329"/>
      <c r="M8" s="329"/>
      <c r="N8" s="329"/>
      <c r="O8" s="329"/>
      <c r="P8" s="329"/>
      <c r="Q8" s="329"/>
      <c r="R8" s="329"/>
      <c r="S8" s="427"/>
      <c r="U8" s="373"/>
      <c r="X8" s="138"/>
      <c r="Y8" s="138"/>
      <c r="Z8" s="138"/>
      <c r="AA8" s="138"/>
      <c r="AB8" s="138"/>
      <c r="AC8" s="138"/>
      <c r="AD8" s="138"/>
      <c r="AE8" s="138"/>
      <c r="AF8" s="138"/>
      <c r="AG8" s="138"/>
      <c r="AH8" s="138"/>
      <c r="AI8" s="138"/>
      <c r="AJ8" s="398"/>
      <c r="AK8" s="157"/>
      <c r="AL8" s="157"/>
      <c r="AM8" s="157"/>
      <c r="AN8" s="157"/>
      <c r="AO8" s="157"/>
      <c r="AP8" s="157"/>
      <c r="AQ8" s="138"/>
      <c r="AR8" s="138"/>
      <c r="AS8" s="138"/>
      <c r="AT8" s="138"/>
      <c r="AU8" s="138"/>
      <c r="AV8" s="138"/>
      <c r="AW8" s="139"/>
      <c r="AX8" s="138"/>
      <c r="AY8" s="138"/>
      <c r="AZ8" s="138"/>
      <c r="BA8" s="138"/>
      <c r="BB8" s="138"/>
      <c r="BJ8" s="132"/>
      <c r="BK8" s="132"/>
      <c r="BL8" s="132"/>
      <c r="BM8" s="132"/>
      <c r="BN8" s="132"/>
      <c r="BO8" s="132"/>
      <c r="BP8" s="132"/>
      <c r="BQ8" s="132"/>
      <c r="BR8" s="132"/>
      <c r="BS8" s="132"/>
      <c r="BT8" s="132"/>
      <c r="BU8" s="132"/>
      <c r="BW8" s="360"/>
      <c r="BX8" s="360"/>
      <c r="BY8" s="360"/>
      <c r="BZ8" s="360"/>
      <c r="CA8" s="360"/>
      <c r="CB8" s="360"/>
      <c r="CC8" s="360"/>
      <c r="CD8" s="360"/>
      <c r="CE8" s="360"/>
      <c r="CF8" s="360"/>
      <c r="CG8" s="360"/>
      <c r="CH8" s="360"/>
      <c r="CI8" s="360"/>
      <c r="CJ8" s="360"/>
    </row>
    <row r="9" spans="1:99" s="34" customFormat="1" ht="12" customHeight="1">
      <c r="A9" s="398" t="s">
        <v>119</v>
      </c>
      <c r="B9" s="398" t="s">
        <v>120</v>
      </c>
      <c r="C9" s="313" t="s">
        <v>121</v>
      </c>
      <c r="D9" s="333"/>
      <c r="E9" s="317">
        <v>2.0083333333333333E-3</v>
      </c>
      <c r="F9" s="332"/>
      <c r="G9" s="317">
        <f t="shared" ref="G9:G19" si="3">IF(X9=0,"",IFERROR(AQ9/X9,0))</f>
        <v>0</v>
      </c>
      <c r="H9" s="317">
        <f t="shared" ref="H9:H19" si="4">IF(Y9=0,"",IFERROR(AR9/Y9,0))</f>
        <v>0</v>
      </c>
      <c r="I9" s="317">
        <f t="shared" ref="I9:R19" si="5">IF(Z9=0,"",IFERROR(AS9/Z9,0))</f>
        <v>9.4999999999999998E-3</v>
      </c>
      <c r="J9" s="317">
        <f t="shared" si="5"/>
        <v>0</v>
      </c>
      <c r="K9" s="317">
        <f t="shared" si="5"/>
        <v>0</v>
      </c>
      <c r="L9" s="317">
        <f t="shared" si="5"/>
        <v>0</v>
      </c>
      <c r="M9" s="317">
        <f t="shared" si="5"/>
        <v>0</v>
      </c>
      <c r="N9" s="317" t="str">
        <f t="shared" si="5"/>
        <v/>
      </c>
      <c r="O9" s="317" t="str">
        <f t="shared" si="5"/>
        <v/>
      </c>
      <c r="P9" s="317" t="str">
        <f t="shared" si="5"/>
        <v/>
      </c>
      <c r="Q9" s="317" t="str">
        <f t="shared" si="5"/>
        <v/>
      </c>
      <c r="R9" s="317" t="str">
        <f t="shared" si="5"/>
        <v/>
      </c>
      <c r="S9" s="428">
        <f>IFERROR(AVERAGE(G9:R9),0)</f>
        <v>1.3571428571428571E-3</v>
      </c>
      <c r="U9" s="374">
        <f>VLOOKUP(B9,B:CH,5+'Mapping DEF'!$B$1,FALSE)-VLOOKUP(B9,B:CH,73+'Mapping DEF'!$B$1,FALSE)</f>
        <v>0</v>
      </c>
      <c r="V9" s="154"/>
      <c r="X9" s="344">
        <f>IF(G$6="Concept",SUMIF('Mapping concept'!$B:$B,Jaaroverzicht!$B9,'Mapping concept'!R:R),SUMIF('Mapping DEF'!$B:$B,Jaaroverzicht!$B9,'Mapping DEF'!R:R))</f>
        <v>5.92</v>
      </c>
      <c r="Y9" s="344">
        <f>IF(H$6="Concept",SUMIF('Mapping concept'!$B:$B,Jaaroverzicht!$B9,'Mapping concept'!S:S),SUMIF('Mapping DEF'!$B:$B,Jaaroverzicht!$B9,'Mapping DEF'!S:S))</f>
        <v>6.25</v>
      </c>
      <c r="Z9" s="344">
        <f>IF(I$6="Concept",SUMIF('Mapping concept'!$B:$B,Jaaroverzicht!$B9,'Mapping concept'!T:T),SUMIF('Mapping DEF'!$B:$B,Jaaroverzicht!$B9,'Mapping DEF'!T:T))</f>
        <v>6.12</v>
      </c>
      <c r="AA9" s="344">
        <f>IF(J$6="Concept",SUMIF('Mapping concept'!$B:$B,Jaaroverzicht!$B9,'Mapping concept'!U:U),SUMIF('Mapping DEF'!$B:$B,Jaaroverzicht!$B9,'Mapping DEF'!U:U))</f>
        <v>6.19</v>
      </c>
      <c r="AB9" s="344">
        <f>IF(K$6="Concept",SUMIF('Mapping concept'!$B:$B,Jaaroverzicht!$B9,'Mapping concept'!V:V),SUMIF('Mapping DEF'!$B:$B,Jaaroverzicht!$B9,'Mapping DEF'!V:V))</f>
        <v>6.31</v>
      </c>
      <c r="AC9" s="344">
        <f>IF(L$6="Concept",SUMIF('Mapping concept'!$B:$B,Jaaroverzicht!$B9,'Mapping concept'!W:W),SUMIF('Mapping DEF'!$B:$B,Jaaroverzicht!$B9,'Mapping DEF'!W:W))</f>
        <v>6.31</v>
      </c>
      <c r="AD9" s="344">
        <f>IF(M$6="Concept",SUMIF('Mapping concept'!$B:$B,Jaaroverzicht!$B9,'Mapping concept'!X:X),SUMIF('Mapping DEF'!$B:$B,Jaaroverzicht!$B9,'Mapping DEF'!X:X))</f>
        <v>6.31</v>
      </c>
      <c r="AE9" s="344">
        <f>IF(N$6="Concept",SUMIF('Mapping concept'!$B:$B,Jaaroverzicht!$B9,'Mapping concept'!Y:Y),SUMIF('Mapping DEF'!$B:$B,Jaaroverzicht!$B9,'Mapping DEF'!Y:Y))</f>
        <v>0</v>
      </c>
      <c r="AF9" s="344">
        <f>IF(O$6="Concept",SUMIF('Mapping concept'!$B:$B,Jaaroverzicht!$B9,'Mapping concept'!Z:Z),SUMIF('Mapping DEF'!$B:$B,Jaaroverzicht!$B9,'Mapping DEF'!Z:Z))</f>
        <v>0</v>
      </c>
      <c r="AG9" s="344">
        <f>IF(P$6="Concept",SUMIF('Mapping concept'!$B:$B,Jaaroverzicht!$B9,'Mapping concept'!AA:AA),SUMIF('Mapping DEF'!$B:$B,Jaaroverzicht!$B9,'Mapping DEF'!AA:AA))</f>
        <v>0</v>
      </c>
      <c r="AH9" s="344">
        <f>IF(Q$6="Concept",SUMIF('Mapping concept'!$B:$B,Jaaroverzicht!$B9,'Mapping concept'!AB:AB),SUMIF('Mapping DEF'!$B:$B,Jaaroverzicht!$B9,'Mapping DEF'!AB:AB))</f>
        <v>0</v>
      </c>
      <c r="AI9" s="344">
        <f>IF(R$6="Concept",SUMIF('Mapping concept'!$B:$B,Jaaroverzicht!$B9,'Mapping concept'!AC:AC),SUMIF('Mapping DEF'!$B:$B,Jaaroverzicht!$B9,'Mapping DEF'!AC:AC))</f>
        <v>0</v>
      </c>
      <c r="AJ9" s="398"/>
      <c r="AK9" s="157">
        <v>100</v>
      </c>
      <c r="AL9" s="157" t="s">
        <v>121</v>
      </c>
      <c r="AM9" s="157"/>
      <c r="AN9" s="387">
        <f>SUM(G9:I9)/3</f>
        <v>3.1666666666666666E-3</v>
      </c>
      <c r="AO9" s="386">
        <f t="shared" ref="AO9:AO17" si="6">S9-AN9</f>
        <v>-1.8095238095238095E-3</v>
      </c>
      <c r="AP9" s="157"/>
      <c r="AQ9" s="134">
        <f>IF(G$6="Concept",SUMIF('Mapping concept'!$B:$B,Jaaroverzicht!$B9,'Mapping concept'!AF:AF),SUMIF('Mapping DEF'!$B:$B,Jaaroverzicht!$B9,'Mapping DEF'!AF:AF))</f>
        <v>0</v>
      </c>
      <c r="AR9" s="134">
        <f>IF(H$6="Concept",SUMIF('Mapping concept'!$B:$B,Jaaroverzicht!$B9,'Mapping concept'!AG:AG),SUMIF('Mapping DEF'!$B:$B,Jaaroverzicht!$B9,'Mapping DEF'!AG:AG))</f>
        <v>0</v>
      </c>
      <c r="AS9" s="134">
        <f>IF(I$6="Concept",SUMIF('Mapping concept'!$B:$B,Jaaroverzicht!$B9,'Mapping concept'!AH:AH),SUMIF('Mapping DEF'!$B:$B,Jaaroverzicht!$B9,'Mapping DEF'!AH:AH))</f>
        <v>5.8139999999999997E-2</v>
      </c>
      <c r="AT9" s="134">
        <f>IF(J$6="Concept",SUMIF('Mapping concept'!$B:$B,Jaaroverzicht!$B9,'Mapping concept'!AI:AI),SUMIF('Mapping DEF'!$B:$B,Jaaroverzicht!$B9,'Mapping DEF'!AI:AI))</f>
        <v>0</v>
      </c>
      <c r="AU9" s="134">
        <f>IF(K$6="Concept",SUMIF('Mapping concept'!$B:$B,Jaaroverzicht!$B9,'Mapping concept'!AJ:AJ),SUMIF('Mapping DEF'!$B:$B,Jaaroverzicht!$B9,'Mapping DEF'!AJ:AJ))</f>
        <v>0</v>
      </c>
      <c r="AV9" s="134">
        <f>IF(L$6="Concept",SUMIF('Mapping concept'!$B:$B,Jaaroverzicht!$B9,'Mapping concept'!AK:AK),SUMIF('Mapping DEF'!$B:$B,Jaaroverzicht!$B9,'Mapping DEF'!AK:AK))</f>
        <v>0</v>
      </c>
      <c r="AW9" s="134">
        <f>IF(M$6="Concept",SUMIF('Mapping concept'!$B:$B,Jaaroverzicht!$B9,'Mapping concept'!AL:AL),SUMIF('Mapping DEF'!$B:$B,Jaaroverzicht!$B9,'Mapping DEF'!AL:AL))</f>
        <v>0</v>
      </c>
      <c r="AX9" s="134">
        <f>IF(N$6="Concept",SUMIF('Mapping concept'!$B:$B,Jaaroverzicht!$B9,'Mapping concept'!AM:AM),SUMIF('Mapping DEF'!$B:$B,Jaaroverzicht!$B9,'Mapping DEF'!AM:AM))</f>
        <v>0</v>
      </c>
      <c r="AY9" s="134">
        <f>IF(O$6="Concept",SUMIF('Mapping concept'!$B:$B,Jaaroverzicht!$B9,'Mapping concept'!AN:AN),SUMIF('Mapping DEF'!$B:$B,Jaaroverzicht!$B9,'Mapping DEF'!AN:AN))</f>
        <v>0</v>
      </c>
      <c r="AZ9" s="134">
        <f>IF(P$6="Concept",SUMIF('Mapping concept'!$B:$B,Jaaroverzicht!$B9,'Mapping concept'!AO:AO),SUMIF('Mapping DEF'!$B:$B,Jaaroverzicht!$B9,'Mapping DEF'!AO:AO))</f>
        <v>0</v>
      </c>
      <c r="BA9" s="134">
        <f>IF(Q$6="Concept",SUMIF('Mapping concept'!$B:$B,Jaaroverzicht!$B9,'Mapping concept'!AP:AP),SUMIF('Mapping DEF'!$B:$B,Jaaroverzicht!$B9,'Mapping DEF'!AP:AP))</f>
        <v>0</v>
      </c>
      <c r="BB9" s="134">
        <f>IF(R$6="Concept",SUMIF('Mapping concept'!$B:$B,Jaaroverzicht!$B9,'Mapping concept'!AQ:AQ),SUMIF('Mapping DEF'!$B:$B,Jaaroverzicht!$B9,'Mapping DEF'!AQ:AQ))</f>
        <v>0</v>
      </c>
      <c r="BI9" s="154"/>
      <c r="BJ9" s="132">
        <f>SUM(AQ9:$AQ9)/SUM(X9:$X9)</f>
        <v>0</v>
      </c>
      <c r="BK9" s="132">
        <f>SUM($AQ9:AR9)/SUM($X9:Y9)</f>
        <v>0</v>
      </c>
      <c r="BL9" s="132">
        <f>SUM($AQ9:AS9)/SUM($X9:Z9)</f>
        <v>3.1787862219792235E-3</v>
      </c>
      <c r="BM9" s="132">
        <f>SUM($AQ9:AT9)/SUM($X9:AA9)</f>
        <v>2.3749999999999999E-3</v>
      </c>
      <c r="BN9" s="132">
        <f>SUM($AQ9:AU9)/SUM($X9:AB9)</f>
        <v>1.8882754140954856E-3</v>
      </c>
      <c r="BO9" s="132">
        <f>SUM($AQ9:AV9)/SUM($X9:AC9)</f>
        <v>1.5671159029649595E-3</v>
      </c>
      <c r="BP9" s="132">
        <f>SUM($AQ9:AW9)/SUM($X9:AD9)</f>
        <v>1.3393227366966134E-3</v>
      </c>
      <c r="BQ9" s="132">
        <f>SUM($AQ9:AX9)/SUM($X9:AE9)</f>
        <v>1.3393227366966134E-3</v>
      </c>
      <c r="BR9" s="132">
        <f>SUM($AQ9:AY9)/SUM($X9:AF9)</f>
        <v>1.3393227366966134E-3</v>
      </c>
      <c r="BS9" s="132">
        <f>SUM($AQ9:AZ9)/SUM($X9:AG9)</f>
        <v>1.3393227366966134E-3</v>
      </c>
      <c r="BT9" s="132">
        <f>SUM($AQ9:BA9)/SUM($X9:AH9)</f>
        <v>1.3393227366966134E-3</v>
      </c>
      <c r="BU9" s="132">
        <f>SUM($AQ9:BB9)/SUM($X9:AI9)</f>
        <v>1.3393227366966134E-3</v>
      </c>
      <c r="BW9" s="362">
        <f>IFERROR(SUMIF('Mapping concept'!$B:$B,Jaaroverzicht!$B9,'Mapping concept'!AF:AF)/SUMIF('Mapping concept'!$B:$B,Jaaroverzicht!$B9,'Mapping concept'!R:R),0)</f>
        <v>4.1999999999999997E-3</v>
      </c>
      <c r="BX9" s="363">
        <f>IFERROR(SUMIF('Mapping concept'!$B:$B,Jaaroverzicht!$B9,'Mapping concept'!AG:AG)/SUMIF('Mapping concept'!$B:$B,Jaaroverzicht!$B9,'Mapping concept'!S:S),0)</f>
        <v>0</v>
      </c>
      <c r="BY9" s="363">
        <f>IFERROR(SUMIF('Mapping concept'!$B:$B,Jaaroverzicht!$B9,'Mapping concept'!AH:AH)/SUMIF('Mapping concept'!$B:$B,Jaaroverzicht!$B9,'Mapping concept'!T:T),0)</f>
        <v>3.2000000000000002E-3</v>
      </c>
      <c r="BZ9" s="363">
        <f>IFERROR(SUMIF('Mapping concept'!$B:$B,Jaaroverzicht!$B9,'Mapping concept'!AI:AI)/SUMIF('Mapping concept'!$B:$B,Jaaroverzicht!$B9,'Mapping concept'!U:U),0)</f>
        <v>0</v>
      </c>
      <c r="CA9" s="363">
        <f>IFERROR(SUMIF('Mapping concept'!$B:$B,Jaaroverzicht!$B9,'Mapping concept'!AJ:AJ)/SUMIF('Mapping concept'!$B:$B,Jaaroverzicht!$B9,'Mapping concept'!V:V),0)</f>
        <v>0</v>
      </c>
      <c r="CB9" s="363">
        <f>IFERROR(SUMIF('Mapping concept'!$B:$B,Jaaroverzicht!$B9,'Mapping concept'!AK:AK)/SUMIF('Mapping concept'!$B:$B,Jaaroverzicht!$B9,'Mapping concept'!W:W),0)</f>
        <v>0</v>
      </c>
      <c r="CC9" s="363">
        <f>IFERROR(SUMIF('Mapping concept'!$B:$B,Jaaroverzicht!$B9,'Mapping concept'!AL:AL)/SUMIF('Mapping concept'!$B:$B,Jaaroverzicht!$B9,'Mapping concept'!X:X),0)</f>
        <v>0</v>
      </c>
      <c r="CD9" s="363">
        <f>IFERROR(SUMIF('Mapping concept'!$B:$B,Jaaroverzicht!$B9,'Mapping concept'!AM:AM)/SUMIF('Mapping concept'!$B:$B,Jaaroverzicht!$B9,'Mapping concept'!Y:Y),0)</f>
        <v>0</v>
      </c>
      <c r="CE9" s="363">
        <f>IFERROR(SUMIF('Mapping concept'!$B:$B,Jaaroverzicht!$B9,'Mapping concept'!AN:AN)/SUMIF('Mapping concept'!$B:$B,Jaaroverzicht!$B9,'Mapping concept'!Z:Z),0)</f>
        <v>0</v>
      </c>
      <c r="CF9" s="363">
        <f>IFERROR(SUMIF('Mapping concept'!$B:$B,Jaaroverzicht!$B9,'Mapping concept'!AO:AO)/SUMIF('Mapping concept'!$B:$B,Jaaroverzicht!$B9,'Mapping concept'!AA:AA),0)</f>
        <v>0</v>
      </c>
      <c r="CG9" s="363">
        <f>IFERROR(SUMIF('Mapping concept'!$B:$B,Jaaroverzicht!$B9,'Mapping concept'!AP:AP)/SUMIF('Mapping concept'!$B:$B,Jaaroverzicht!$B9,'Mapping concept'!AB:AB),0)</f>
        <v>0</v>
      </c>
      <c r="CH9" s="363">
        <f>IFERROR(SUMIF('Mapping concept'!$B:$B,Jaaroverzicht!$B9,'Mapping concept'!AQ:AQ)/SUMIF('Mapping concept'!$B:$B,Jaaroverzicht!$B9,'Mapping concept'!AC:AC),0)</f>
        <v>0</v>
      </c>
      <c r="CI9" s="450"/>
      <c r="CJ9" s="450"/>
    </row>
    <row r="10" spans="1:99" s="34" customFormat="1" ht="12" customHeight="1">
      <c r="A10" s="398" t="s">
        <v>122</v>
      </c>
      <c r="B10" s="398" t="s">
        <v>123</v>
      </c>
      <c r="C10" s="313" t="s">
        <v>124</v>
      </c>
      <c r="D10" s="333"/>
      <c r="E10" s="317">
        <v>1.7666666666666666E-3</v>
      </c>
      <c r="F10" s="332"/>
      <c r="G10" s="317">
        <f t="shared" si="3"/>
        <v>0</v>
      </c>
      <c r="H10" s="317">
        <f t="shared" si="4"/>
        <v>0</v>
      </c>
      <c r="I10" s="317">
        <f t="shared" si="5"/>
        <v>1.5299999999999999E-2</v>
      </c>
      <c r="J10" s="317">
        <f t="shared" si="5"/>
        <v>7.4000000000000003E-3</v>
      </c>
      <c r="K10" s="317">
        <f t="shared" si="5"/>
        <v>5.1999999999999998E-2</v>
      </c>
      <c r="L10" s="317">
        <f t="shared" si="5"/>
        <v>8.3900000000000002E-2</v>
      </c>
      <c r="M10" s="317">
        <f t="shared" si="5"/>
        <v>8.1699999999999995E-2</v>
      </c>
      <c r="N10" s="317" t="str">
        <f t="shared" si="5"/>
        <v/>
      </c>
      <c r="O10" s="317" t="str">
        <f t="shared" si="5"/>
        <v/>
      </c>
      <c r="P10" s="317" t="str">
        <f t="shared" si="5"/>
        <v/>
      </c>
      <c r="Q10" s="317" t="str">
        <f t="shared" si="5"/>
        <v/>
      </c>
      <c r="R10" s="317" t="str">
        <f t="shared" si="5"/>
        <v/>
      </c>
      <c r="S10" s="428">
        <f t="shared" ref="S10:S18" si="7">IFERROR(AVERAGE(G10:R10),0)</f>
        <v>3.4328571428571424E-2</v>
      </c>
      <c r="U10" s="374">
        <f>VLOOKUP(B10,B:CH,5+'Mapping DEF'!$B$1,FALSE)-VLOOKUP(B10,B:CH,73+'Mapping DEF'!$B$1,FALSE)</f>
        <v>0</v>
      </c>
      <c r="V10" s="154"/>
      <c r="X10" s="344">
        <f>IF(G$6="Concept",SUMIF('Mapping concept'!$B:$B,Jaaroverzicht!$B10,'Mapping concept'!R:R),SUMIF('Mapping DEF'!$B:$B,Jaaroverzicht!$B10,'Mapping DEF'!R:R))</f>
        <v>6.69</v>
      </c>
      <c r="Y10" s="344">
        <f>IF(H$6="Concept",SUMIF('Mapping concept'!$B:$B,Jaaroverzicht!$B10,'Mapping concept'!S:S),SUMIF('Mapping DEF'!$B:$B,Jaaroverzicht!$B10,'Mapping DEF'!S:S))</f>
        <v>6.76</v>
      </c>
      <c r="Z10" s="344">
        <f>IF(I$6="Concept",SUMIF('Mapping concept'!$B:$B,Jaaroverzicht!$B10,'Mapping concept'!T:T),SUMIF('Mapping DEF'!$B:$B,Jaaroverzicht!$B10,'Mapping DEF'!T:T))</f>
        <v>6.76</v>
      </c>
      <c r="AA10" s="344">
        <f>IF(J$6="Concept",SUMIF('Mapping concept'!$B:$B,Jaaroverzicht!$B10,'Mapping concept'!U:U),SUMIF('Mapping DEF'!$B:$B,Jaaroverzicht!$B10,'Mapping DEF'!U:U))</f>
        <v>6.76</v>
      </c>
      <c r="AB10" s="344">
        <f>IF(K$6="Concept",SUMIF('Mapping concept'!$B:$B,Jaaroverzicht!$B10,'Mapping concept'!V:V),SUMIF('Mapping DEF'!$B:$B,Jaaroverzicht!$B10,'Mapping DEF'!V:V))</f>
        <v>6.73</v>
      </c>
      <c r="AC10" s="344">
        <f>IF(L$6="Concept",SUMIF('Mapping concept'!$B:$B,Jaaroverzicht!$B10,'Mapping concept'!W:W),SUMIF('Mapping DEF'!$B:$B,Jaaroverzicht!$B10,'Mapping DEF'!W:W))</f>
        <v>6.56</v>
      </c>
      <c r="AD10" s="344">
        <f>IF(M$6="Concept",SUMIF('Mapping concept'!$B:$B,Jaaroverzicht!$B10,'Mapping concept'!X:X),SUMIF('Mapping DEF'!$B:$B,Jaaroverzicht!$B10,'Mapping DEF'!X:X))</f>
        <v>6.51</v>
      </c>
      <c r="AE10" s="344">
        <f>IF(N$6="Concept",SUMIF('Mapping concept'!$B:$B,Jaaroverzicht!$B10,'Mapping concept'!Y:Y),SUMIF('Mapping DEF'!$B:$B,Jaaroverzicht!$B10,'Mapping DEF'!Y:Y))</f>
        <v>0</v>
      </c>
      <c r="AF10" s="344">
        <f>IF(O$6="Concept",SUMIF('Mapping concept'!$B:$B,Jaaroverzicht!$B10,'Mapping concept'!Z:Z),SUMIF('Mapping DEF'!$B:$B,Jaaroverzicht!$B10,'Mapping DEF'!Z:Z))</f>
        <v>0</v>
      </c>
      <c r="AG10" s="344">
        <f>IF(P$6="Concept",SUMIF('Mapping concept'!$B:$B,Jaaroverzicht!$B10,'Mapping concept'!AA:AA),SUMIF('Mapping DEF'!$B:$B,Jaaroverzicht!$B10,'Mapping DEF'!AA:AA))</f>
        <v>0</v>
      </c>
      <c r="AH10" s="344">
        <f>IF(Q$6="Concept",SUMIF('Mapping concept'!$B:$B,Jaaroverzicht!$B10,'Mapping concept'!AB:AB),SUMIF('Mapping DEF'!$B:$B,Jaaroverzicht!$B10,'Mapping DEF'!AB:AB))</f>
        <v>0</v>
      </c>
      <c r="AI10" s="344">
        <f>IF(R$6="Concept",SUMIF('Mapping concept'!$B:$B,Jaaroverzicht!$B10,'Mapping concept'!AC:AC),SUMIF('Mapping DEF'!$B:$B,Jaaroverzicht!$B10,'Mapping DEF'!AC:AC))</f>
        <v>0</v>
      </c>
      <c r="AJ10" s="398"/>
      <c r="AK10" s="157">
        <v>110</v>
      </c>
      <c r="AL10" s="157" t="s">
        <v>124</v>
      </c>
      <c r="AM10" s="157"/>
      <c r="AN10" s="387">
        <f t="shared" ref="AN10:AN18" si="8">SUM(G10:I10)/3</f>
        <v>5.0999999999999995E-3</v>
      </c>
      <c r="AO10" s="386">
        <f t="shared" si="6"/>
        <v>2.9228571428571423E-2</v>
      </c>
      <c r="AP10" s="157"/>
      <c r="AQ10" s="134">
        <f>IF(G$6="Concept",SUMIF('Mapping concept'!$B:$B,Jaaroverzicht!$B10,'Mapping concept'!AF:AF),SUMIF('Mapping DEF'!$B:$B,Jaaroverzicht!$B10,'Mapping DEF'!AF:AF))</f>
        <v>0</v>
      </c>
      <c r="AR10" s="134">
        <f>IF(H$6="Concept",SUMIF('Mapping concept'!$B:$B,Jaaroverzicht!$B10,'Mapping concept'!AG:AG),SUMIF('Mapping DEF'!$B:$B,Jaaroverzicht!$B10,'Mapping DEF'!AG:AG))</f>
        <v>0</v>
      </c>
      <c r="AS10" s="134">
        <f>IF(I$6="Concept",SUMIF('Mapping concept'!$B:$B,Jaaroverzicht!$B10,'Mapping concept'!AH:AH),SUMIF('Mapping DEF'!$B:$B,Jaaroverzicht!$B10,'Mapping DEF'!AH:AH))</f>
        <v>0.10342799999999999</v>
      </c>
      <c r="AT10" s="134">
        <f>IF(J$6="Concept",SUMIF('Mapping concept'!$B:$B,Jaaroverzicht!$B10,'Mapping concept'!AI:AI),SUMIF('Mapping DEF'!$B:$B,Jaaroverzicht!$B10,'Mapping DEF'!AI:AI))</f>
        <v>5.0023999999999999E-2</v>
      </c>
      <c r="AU10" s="134">
        <f>IF(K$6="Concept",SUMIF('Mapping concept'!$B:$B,Jaaroverzicht!$B10,'Mapping concept'!AJ:AJ),SUMIF('Mapping DEF'!$B:$B,Jaaroverzicht!$B10,'Mapping DEF'!AJ:AJ))</f>
        <v>0.34995999999999999</v>
      </c>
      <c r="AV10" s="134">
        <f>IF(L$6="Concept",SUMIF('Mapping concept'!$B:$B,Jaaroverzicht!$B10,'Mapping concept'!AK:AK),SUMIF('Mapping DEF'!$B:$B,Jaaroverzicht!$B10,'Mapping DEF'!AK:AK))</f>
        <v>0.55038399999999998</v>
      </c>
      <c r="AW10" s="134">
        <f>IF(M$6="Concept",SUMIF('Mapping concept'!$B:$B,Jaaroverzicht!$B10,'Mapping concept'!AL:AL),SUMIF('Mapping DEF'!$B:$B,Jaaroverzicht!$B10,'Mapping DEF'!AL:AL))</f>
        <v>0.53186699999999998</v>
      </c>
      <c r="AX10" s="134">
        <f>IF(N$6="Concept",SUMIF('Mapping concept'!$B:$B,Jaaroverzicht!$B10,'Mapping concept'!AM:AM),SUMIF('Mapping DEF'!$B:$B,Jaaroverzicht!$B10,'Mapping DEF'!AM:AM))</f>
        <v>0</v>
      </c>
      <c r="AY10" s="134">
        <f>IF(O$6="Concept",SUMIF('Mapping concept'!$B:$B,Jaaroverzicht!$B10,'Mapping concept'!AN:AN),SUMIF('Mapping DEF'!$B:$B,Jaaroverzicht!$B10,'Mapping DEF'!AN:AN))</f>
        <v>0</v>
      </c>
      <c r="AZ10" s="134">
        <f>IF(P$6="Concept",SUMIF('Mapping concept'!$B:$B,Jaaroverzicht!$B10,'Mapping concept'!AO:AO),SUMIF('Mapping DEF'!$B:$B,Jaaroverzicht!$B10,'Mapping DEF'!AO:AO))</f>
        <v>0</v>
      </c>
      <c r="BA10" s="134">
        <f>IF(Q$6="Concept",SUMIF('Mapping concept'!$B:$B,Jaaroverzicht!$B10,'Mapping concept'!AP:AP),SUMIF('Mapping DEF'!$B:$B,Jaaroverzicht!$B10,'Mapping DEF'!AP:AP))</f>
        <v>0</v>
      </c>
      <c r="BB10" s="134">
        <f>IF(R$6="Concept",SUMIF('Mapping concept'!$B:$B,Jaaroverzicht!$B10,'Mapping concept'!AQ:AQ),SUMIF('Mapping DEF'!$B:$B,Jaaroverzicht!$B10,'Mapping DEF'!AQ:AQ))</f>
        <v>0</v>
      </c>
      <c r="BI10" s="154"/>
      <c r="BJ10" s="132">
        <f>SUM(AQ10:$AQ10)/SUM(X10:$X10)</f>
        <v>0</v>
      </c>
      <c r="BK10" s="132">
        <f>SUM($AQ10:AR10)/SUM($X10:Y10)</f>
        <v>0</v>
      </c>
      <c r="BL10" s="132">
        <f>SUM($AQ10:AS10)/SUM($X10:Z10)</f>
        <v>5.1176645225136062E-3</v>
      </c>
      <c r="BM10" s="132">
        <f>SUM($AQ10:AT10)/SUM($X10:AA10)</f>
        <v>5.6897293288839445E-3</v>
      </c>
      <c r="BN10" s="132">
        <f>SUM($AQ10:AU10)/SUM($X10:AB10)</f>
        <v>1.4938041543026704E-2</v>
      </c>
      <c r="BO10" s="132">
        <f>SUM($AQ10:AV10)/SUM($X10:AC10)</f>
        <v>2.6174764033780423E-2</v>
      </c>
      <c r="BP10" s="132">
        <f>SUM($AQ10:AW10)/SUM($X10:AD10)</f>
        <v>3.3903420996365188E-2</v>
      </c>
      <c r="BQ10" s="132">
        <f>SUM($AQ10:AX10)/SUM($X10:AE10)</f>
        <v>3.3903420996365188E-2</v>
      </c>
      <c r="BR10" s="132">
        <f>SUM($AQ10:AY10)/SUM($X10:AF10)</f>
        <v>3.3903420996365188E-2</v>
      </c>
      <c r="BS10" s="132">
        <f>SUM($AQ10:AZ10)/SUM($X10:AG10)</f>
        <v>3.3903420996365188E-2</v>
      </c>
      <c r="BT10" s="132">
        <f>SUM($AQ10:BA10)/SUM($X10:AH10)</f>
        <v>3.3903420996365188E-2</v>
      </c>
      <c r="BU10" s="132">
        <f>SUM($AQ10:BB10)/SUM($X10:AI10)</f>
        <v>3.3903420996365188E-2</v>
      </c>
      <c r="BW10" s="362">
        <f>IFERROR(SUMIF('Mapping concept'!$B:$B,Jaaroverzicht!$B10,'Mapping concept'!AF:AF)/SUMIF('Mapping concept'!$B:$B,Jaaroverzicht!$B10,'Mapping concept'!R:R),0)</f>
        <v>0</v>
      </c>
      <c r="BX10" s="363">
        <f>IFERROR(SUMIF('Mapping concept'!$B:$B,Jaaroverzicht!$B10,'Mapping concept'!AG:AG)/SUMIF('Mapping concept'!$B:$B,Jaaroverzicht!$B10,'Mapping concept'!S:S),0)</f>
        <v>0</v>
      </c>
      <c r="BY10" s="363">
        <f>IFERROR(SUMIF('Mapping concept'!$B:$B,Jaaroverzicht!$B10,'Mapping concept'!AH:AH)/SUMIF('Mapping concept'!$B:$B,Jaaroverzicht!$B10,'Mapping concept'!T:T),0)</f>
        <v>5.2999999999999992E-3</v>
      </c>
      <c r="BZ10" s="363">
        <f>IFERROR(SUMIF('Mapping concept'!$B:$B,Jaaroverzicht!$B10,'Mapping concept'!AI:AI)/SUMIF('Mapping concept'!$B:$B,Jaaroverzicht!$B10,'Mapping concept'!U:U),0)</f>
        <v>7.4000000000000003E-3</v>
      </c>
      <c r="CA10" s="363">
        <f>IFERROR(SUMIF('Mapping concept'!$B:$B,Jaaroverzicht!$B10,'Mapping concept'!AJ:AJ)/SUMIF('Mapping concept'!$B:$B,Jaaroverzicht!$B10,'Mapping concept'!V:V),0)</f>
        <v>5.2400000000000002E-2</v>
      </c>
      <c r="CB10" s="363">
        <f>IFERROR(SUMIF('Mapping concept'!$B:$B,Jaaroverzicht!$B10,'Mapping concept'!AK:AK)/SUMIF('Mapping concept'!$B:$B,Jaaroverzicht!$B10,'Mapping concept'!W:W),0)</f>
        <v>8.3900000000000002E-2</v>
      </c>
      <c r="CC10" s="363">
        <f>IFERROR(SUMIF('Mapping concept'!$B:$B,Jaaroverzicht!$B10,'Mapping concept'!AL:AL)/SUMIF('Mapping concept'!$B:$B,Jaaroverzicht!$B10,'Mapping concept'!X:X),0)</f>
        <v>8.1699999999999995E-2</v>
      </c>
      <c r="CD10" s="363">
        <f>IFERROR(SUMIF('Mapping concept'!$B:$B,Jaaroverzicht!$B10,'Mapping concept'!AM:AM)/SUMIF('Mapping concept'!$B:$B,Jaaroverzicht!$B10,'Mapping concept'!Y:Y),0)</f>
        <v>0</v>
      </c>
      <c r="CE10" s="363">
        <f>IFERROR(SUMIF('Mapping concept'!$B:$B,Jaaroverzicht!$B10,'Mapping concept'!AN:AN)/SUMIF('Mapping concept'!$B:$B,Jaaroverzicht!$B10,'Mapping concept'!Z:Z),0)</f>
        <v>0</v>
      </c>
      <c r="CF10" s="363">
        <f>IFERROR(SUMIF('Mapping concept'!$B:$B,Jaaroverzicht!$B10,'Mapping concept'!AO:AO)/SUMIF('Mapping concept'!$B:$B,Jaaroverzicht!$B10,'Mapping concept'!AA:AA),0)</f>
        <v>0</v>
      </c>
      <c r="CG10" s="363">
        <f>IFERROR(SUMIF('Mapping concept'!$B:$B,Jaaroverzicht!$B10,'Mapping concept'!AP:AP)/SUMIF('Mapping concept'!$B:$B,Jaaroverzicht!$B10,'Mapping concept'!AB:AB),0)</f>
        <v>0</v>
      </c>
      <c r="CH10" s="363">
        <f>IFERROR(SUMIF('Mapping concept'!$B:$B,Jaaroverzicht!$B10,'Mapping concept'!AQ:AQ)/SUMIF('Mapping concept'!$B:$B,Jaaroverzicht!$B10,'Mapping concept'!AC:AC),0)</f>
        <v>0</v>
      </c>
      <c r="CI10" s="450"/>
      <c r="CJ10" s="450"/>
    </row>
    <row r="11" spans="1:99" s="34" customFormat="1" ht="12" customHeight="1">
      <c r="A11" s="398" t="s">
        <v>126</v>
      </c>
      <c r="B11" s="398" t="s">
        <v>127</v>
      </c>
      <c r="C11" s="313" t="s">
        <v>125</v>
      </c>
      <c r="D11" s="333"/>
      <c r="E11" s="317">
        <v>6.3350000000000004E-2</v>
      </c>
      <c r="F11" s="332"/>
      <c r="G11" s="317">
        <f t="shared" si="3"/>
        <v>0.1278</v>
      </c>
      <c r="H11" s="317">
        <f t="shared" si="4"/>
        <v>9.4200000000000006E-2</v>
      </c>
      <c r="I11" s="317">
        <f t="shared" si="5"/>
        <v>0.10199999999999999</v>
      </c>
      <c r="J11" s="317">
        <f t="shared" si="5"/>
        <v>0.1145</v>
      </c>
      <c r="K11" s="317">
        <f t="shared" si="5"/>
        <v>0.11020000000000001</v>
      </c>
      <c r="L11" s="317">
        <f t="shared" si="5"/>
        <v>0.1245</v>
      </c>
      <c r="M11" s="317">
        <f t="shared" si="5"/>
        <v>0.10970000000000001</v>
      </c>
      <c r="N11" s="317" t="str">
        <f t="shared" si="5"/>
        <v/>
      </c>
      <c r="O11" s="317" t="str">
        <f t="shared" si="5"/>
        <v/>
      </c>
      <c r="P11" s="317" t="str">
        <f t="shared" si="5"/>
        <v/>
      </c>
      <c r="Q11" s="317" t="str">
        <f t="shared" si="5"/>
        <v/>
      </c>
      <c r="R11" s="317" t="str">
        <f t="shared" si="5"/>
        <v/>
      </c>
      <c r="S11" s="428">
        <f t="shared" si="7"/>
        <v>0.11184285714285715</v>
      </c>
      <c r="U11" s="374">
        <f>VLOOKUP(B11,B:CH,5+'Mapping DEF'!$B$1,FALSE)-VLOOKUP(B11,B:CH,73+'Mapping DEF'!$B$1,FALSE)</f>
        <v>-1.7000000000000071E-3</v>
      </c>
      <c r="V11" s="154"/>
      <c r="X11" s="344">
        <f>IF(G$6="Concept",SUMIF('Mapping concept'!$B:$B,Jaaroverzicht!$B11,'Mapping concept'!R:R),SUMIF('Mapping DEF'!$B:$B,Jaaroverzicht!$B11,'Mapping DEF'!R:R))</f>
        <v>28.56</v>
      </c>
      <c r="Y11" s="344">
        <f>IF(H$6="Concept",SUMIF('Mapping concept'!$B:$B,Jaaroverzicht!$B11,'Mapping concept'!S:S),SUMIF('Mapping DEF'!$B:$B,Jaaroverzicht!$B11,'Mapping DEF'!S:S))</f>
        <v>28.85</v>
      </c>
      <c r="Z11" s="344">
        <f>IF(I$6="Concept",SUMIF('Mapping concept'!$B:$B,Jaaroverzicht!$B11,'Mapping concept'!T:T),SUMIF('Mapping DEF'!$B:$B,Jaaroverzicht!$B11,'Mapping DEF'!T:T))</f>
        <v>29.42</v>
      </c>
      <c r="AA11" s="344">
        <f>IF(J$6="Concept",SUMIF('Mapping concept'!$B:$B,Jaaroverzicht!$B11,'Mapping concept'!U:U),SUMIF('Mapping DEF'!$B:$B,Jaaroverzicht!$B11,'Mapping DEF'!U:U))</f>
        <v>29.82</v>
      </c>
      <c r="AB11" s="344">
        <f>IF(K$6="Concept",SUMIF('Mapping concept'!$B:$B,Jaaroverzicht!$B11,'Mapping concept'!V:V),SUMIF('Mapping DEF'!$B:$B,Jaaroverzicht!$B11,'Mapping DEF'!V:V))</f>
        <v>29.52</v>
      </c>
      <c r="AC11" s="344">
        <f>IF(L$6="Concept",SUMIF('Mapping concept'!$B:$B,Jaaroverzicht!$B11,'Mapping concept'!W:W),SUMIF('Mapping DEF'!$B:$B,Jaaroverzicht!$B11,'Mapping DEF'!W:W))</f>
        <v>29.53</v>
      </c>
      <c r="AD11" s="344">
        <f>IF(M$6="Concept",SUMIF('Mapping concept'!$B:$B,Jaaroverzicht!$B11,'Mapping concept'!X:X),SUMIF('Mapping DEF'!$B:$B,Jaaroverzicht!$B11,'Mapping DEF'!X:X))</f>
        <v>27.97</v>
      </c>
      <c r="AE11" s="344">
        <f>IF(N$6="Concept",SUMIF('Mapping concept'!$B:$B,Jaaroverzicht!$B11,'Mapping concept'!Y:Y),SUMIF('Mapping DEF'!$B:$B,Jaaroverzicht!$B11,'Mapping DEF'!Y:Y))</f>
        <v>0</v>
      </c>
      <c r="AF11" s="344">
        <f>IF(O$6="Concept",SUMIF('Mapping concept'!$B:$B,Jaaroverzicht!$B11,'Mapping concept'!Z:Z),SUMIF('Mapping DEF'!$B:$B,Jaaroverzicht!$B11,'Mapping DEF'!Z:Z))</f>
        <v>0</v>
      </c>
      <c r="AG11" s="344">
        <f>IF(P$6="Concept",SUMIF('Mapping concept'!$B:$B,Jaaroverzicht!$B11,'Mapping concept'!AA:AA),SUMIF('Mapping DEF'!$B:$B,Jaaroverzicht!$B11,'Mapping DEF'!AA:AA))</f>
        <v>0</v>
      </c>
      <c r="AH11" s="344">
        <f>IF(Q$6="Concept",SUMIF('Mapping concept'!$B:$B,Jaaroverzicht!$B11,'Mapping concept'!AB:AB),SUMIF('Mapping DEF'!$B:$B,Jaaroverzicht!$B11,'Mapping DEF'!AB:AB))</f>
        <v>0</v>
      </c>
      <c r="AI11" s="344">
        <f>IF(R$6="Concept",SUMIF('Mapping concept'!$B:$B,Jaaroverzicht!$B11,'Mapping concept'!AC:AC),SUMIF('Mapping DEF'!$B:$B,Jaaroverzicht!$B11,'Mapping DEF'!AC:AC))</f>
        <v>0</v>
      </c>
      <c r="AJ11" s="398"/>
      <c r="AK11" s="157">
        <v>120</v>
      </c>
      <c r="AL11" s="157" t="s">
        <v>125</v>
      </c>
      <c r="AM11" s="157"/>
      <c r="AN11" s="387">
        <f t="shared" si="8"/>
        <v>0.108</v>
      </c>
      <c r="AO11" s="386">
        <f t="shared" si="6"/>
        <v>3.8428571428571479E-3</v>
      </c>
      <c r="AP11" s="157"/>
      <c r="AQ11" s="134">
        <f>IF(G$6="Concept",SUMIF('Mapping concept'!$B:$B,Jaaroverzicht!$B11,'Mapping concept'!AF:AF),SUMIF('Mapping DEF'!$B:$B,Jaaroverzicht!$B11,'Mapping DEF'!AF:AF))</f>
        <v>3.6499679999999999</v>
      </c>
      <c r="AR11" s="134">
        <f>IF(H$6="Concept",SUMIF('Mapping concept'!$B:$B,Jaaroverzicht!$B11,'Mapping concept'!AG:AG),SUMIF('Mapping DEF'!$B:$B,Jaaroverzicht!$B11,'Mapping DEF'!AG:AG))</f>
        <v>2.7176700000000005</v>
      </c>
      <c r="AS11" s="134">
        <f>IF(I$6="Concept",SUMIF('Mapping concept'!$B:$B,Jaaroverzicht!$B11,'Mapping concept'!AH:AH),SUMIF('Mapping DEF'!$B:$B,Jaaroverzicht!$B11,'Mapping DEF'!AH:AH))</f>
        <v>3.0008400000000002</v>
      </c>
      <c r="AT11" s="134">
        <f>IF(J$6="Concept",SUMIF('Mapping concept'!$B:$B,Jaaroverzicht!$B11,'Mapping concept'!AI:AI),SUMIF('Mapping DEF'!$B:$B,Jaaroverzicht!$B11,'Mapping DEF'!AI:AI))</f>
        <v>3.41439</v>
      </c>
      <c r="AU11" s="134">
        <f>IF(K$6="Concept",SUMIF('Mapping concept'!$B:$B,Jaaroverzicht!$B11,'Mapping concept'!AJ:AJ),SUMIF('Mapping DEF'!$B:$B,Jaaroverzicht!$B11,'Mapping DEF'!AJ:AJ))</f>
        <v>3.253104</v>
      </c>
      <c r="AV11" s="134">
        <f>IF(L$6="Concept",SUMIF('Mapping concept'!$B:$B,Jaaroverzicht!$B11,'Mapping concept'!AK:AK),SUMIF('Mapping DEF'!$B:$B,Jaaroverzicht!$B11,'Mapping DEF'!AK:AK))</f>
        <v>3.676485</v>
      </c>
      <c r="AW11" s="134">
        <f>IF(M$6="Concept",SUMIF('Mapping concept'!$B:$B,Jaaroverzicht!$B11,'Mapping concept'!AL:AL),SUMIF('Mapping DEF'!$B:$B,Jaaroverzicht!$B11,'Mapping DEF'!AL:AL))</f>
        <v>3.0683090000000002</v>
      </c>
      <c r="AX11" s="134">
        <f>IF(N$6="Concept",SUMIF('Mapping concept'!$B:$B,Jaaroverzicht!$B11,'Mapping concept'!AM:AM),SUMIF('Mapping DEF'!$B:$B,Jaaroverzicht!$B11,'Mapping DEF'!AM:AM))</f>
        <v>0</v>
      </c>
      <c r="AY11" s="134">
        <f>IF(O$6="Concept",SUMIF('Mapping concept'!$B:$B,Jaaroverzicht!$B11,'Mapping concept'!AN:AN),SUMIF('Mapping DEF'!$B:$B,Jaaroverzicht!$B11,'Mapping DEF'!AN:AN))</f>
        <v>0</v>
      </c>
      <c r="AZ11" s="134">
        <f>IF(P$6="Concept",SUMIF('Mapping concept'!$B:$B,Jaaroverzicht!$B11,'Mapping concept'!AO:AO),SUMIF('Mapping DEF'!$B:$B,Jaaroverzicht!$B11,'Mapping DEF'!AO:AO))</f>
        <v>0</v>
      </c>
      <c r="BA11" s="134">
        <f>IF(Q$6="Concept",SUMIF('Mapping concept'!$B:$B,Jaaroverzicht!$B11,'Mapping concept'!AP:AP),SUMIF('Mapping DEF'!$B:$B,Jaaroverzicht!$B11,'Mapping DEF'!AP:AP))</f>
        <v>0</v>
      </c>
      <c r="BB11" s="134">
        <f>IF(R$6="Concept",SUMIF('Mapping concept'!$B:$B,Jaaroverzicht!$B11,'Mapping concept'!AQ:AQ),SUMIF('Mapping DEF'!$B:$B,Jaaroverzicht!$B11,'Mapping DEF'!AQ:AQ))</f>
        <v>0</v>
      </c>
      <c r="BI11" s="154"/>
      <c r="BJ11" s="132">
        <f>SUM(AQ11:$AQ11)/SUM(X11:$X11)</f>
        <v>0.1278</v>
      </c>
      <c r="BK11" s="132">
        <f>SUM($AQ11:AR11)/SUM($X11:Y11)</f>
        <v>0.11091513673576034</v>
      </c>
      <c r="BL11" s="132">
        <f>SUM($AQ11:AS11)/SUM($X11:Z11)</f>
        <v>0.10789448347345387</v>
      </c>
      <c r="BM11" s="132">
        <f>SUM($AQ11:AT11)/SUM($X11:AA11)</f>
        <v>0.10958309472781826</v>
      </c>
      <c r="BN11" s="132">
        <f>SUM($AQ11:AU11)/SUM($X11:AB11)</f>
        <v>0.10970768283505507</v>
      </c>
      <c r="BO11" s="132">
        <f>SUM($AQ11:AV11)/SUM($X11:AC11)</f>
        <v>0.11219383608423449</v>
      </c>
      <c r="BP11" s="132">
        <f>SUM($AQ11:AW11)/SUM($X11:AD11)</f>
        <v>0.1118513575882555</v>
      </c>
      <c r="BQ11" s="132">
        <f>SUM($AQ11:AX11)/SUM($X11:AE11)</f>
        <v>0.1118513575882555</v>
      </c>
      <c r="BR11" s="132">
        <f>SUM($AQ11:AY11)/SUM($X11:AF11)</f>
        <v>0.1118513575882555</v>
      </c>
      <c r="BS11" s="132">
        <f>SUM($AQ11:AZ11)/SUM($X11:AG11)</f>
        <v>0.1118513575882555</v>
      </c>
      <c r="BT11" s="132">
        <f>SUM($AQ11:BA11)/SUM($X11:AH11)</f>
        <v>0.1118513575882555</v>
      </c>
      <c r="BU11" s="132">
        <f>SUM($AQ11:BB11)/SUM($X11:AI11)</f>
        <v>0.1118513575882555</v>
      </c>
      <c r="BW11" s="362">
        <f>IFERROR(SUMIF('Mapping concept'!$B:$B,Jaaroverzicht!$B11,'Mapping concept'!AF:AF)/SUMIF('Mapping concept'!$B:$B,Jaaroverzicht!$B11,'Mapping concept'!R:R),0)</f>
        <v>0.12820000000000001</v>
      </c>
      <c r="BX11" s="363">
        <f>IFERROR(SUMIF('Mapping concept'!$B:$B,Jaaroverzicht!$B11,'Mapping concept'!AG:AG)/SUMIF('Mapping concept'!$B:$B,Jaaroverzicht!$B11,'Mapping concept'!S:S),0)</f>
        <v>9.6199999999999994E-2</v>
      </c>
      <c r="BY11" s="363">
        <f>IFERROR(SUMIF('Mapping concept'!$B:$B,Jaaroverzicht!$B11,'Mapping concept'!AH:AH)/SUMIF('Mapping concept'!$B:$B,Jaaroverzicht!$B11,'Mapping concept'!T:T),0)</f>
        <v>0.1077</v>
      </c>
      <c r="BZ11" s="363">
        <f>IFERROR(SUMIF('Mapping concept'!$B:$B,Jaaroverzicht!$B11,'Mapping concept'!AI:AI)/SUMIF('Mapping concept'!$B:$B,Jaaroverzicht!$B11,'Mapping concept'!U:U),0)</f>
        <v>0.12460000000000002</v>
      </c>
      <c r="CA11" s="363">
        <f>IFERROR(SUMIF('Mapping concept'!$B:$B,Jaaroverzicht!$B11,'Mapping concept'!AJ:AJ)/SUMIF('Mapping concept'!$B:$B,Jaaroverzicht!$B11,'Mapping concept'!V:V),0)</f>
        <v>0.11020000000000001</v>
      </c>
      <c r="CB11" s="363">
        <f>IFERROR(SUMIF('Mapping concept'!$B:$B,Jaaroverzicht!$B11,'Mapping concept'!AK:AK)/SUMIF('Mapping concept'!$B:$B,Jaaroverzicht!$B11,'Mapping concept'!W:W),0)</f>
        <v>0.12620000000000001</v>
      </c>
      <c r="CC11" s="363">
        <f>IFERROR(SUMIF('Mapping concept'!$B:$B,Jaaroverzicht!$B11,'Mapping concept'!AL:AL)/SUMIF('Mapping concept'!$B:$B,Jaaroverzicht!$B11,'Mapping concept'!X:X),0)</f>
        <v>0.10970000000000001</v>
      </c>
      <c r="CD11" s="363">
        <f>IFERROR(SUMIF('Mapping concept'!$B:$B,Jaaroverzicht!$B11,'Mapping concept'!AM:AM)/SUMIF('Mapping concept'!$B:$B,Jaaroverzicht!$B11,'Mapping concept'!Y:Y),0)</f>
        <v>0</v>
      </c>
      <c r="CE11" s="363">
        <f>IFERROR(SUMIF('Mapping concept'!$B:$B,Jaaroverzicht!$B11,'Mapping concept'!AN:AN)/SUMIF('Mapping concept'!$B:$B,Jaaroverzicht!$B11,'Mapping concept'!Z:Z),0)</f>
        <v>0</v>
      </c>
      <c r="CF11" s="363">
        <f>IFERROR(SUMIF('Mapping concept'!$B:$B,Jaaroverzicht!$B11,'Mapping concept'!AO:AO)/SUMIF('Mapping concept'!$B:$B,Jaaroverzicht!$B11,'Mapping concept'!AA:AA),0)</f>
        <v>0</v>
      </c>
      <c r="CG11" s="363">
        <f>IFERROR(SUMIF('Mapping concept'!$B:$B,Jaaroverzicht!$B11,'Mapping concept'!AP:AP)/SUMIF('Mapping concept'!$B:$B,Jaaroverzicht!$B11,'Mapping concept'!AB:AB),0)</f>
        <v>0</v>
      </c>
      <c r="CH11" s="363">
        <f>IFERROR(SUMIF('Mapping concept'!$B:$B,Jaaroverzicht!$B11,'Mapping concept'!AQ:AQ)/SUMIF('Mapping concept'!$B:$B,Jaaroverzicht!$B11,'Mapping concept'!AC:AC),0)</f>
        <v>0</v>
      </c>
      <c r="CI11" s="450"/>
      <c r="CJ11" s="450"/>
    </row>
    <row r="12" spans="1:99" s="34" customFormat="1" ht="12" customHeight="1">
      <c r="A12" s="398" t="s">
        <v>129</v>
      </c>
      <c r="B12" s="398" t="s">
        <v>130</v>
      </c>
      <c r="C12" s="313" t="s">
        <v>131</v>
      </c>
      <c r="D12" s="333"/>
      <c r="E12" s="317">
        <v>0.14461666666666667</v>
      </c>
      <c r="F12" s="332"/>
      <c r="G12" s="317">
        <f t="shared" si="3"/>
        <v>0.219</v>
      </c>
      <c r="H12" s="317">
        <f t="shared" si="4"/>
        <v>0.221</v>
      </c>
      <c r="I12" s="317">
        <f t="shared" si="5"/>
        <v>0.14779999999999999</v>
      </c>
      <c r="J12" s="317">
        <f t="shared" si="5"/>
        <v>0.1978</v>
      </c>
      <c r="K12" s="317">
        <f t="shared" si="5"/>
        <v>0.2137</v>
      </c>
      <c r="L12" s="317">
        <f t="shared" si="5"/>
        <v>0.19950000000000001</v>
      </c>
      <c r="M12" s="317">
        <f t="shared" si="5"/>
        <v>9.5000000000000001E-2</v>
      </c>
      <c r="N12" s="317" t="str">
        <f t="shared" si="5"/>
        <v/>
      </c>
      <c r="O12" s="317" t="str">
        <f t="shared" si="5"/>
        <v/>
      </c>
      <c r="P12" s="317" t="str">
        <f t="shared" si="5"/>
        <v/>
      </c>
      <c r="Q12" s="317" t="str">
        <f t="shared" si="5"/>
        <v/>
      </c>
      <c r="R12" s="317" t="str">
        <f t="shared" si="5"/>
        <v/>
      </c>
      <c r="S12" s="428">
        <f t="shared" si="7"/>
        <v>0.1848285714285714</v>
      </c>
      <c r="U12" s="374">
        <f>VLOOKUP(B12,B:CH,5+'Mapping DEF'!$B$1,FALSE)-VLOOKUP(B12,B:CH,73+'Mapping DEF'!$B$1,FALSE)</f>
        <v>-1.6999999999999793E-3</v>
      </c>
      <c r="V12" s="154"/>
      <c r="X12" s="344">
        <f>IF(G$6="Concept",SUMIF('Mapping concept'!$B:$B,Jaaroverzicht!$B12,'Mapping concept'!R:R),SUMIF('Mapping DEF'!$B:$B,Jaaroverzicht!$B12,'Mapping DEF'!R:R))</f>
        <v>16.690000000000001</v>
      </c>
      <c r="Y12" s="344">
        <f>IF(H$6="Concept",SUMIF('Mapping concept'!$B:$B,Jaaroverzicht!$B12,'Mapping concept'!S:S),SUMIF('Mapping DEF'!$B:$B,Jaaroverzicht!$B12,'Mapping DEF'!S:S))</f>
        <v>17.809999999999999</v>
      </c>
      <c r="Z12" s="344">
        <f>IF(I$6="Concept",SUMIF('Mapping concept'!$B:$B,Jaaroverzicht!$B12,'Mapping concept'!T:T),SUMIF('Mapping DEF'!$B:$B,Jaaroverzicht!$B12,'Mapping DEF'!T:T))</f>
        <v>18.100000000000001</v>
      </c>
      <c r="AA12" s="344">
        <f>IF(J$6="Concept",SUMIF('Mapping concept'!$B:$B,Jaaroverzicht!$B12,'Mapping concept'!U:U),SUMIF('Mapping DEF'!$B:$B,Jaaroverzicht!$B12,'Mapping DEF'!U:U))</f>
        <v>18.079999999999998</v>
      </c>
      <c r="AB12" s="344">
        <f>IF(K$6="Concept",SUMIF('Mapping concept'!$B:$B,Jaaroverzicht!$B12,'Mapping concept'!V:V),SUMIF('Mapping DEF'!$B:$B,Jaaroverzicht!$B12,'Mapping DEF'!V:V))</f>
        <v>17.37</v>
      </c>
      <c r="AC12" s="344">
        <f>IF(L$6="Concept",SUMIF('Mapping concept'!$B:$B,Jaaroverzicht!$B12,'Mapping concept'!W:W),SUMIF('Mapping DEF'!$B:$B,Jaaroverzicht!$B12,'Mapping DEF'!W:W))</f>
        <v>17.37</v>
      </c>
      <c r="AD12" s="344">
        <f>IF(M$6="Concept",SUMIF('Mapping concept'!$B:$B,Jaaroverzicht!$B12,'Mapping concept'!X:X),SUMIF('Mapping DEF'!$B:$B,Jaaroverzicht!$B12,'Mapping DEF'!X:X))</f>
        <v>16.2</v>
      </c>
      <c r="AE12" s="344">
        <f>IF(N$6="Concept",SUMIF('Mapping concept'!$B:$B,Jaaroverzicht!$B12,'Mapping concept'!Y:Y),SUMIF('Mapping DEF'!$B:$B,Jaaroverzicht!$B12,'Mapping DEF'!Y:Y))</f>
        <v>0</v>
      </c>
      <c r="AF12" s="344">
        <f>IF(O$6="Concept",SUMIF('Mapping concept'!$B:$B,Jaaroverzicht!$B12,'Mapping concept'!Z:Z),SUMIF('Mapping DEF'!$B:$B,Jaaroverzicht!$B12,'Mapping DEF'!Z:Z))</f>
        <v>0</v>
      </c>
      <c r="AG12" s="344">
        <f>IF(P$6="Concept",SUMIF('Mapping concept'!$B:$B,Jaaroverzicht!$B12,'Mapping concept'!AA:AA),SUMIF('Mapping DEF'!$B:$B,Jaaroverzicht!$B12,'Mapping DEF'!AA:AA))</f>
        <v>0</v>
      </c>
      <c r="AH12" s="344">
        <f>IF(Q$6="Concept",SUMIF('Mapping concept'!$B:$B,Jaaroverzicht!$B12,'Mapping concept'!AB:AB),SUMIF('Mapping DEF'!$B:$B,Jaaroverzicht!$B12,'Mapping DEF'!AB:AB))</f>
        <v>0</v>
      </c>
      <c r="AI12" s="344">
        <f>IF(R$6="Concept",SUMIF('Mapping concept'!$B:$B,Jaaroverzicht!$B12,'Mapping concept'!AC:AC),SUMIF('Mapping DEF'!$B:$B,Jaaroverzicht!$B12,'Mapping DEF'!AC:AC))</f>
        <v>0</v>
      </c>
      <c r="AJ12" s="398"/>
      <c r="AK12" s="157">
        <v>130</v>
      </c>
      <c r="AL12" s="157" t="s">
        <v>131</v>
      </c>
      <c r="AM12" s="157"/>
      <c r="AN12" s="387">
        <f t="shared" si="8"/>
        <v>0.19593333333333332</v>
      </c>
      <c r="AO12" s="386">
        <f t="shared" si="6"/>
        <v>-1.1104761904761923E-2</v>
      </c>
      <c r="AP12" s="157"/>
      <c r="AQ12" s="134">
        <f>IF(G$6="Concept",SUMIF('Mapping concept'!$B:$B,Jaaroverzicht!$B12,'Mapping concept'!AF:AF),SUMIF('Mapping DEF'!$B:$B,Jaaroverzicht!$B12,'Mapping DEF'!AF:AF))</f>
        <v>3.6551100000000001</v>
      </c>
      <c r="AR12" s="134">
        <f>IF(H$6="Concept",SUMIF('Mapping concept'!$B:$B,Jaaroverzicht!$B12,'Mapping concept'!AG:AG),SUMIF('Mapping DEF'!$B:$B,Jaaroverzicht!$B12,'Mapping DEF'!AG:AG))</f>
        <v>3.9360099999999996</v>
      </c>
      <c r="AS12" s="134">
        <f>IF(I$6="Concept",SUMIF('Mapping concept'!$B:$B,Jaaroverzicht!$B12,'Mapping concept'!AH:AH),SUMIF('Mapping DEF'!$B:$B,Jaaroverzicht!$B12,'Mapping DEF'!AH:AH))</f>
        <v>2.6751800000000001</v>
      </c>
      <c r="AT12" s="134">
        <f>IF(J$6="Concept",SUMIF('Mapping concept'!$B:$B,Jaaroverzicht!$B12,'Mapping concept'!AI:AI),SUMIF('Mapping DEF'!$B:$B,Jaaroverzicht!$B12,'Mapping DEF'!AI:AI))</f>
        <v>3.5762239999999998</v>
      </c>
      <c r="AU12" s="134">
        <f>IF(K$6="Concept",SUMIF('Mapping concept'!$B:$B,Jaaroverzicht!$B12,'Mapping concept'!AJ:AJ),SUMIF('Mapping DEF'!$B:$B,Jaaroverzicht!$B12,'Mapping DEF'!AJ:AJ))</f>
        <v>3.7119690000000003</v>
      </c>
      <c r="AV12" s="134">
        <f>IF(L$6="Concept",SUMIF('Mapping concept'!$B:$B,Jaaroverzicht!$B12,'Mapping concept'!AK:AK),SUMIF('Mapping DEF'!$B:$B,Jaaroverzicht!$B12,'Mapping DEF'!AK:AK))</f>
        <v>3.4653150000000004</v>
      </c>
      <c r="AW12" s="134">
        <f>IF(M$6="Concept",SUMIF('Mapping concept'!$B:$B,Jaaroverzicht!$B12,'Mapping concept'!AL:AL),SUMIF('Mapping DEF'!$B:$B,Jaaroverzicht!$B12,'Mapping DEF'!AL:AL))</f>
        <v>1.5389999999999999</v>
      </c>
      <c r="AX12" s="134">
        <f>IF(N$6="Concept",SUMIF('Mapping concept'!$B:$B,Jaaroverzicht!$B12,'Mapping concept'!AM:AM),SUMIF('Mapping DEF'!$B:$B,Jaaroverzicht!$B12,'Mapping DEF'!AM:AM))</f>
        <v>0</v>
      </c>
      <c r="AY12" s="134">
        <f>IF(O$6="Concept",SUMIF('Mapping concept'!$B:$B,Jaaroverzicht!$B12,'Mapping concept'!AN:AN),SUMIF('Mapping DEF'!$B:$B,Jaaroverzicht!$B12,'Mapping DEF'!AN:AN))</f>
        <v>0</v>
      </c>
      <c r="AZ12" s="134">
        <f>IF(P$6="Concept",SUMIF('Mapping concept'!$B:$B,Jaaroverzicht!$B12,'Mapping concept'!AO:AO),SUMIF('Mapping DEF'!$B:$B,Jaaroverzicht!$B12,'Mapping DEF'!AO:AO))</f>
        <v>0</v>
      </c>
      <c r="BA12" s="134">
        <f>IF(Q$6="Concept",SUMIF('Mapping concept'!$B:$B,Jaaroverzicht!$B12,'Mapping concept'!AP:AP),SUMIF('Mapping DEF'!$B:$B,Jaaroverzicht!$B12,'Mapping DEF'!AP:AP))</f>
        <v>0</v>
      </c>
      <c r="BB12" s="134">
        <f>IF(R$6="Concept",SUMIF('Mapping concept'!$B:$B,Jaaroverzicht!$B12,'Mapping concept'!AQ:AQ),SUMIF('Mapping DEF'!$B:$B,Jaaroverzicht!$B12,'Mapping DEF'!AQ:AQ))</f>
        <v>0</v>
      </c>
      <c r="BI12" s="154"/>
      <c r="BJ12" s="132">
        <f>SUM(AQ12:$AQ12)/SUM(X12:$X12)</f>
        <v>0.219</v>
      </c>
      <c r="BK12" s="132">
        <f>SUM($AQ12:AR12)/SUM($X12:Y12)</f>
        <v>0.22003246376811594</v>
      </c>
      <c r="BL12" s="132">
        <f>SUM($AQ12:AS12)/SUM($X12:Z12)</f>
        <v>0.19517680608365021</v>
      </c>
      <c r="BM12" s="132">
        <f>SUM($AQ12:AT12)/SUM($X12:AA12)</f>
        <v>0.19584782116581775</v>
      </c>
      <c r="BN12" s="132">
        <f>SUM($AQ12:AU12)/SUM($X12:AB12)</f>
        <v>0.19936959681998861</v>
      </c>
      <c r="BO12" s="132">
        <f>SUM($AQ12:AV12)/SUM($X12:AC12)</f>
        <v>0.19939108328590399</v>
      </c>
      <c r="BP12" s="132">
        <f>SUM($AQ12:AW12)/SUM($X12:AD12)</f>
        <v>0.18548600559118567</v>
      </c>
      <c r="BQ12" s="132">
        <f>SUM($AQ12:AX12)/SUM($X12:AE12)</f>
        <v>0.18548600559118567</v>
      </c>
      <c r="BR12" s="132">
        <f>SUM($AQ12:AY12)/SUM($X12:AF12)</f>
        <v>0.18548600559118567</v>
      </c>
      <c r="BS12" s="132">
        <f>SUM($AQ12:AZ12)/SUM($X12:AG12)</f>
        <v>0.18548600559118567</v>
      </c>
      <c r="BT12" s="132">
        <f>SUM($AQ12:BA12)/SUM($X12:AH12)</f>
        <v>0.18548600559118567</v>
      </c>
      <c r="BU12" s="132">
        <f>SUM($AQ12:BB12)/SUM($X12:AI12)</f>
        <v>0.18548600559118567</v>
      </c>
      <c r="BW12" s="362">
        <f>IFERROR(SUMIF('Mapping concept'!$B:$B,Jaaroverzicht!$B12,'Mapping concept'!AF:AF)/SUMIF('Mapping concept'!$B:$B,Jaaroverzicht!$B12,'Mapping concept'!R:R),0)</f>
        <v>0.221</v>
      </c>
      <c r="BX12" s="363">
        <f>IFERROR(SUMIF('Mapping concept'!$B:$B,Jaaroverzicht!$B12,'Mapping concept'!AG:AG)/SUMIF('Mapping concept'!$B:$B,Jaaroverzicht!$B12,'Mapping concept'!S:S),0)</f>
        <v>0.22740000000000002</v>
      </c>
      <c r="BY12" s="363">
        <f>IFERROR(SUMIF('Mapping concept'!$B:$B,Jaaroverzicht!$B12,'Mapping concept'!AH:AH)/SUMIF('Mapping concept'!$B:$B,Jaaroverzicht!$B12,'Mapping concept'!T:T),0)</f>
        <v>0.1943</v>
      </c>
      <c r="BZ12" s="363">
        <f>IFERROR(SUMIF('Mapping concept'!$B:$B,Jaaroverzicht!$B12,'Mapping concept'!AI:AI)/SUMIF('Mapping concept'!$B:$B,Jaaroverzicht!$B12,'Mapping concept'!U:U),0)</f>
        <v>0.1978</v>
      </c>
      <c r="CA12" s="363">
        <f>IFERROR(SUMIF('Mapping concept'!$B:$B,Jaaroverzicht!$B12,'Mapping concept'!AJ:AJ)/SUMIF('Mapping concept'!$B:$B,Jaaroverzicht!$B12,'Mapping concept'!V:V),0)</f>
        <v>0.23039999999999999</v>
      </c>
      <c r="CB12" s="363">
        <f>IFERROR(SUMIF('Mapping concept'!$B:$B,Jaaroverzicht!$B12,'Mapping concept'!AK:AK)/SUMIF('Mapping concept'!$B:$B,Jaaroverzicht!$B12,'Mapping concept'!W:W),0)</f>
        <v>0.20119999999999999</v>
      </c>
      <c r="CC12" s="363">
        <f>IFERROR(SUMIF('Mapping concept'!$B:$B,Jaaroverzicht!$B12,'Mapping concept'!AL:AL)/SUMIF('Mapping concept'!$B:$B,Jaaroverzicht!$B12,'Mapping concept'!X:X),0)</f>
        <v>9.5000000000000001E-2</v>
      </c>
      <c r="CD12" s="363">
        <f>IFERROR(SUMIF('Mapping concept'!$B:$B,Jaaroverzicht!$B12,'Mapping concept'!AM:AM)/SUMIF('Mapping concept'!$B:$B,Jaaroverzicht!$B12,'Mapping concept'!Y:Y),0)</f>
        <v>0</v>
      </c>
      <c r="CE12" s="363">
        <f>IFERROR(SUMIF('Mapping concept'!$B:$B,Jaaroverzicht!$B12,'Mapping concept'!AN:AN)/SUMIF('Mapping concept'!$B:$B,Jaaroverzicht!$B12,'Mapping concept'!Z:Z),0)</f>
        <v>0</v>
      </c>
      <c r="CF12" s="363">
        <f>IFERROR(SUMIF('Mapping concept'!$B:$B,Jaaroverzicht!$B12,'Mapping concept'!AO:AO)/SUMIF('Mapping concept'!$B:$B,Jaaroverzicht!$B12,'Mapping concept'!AA:AA),0)</f>
        <v>0</v>
      </c>
      <c r="CG12" s="363">
        <f>IFERROR(SUMIF('Mapping concept'!$B:$B,Jaaroverzicht!$B12,'Mapping concept'!AP:AP)/SUMIF('Mapping concept'!$B:$B,Jaaroverzicht!$B12,'Mapping concept'!AB:AB),0)</f>
        <v>0</v>
      </c>
      <c r="CH12" s="363">
        <f>IFERROR(SUMIF('Mapping concept'!$B:$B,Jaaroverzicht!$B12,'Mapping concept'!AQ:AQ)/SUMIF('Mapping concept'!$B:$B,Jaaroverzicht!$B12,'Mapping concept'!AC:AC),0)</f>
        <v>0</v>
      </c>
      <c r="CI12" s="450"/>
      <c r="CJ12" s="450"/>
    </row>
    <row r="13" spans="1:99" s="34" customFormat="1" ht="12" customHeight="1">
      <c r="A13" s="398" t="s">
        <v>133</v>
      </c>
      <c r="B13" s="398" t="s">
        <v>134</v>
      </c>
      <c r="C13" s="313" t="s">
        <v>132</v>
      </c>
      <c r="D13" s="333"/>
      <c r="E13" s="317">
        <v>9.8524999999999988E-2</v>
      </c>
      <c r="F13" s="332"/>
      <c r="G13" s="317">
        <f t="shared" si="3"/>
        <v>8.9399999999999993E-2</v>
      </c>
      <c r="H13" s="317">
        <f t="shared" si="4"/>
        <v>6.54E-2</v>
      </c>
      <c r="I13" s="317">
        <f t="shared" si="5"/>
        <v>3.8899999999999997E-2</v>
      </c>
      <c r="J13" s="317">
        <f t="shared" si="5"/>
        <v>5.1999999999999991E-2</v>
      </c>
      <c r="K13" s="317">
        <f t="shared" si="5"/>
        <v>6.9099999999999995E-2</v>
      </c>
      <c r="L13" s="317">
        <f>IF(AC13=0,"",IFERROR(AV13/AC13,0))</f>
        <v>7.9600000000000004E-2</v>
      </c>
      <c r="M13" s="317">
        <f t="shared" si="5"/>
        <v>0.1414</v>
      </c>
      <c r="N13" s="317" t="str">
        <f t="shared" si="5"/>
        <v/>
      </c>
      <c r="O13" s="317" t="str">
        <f t="shared" si="5"/>
        <v/>
      </c>
      <c r="P13" s="317" t="str">
        <f t="shared" si="5"/>
        <v/>
      </c>
      <c r="Q13" s="317" t="str">
        <f t="shared" si="5"/>
        <v/>
      </c>
      <c r="R13" s="317" t="str">
        <f t="shared" si="5"/>
        <v/>
      </c>
      <c r="S13" s="428">
        <f t="shared" si="7"/>
        <v>7.6542857142857135E-2</v>
      </c>
      <c r="U13" s="374">
        <f>VLOOKUP(B13,B:CH,5+'Mapping DEF'!$B$1,FALSE)-VLOOKUP(B13,B:CH,73+'Mapping DEF'!$B$1,FALSE)</f>
        <v>-8.9999999999999802E-4</v>
      </c>
      <c r="V13" s="154"/>
      <c r="X13" s="344">
        <f>IF(G$6="Concept",SUMIF('Mapping concept'!$B:$B,Jaaroverzicht!$B13,'Mapping concept'!R:R),SUMIF('Mapping DEF'!$B:$B,Jaaroverzicht!$B13,'Mapping DEF'!R:R))</f>
        <v>18.5</v>
      </c>
      <c r="Y13" s="344">
        <f>IF(H$6="Concept",SUMIF('Mapping concept'!$B:$B,Jaaroverzicht!$B13,'Mapping concept'!S:S),SUMIF('Mapping DEF'!$B:$B,Jaaroverzicht!$B13,'Mapping DEF'!S:S))</f>
        <v>19.25</v>
      </c>
      <c r="Z13" s="344">
        <f>IF(I$6="Concept",SUMIF('Mapping concept'!$B:$B,Jaaroverzicht!$B13,'Mapping concept'!T:T),SUMIF('Mapping DEF'!$B:$B,Jaaroverzicht!$B13,'Mapping DEF'!T:T))</f>
        <v>20.51</v>
      </c>
      <c r="AA13" s="344">
        <f>IF(J$6="Concept",SUMIF('Mapping concept'!$B:$B,Jaaroverzicht!$B13,'Mapping concept'!U:U),SUMIF('Mapping DEF'!$B:$B,Jaaroverzicht!$B13,'Mapping DEF'!U:U))</f>
        <v>20.9</v>
      </c>
      <c r="AB13" s="344">
        <f>IF(K$6="Concept",SUMIF('Mapping concept'!$B:$B,Jaaroverzicht!$B13,'Mapping concept'!V:V),SUMIF('Mapping DEF'!$B:$B,Jaaroverzicht!$B13,'Mapping DEF'!V:V))</f>
        <v>21.54</v>
      </c>
      <c r="AC13" s="344">
        <f>IF(L$6="Concept",SUMIF('Mapping concept'!$B:$B,Jaaroverzicht!$B13,'Mapping concept'!W:W),SUMIF('Mapping DEF'!$B:$B,Jaaroverzicht!$B13,'Mapping DEF'!W:W))</f>
        <v>21.94</v>
      </c>
      <c r="AD13" s="344">
        <f>IF(M$6="Concept",SUMIF('Mapping concept'!$B:$B,Jaaroverzicht!$B13,'Mapping concept'!X:X),SUMIF('Mapping DEF'!$B:$B,Jaaroverzicht!$B13,'Mapping DEF'!X:X))</f>
        <v>19.670000000000002</v>
      </c>
      <c r="AE13" s="344">
        <f>IF(N$6="Concept",SUMIF('Mapping concept'!$B:$B,Jaaroverzicht!$B13,'Mapping concept'!Y:Y),SUMIF('Mapping DEF'!$B:$B,Jaaroverzicht!$B13,'Mapping DEF'!Y:Y))</f>
        <v>0</v>
      </c>
      <c r="AF13" s="344">
        <f>IF(O$6="Concept",SUMIF('Mapping concept'!$B:$B,Jaaroverzicht!$B13,'Mapping concept'!Z:Z),SUMIF('Mapping DEF'!$B:$B,Jaaroverzicht!$B13,'Mapping DEF'!Z:Z))</f>
        <v>0</v>
      </c>
      <c r="AG13" s="344">
        <f>IF(P$6="Concept",SUMIF('Mapping concept'!$B:$B,Jaaroverzicht!$B13,'Mapping concept'!AA:AA),SUMIF('Mapping DEF'!$B:$B,Jaaroverzicht!$B13,'Mapping DEF'!AA:AA))</f>
        <v>0</v>
      </c>
      <c r="AH13" s="344">
        <f>IF(Q$6="Concept",SUMIF('Mapping concept'!$B:$B,Jaaroverzicht!$B13,'Mapping concept'!AB:AB),SUMIF('Mapping DEF'!$B:$B,Jaaroverzicht!$B13,'Mapping DEF'!AB:AB))</f>
        <v>0</v>
      </c>
      <c r="AI13" s="344">
        <f>IF(R$6="Concept",SUMIF('Mapping concept'!$B:$B,Jaaroverzicht!$B13,'Mapping concept'!AC:AC),SUMIF('Mapping DEF'!$B:$B,Jaaroverzicht!$B13,'Mapping DEF'!AC:AC))</f>
        <v>0</v>
      </c>
      <c r="AJ13" s="398"/>
      <c r="AK13" s="157">
        <v>140</v>
      </c>
      <c r="AL13" s="157" t="s">
        <v>132</v>
      </c>
      <c r="AM13" s="157"/>
      <c r="AN13" s="387">
        <f t="shared" si="8"/>
        <v>6.4566666666666661E-2</v>
      </c>
      <c r="AO13" s="386">
        <f t="shared" si="6"/>
        <v>1.1976190476190474E-2</v>
      </c>
      <c r="AP13" s="157"/>
      <c r="AQ13" s="134">
        <f>IF(G$6="Concept",SUMIF('Mapping concept'!$B:$B,Jaaroverzicht!$B13,'Mapping concept'!AF:AF),SUMIF('Mapping DEF'!$B:$B,Jaaroverzicht!$B13,'Mapping DEF'!AF:AF))</f>
        <v>1.6538999999999999</v>
      </c>
      <c r="AR13" s="134">
        <f>IF(H$6="Concept",SUMIF('Mapping concept'!$B:$B,Jaaroverzicht!$B13,'Mapping concept'!AG:AG),SUMIF('Mapping DEF'!$B:$B,Jaaroverzicht!$B13,'Mapping DEF'!AG:AG))</f>
        <v>1.25895</v>
      </c>
      <c r="AS13" s="134">
        <f>IF(I$6="Concept",SUMIF('Mapping concept'!$B:$B,Jaaroverzicht!$B13,'Mapping concept'!AH:AH),SUMIF('Mapping DEF'!$B:$B,Jaaroverzicht!$B13,'Mapping DEF'!AH:AH))</f>
        <v>0.79783899999999996</v>
      </c>
      <c r="AT13" s="134">
        <f>IF(J$6="Concept",SUMIF('Mapping concept'!$B:$B,Jaaroverzicht!$B13,'Mapping concept'!AI:AI),SUMIF('Mapping DEF'!$B:$B,Jaaroverzicht!$B13,'Mapping DEF'!AI:AI))</f>
        <v>1.0867999999999998</v>
      </c>
      <c r="AU13" s="134">
        <f>IF(K$6="Concept",SUMIF('Mapping concept'!$B:$B,Jaaroverzicht!$B13,'Mapping concept'!AJ:AJ),SUMIF('Mapping DEF'!$B:$B,Jaaroverzicht!$B13,'Mapping DEF'!AJ:AJ))</f>
        <v>1.4884139999999999</v>
      </c>
      <c r="AV13" s="134">
        <f>IF(L$6="Concept",SUMIF('Mapping concept'!$B:$B,Jaaroverzicht!$B13,'Mapping concept'!AK:AK),SUMIF('Mapping DEF'!$B:$B,Jaaroverzicht!$B13,'Mapping DEF'!AK:AK))</f>
        <v>1.7464240000000002</v>
      </c>
      <c r="AW13" s="134">
        <f>IF(M$6="Concept",SUMIF('Mapping concept'!$B:$B,Jaaroverzicht!$B13,'Mapping concept'!AL:AL),SUMIF('Mapping DEF'!$B:$B,Jaaroverzicht!$B13,'Mapping DEF'!AL:AL))</f>
        <v>2.7813380000000003</v>
      </c>
      <c r="AX13" s="134">
        <f>IF(N$6="Concept",SUMIF('Mapping concept'!$B:$B,Jaaroverzicht!$B13,'Mapping concept'!AM:AM),SUMIF('Mapping DEF'!$B:$B,Jaaroverzicht!$B13,'Mapping DEF'!AM:AM))</f>
        <v>0</v>
      </c>
      <c r="AY13" s="134">
        <f>IF(O$6="Concept",SUMIF('Mapping concept'!$B:$B,Jaaroverzicht!$B13,'Mapping concept'!AN:AN),SUMIF('Mapping DEF'!$B:$B,Jaaroverzicht!$B13,'Mapping DEF'!AN:AN))</f>
        <v>0</v>
      </c>
      <c r="AZ13" s="134">
        <f>IF(P$6="Concept",SUMIF('Mapping concept'!$B:$B,Jaaroverzicht!$B13,'Mapping concept'!AO:AO),SUMIF('Mapping DEF'!$B:$B,Jaaroverzicht!$B13,'Mapping DEF'!AO:AO))</f>
        <v>0</v>
      </c>
      <c r="BA13" s="134">
        <f>IF(Q$6="Concept",SUMIF('Mapping concept'!$B:$B,Jaaroverzicht!$B13,'Mapping concept'!AP:AP),SUMIF('Mapping DEF'!$B:$B,Jaaroverzicht!$B13,'Mapping DEF'!AP:AP))</f>
        <v>0</v>
      </c>
      <c r="BB13" s="134">
        <f>IF(R$6="Concept",SUMIF('Mapping concept'!$B:$B,Jaaroverzicht!$B13,'Mapping concept'!AQ:AQ),SUMIF('Mapping DEF'!$B:$B,Jaaroverzicht!$B13,'Mapping DEF'!AQ:AQ))</f>
        <v>0</v>
      </c>
      <c r="BI13" s="154"/>
      <c r="BJ13" s="132">
        <f>SUM(AQ13:$AQ13)/SUM(X13:$X13)</f>
        <v>8.9399999999999993E-2</v>
      </c>
      <c r="BK13" s="132">
        <f>SUM($AQ13:AR13)/SUM($X13:Y13)</f>
        <v>7.7161589403973496E-2</v>
      </c>
      <c r="BL13" s="132">
        <f>SUM($AQ13:AS13)/SUM($X13:Z13)</f>
        <v>6.3691881222107782E-2</v>
      </c>
      <c r="BM13" s="132">
        <f>SUM($AQ13:AT13)/SUM($X13:AA13)</f>
        <v>6.0604964628600287E-2</v>
      </c>
      <c r="BN13" s="132">
        <f>SUM($AQ13:AU13)/SUM($X13:AB13)</f>
        <v>6.2422075471698105E-2</v>
      </c>
      <c r="BO13" s="132">
        <f>SUM($AQ13:AV13)/SUM($X13:AC13)</f>
        <v>6.54951647097195E-2</v>
      </c>
      <c r="BP13" s="132">
        <f>SUM($AQ13:AW13)/SUM($X13:AD13)</f>
        <v>7.5986683999718918E-2</v>
      </c>
      <c r="BQ13" s="132">
        <f>SUM($AQ13:AX13)/SUM($X13:AE13)</f>
        <v>7.5986683999718918E-2</v>
      </c>
      <c r="BR13" s="132">
        <f>SUM($AQ13:AY13)/SUM($X13:AF13)</f>
        <v>7.5986683999718918E-2</v>
      </c>
      <c r="BS13" s="132">
        <f>SUM($AQ13:AZ13)/SUM($X13:AG13)</f>
        <v>7.5986683999718918E-2</v>
      </c>
      <c r="BT13" s="132">
        <f>SUM($AQ13:BA13)/SUM($X13:AH13)</f>
        <v>7.5986683999718918E-2</v>
      </c>
      <c r="BU13" s="132">
        <f>SUM($AQ13:BB13)/SUM($X13:AI13)</f>
        <v>7.5986683999718918E-2</v>
      </c>
      <c r="BW13" s="362">
        <f>IFERROR(SUMIF('Mapping concept'!$B:$B,Jaaroverzicht!$B13,'Mapping concept'!AF:AF)/SUMIF('Mapping concept'!$B:$B,Jaaroverzicht!$B13,'Mapping concept'!R:R),0)</f>
        <v>9.0399999999999994E-2</v>
      </c>
      <c r="BX13" s="363">
        <f>IFERROR(SUMIF('Mapping concept'!$B:$B,Jaaroverzicht!$B13,'Mapping concept'!AG:AG)/SUMIF('Mapping concept'!$B:$B,Jaaroverzicht!$B13,'Mapping concept'!S:S),0)</f>
        <v>6.54E-2</v>
      </c>
      <c r="BY13" s="363">
        <f>IFERROR(SUMIF('Mapping concept'!$B:$B,Jaaroverzicht!$B13,'Mapping concept'!AH:AH)/SUMIF('Mapping concept'!$B:$B,Jaaroverzicht!$B13,'Mapping concept'!T:T),0)</f>
        <v>6.3700000000000007E-2</v>
      </c>
      <c r="BZ13" s="363">
        <f>IFERROR(SUMIF('Mapping concept'!$B:$B,Jaaroverzicht!$B13,'Mapping concept'!AI:AI)/SUMIF('Mapping concept'!$B:$B,Jaaroverzicht!$B13,'Mapping concept'!U:U),0)</f>
        <v>5.1999999999999991E-2</v>
      </c>
      <c r="CA13" s="363">
        <f>IFERROR(SUMIF('Mapping concept'!$B:$B,Jaaroverzicht!$B13,'Mapping concept'!AJ:AJ)/SUMIF('Mapping concept'!$B:$B,Jaaroverzicht!$B13,'Mapping concept'!V:V),0)</f>
        <v>8.2699999999999996E-2</v>
      </c>
      <c r="CB13" s="363">
        <f>IFERROR(SUMIF('Mapping concept'!$B:$B,Jaaroverzicht!$B13,'Mapping concept'!AK:AK)/SUMIF('Mapping concept'!$B:$B,Jaaroverzicht!$B13,'Mapping concept'!W:W),0)</f>
        <v>8.0500000000000002E-2</v>
      </c>
      <c r="CC13" s="363">
        <f>IFERROR(SUMIF('Mapping concept'!$B:$B,Jaaroverzicht!$B13,'Mapping concept'!AL:AL)/SUMIF('Mapping concept'!$B:$B,Jaaroverzicht!$B13,'Mapping concept'!X:X),0)</f>
        <v>0.1414</v>
      </c>
      <c r="CD13" s="363">
        <f>IFERROR(SUMIF('Mapping concept'!$B:$B,Jaaroverzicht!$B13,'Mapping concept'!AM:AM)/SUMIF('Mapping concept'!$B:$B,Jaaroverzicht!$B13,'Mapping concept'!Y:Y),0)</f>
        <v>0</v>
      </c>
      <c r="CE13" s="363">
        <f>IFERROR(SUMIF('Mapping concept'!$B:$B,Jaaroverzicht!$B13,'Mapping concept'!AN:AN)/SUMIF('Mapping concept'!$B:$B,Jaaroverzicht!$B13,'Mapping concept'!Z:Z),0)</f>
        <v>0</v>
      </c>
      <c r="CF13" s="363">
        <f>IFERROR(SUMIF('Mapping concept'!$B:$B,Jaaroverzicht!$B13,'Mapping concept'!AO:AO)/SUMIF('Mapping concept'!$B:$B,Jaaroverzicht!$B13,'Mapping concept'!AA:AA),0)</f>
        <v>0</v>
      </c>
      <c r="CG13" s="363">
        <f>IFERROR(SUMIF('Mapping concept'!$B:$B,Jaaroverzicht!$B13,'Mapping concept'!AP:AP)/SUMIF('Mapping concept'!$B:$B,Jaaroverzicht!$B13,'Mapping concept'!AB:AB),0)</f>
        <v>0</v>
      </c>
      <c r="CH13" s="363">
        <f>IFERROR(SUMIF('Mapping concept'!$B:$B,Jaaroverzicht!$B13,'Mapping concept'!AQ:AQ)/SUMIF('Mapping concept'!$B:$B,Jaaroverzicht!$B13,'Mapping concept'!AC:AC),0)</f>
        <v>0</v>
      </c>
      <c r="CI13" s="450"/>
      <c r="CJ13" s="450"/>
    </row>
    <row r="14" spans="1:99" s="34" customFormat="1" ht="12" customHeight="1">
      <c r="A14" s="398" t="s">
        <v>135</v>
      </c>
      <c r="B14" s="398" t="s">
        <v>136</v>
      </c>
      <c r="C14" s="313" t="s">
        <v>137</v>
      </c>
      <c r="D14" s="333"/>
      <c r="E14" s="317">
        <v>5.540833333333333E-2</v>
      </c>
      <c r="F14" s="332"/>
      <c r="G14" s="317">
        <f t="shared" si="3"/>
        <v>1.7999999999999999E-2</v>
      </c>
      <c r="H14" s="317">
        <f t="shared" si="4"/>
        <v>1.4099999999999998E-2</v>
      </c>
      <c r="I14" s="317">
        <f t="shared" si="5"/>
        <v>6.5999999999999991E-3</v>
      </c>
      <c r="J14" s="317">
        <f t="shared" si="5"/>
        <v>1.4899999999999998E-2</v>
      </c>
      <c r="K14" s="317">
        <f t="shared" si="5"/>
        <v>1.4500000000000001E-2</v>
      </c>
      <c r="L14" s="317">
        <f t="shared" si="5"/>
        <v>1.9599999999999999E-2</v>
      </c>
      <c r="M14" s="317">
        <f t="shared" si="5"/>
        <v>9.4000000000000004E-3</v>
      </c>
      <c r="N14" s="317" t="str">
        <f t="shared" si="5"/>
        <v/>
      </c>
      <c r="O14" s="317" t="str">
        <f t="shared" si="5"/>
        <v/>
      </c>
      <c r="P14" s="317" t="str">
        <f t="shared" si="5"/>
        <v/>
      </c>
      <c r="Q14" s="317" t="str">
        <f t="shared" si="5"/>
        <v/>
      </c>
      <c r="R14" s="317" t="str">
        <f t="shared" si="5"/>
        <v/>
      </c>
      <c r="S14" s="428">
        <f t="shared" si="7"/>
        <v>1.3871428571428573E-2</v>
      </c>
      <c r="U14" s="374">
        <f>VLOOKUP(B14,B:CH,5+'Mapping DEF'!$B$1,FALSE)-VLOOKUP(B14,B:CH,73+'Mapping DEF'!$B$1,FALSE)</f>
        <v>0</v>
      </c>
      <c r="V14" s="154"/>
      <c r="X14" s="344">
        <f>IF(G$6="Concept",SUMIF('Mapping concept'!$B:$B,Jaaroverzicht!$B14,'Mapping concept'!R:R),SUMIF('Mapping DEF'!$B:$B,Jaaroverzicht!$B14,'Mapping DEF'!R:R))</f>
        <v>25.02</v>
      </c>
      <c r="Y14" s="344">
        <f>IF(H$6="Concept",SUMIF('Mapping concept'!$B:$B,Jaaroverzicht!$B14,'Mapping concept'!S:S),SUMIF('Mapping DEF'!$B:$B,Jaaroverzicht!$B14,'Mapping DEF'!S:S))</f>
        <v>25.58</v>
      </c>
      <c r="Z14" s="344">
        <f>IF(I$6="Concept",SUMIF('Mapping concept'!$B:$B,Jaaroverzicht!$B14,'Mapping concept'!T:T),SUMIF('Mapping DEF'!$B:$B,Jaaroverzicht!$B14,'Mapping DEF'!T:T))</f>
        <v>25.77</v>
      </c>
      <c r="AA14" s="344">
        <f>IF(J$6="Concept",SUMIF('Mapping concept'!$B:$B,Jaaroverzicht!$B14,'Mapping concept'!U:U),SUMIF('Mapping DEF'!$B:$B,Jaaroverzicht!$B14,'Mapping DEF'!U:U))</f>
        <v>26.58</v>
      </c>
      <c r="AB14" s="344">
        <f>IF(K$6="Concept",SUMIF('Mapping concept'!$B:$B,Jaaroverzicht!$B14,'Mapping concept'!V:V),SUMIF('Mapping DEF'!$B:$B,Jaaroverzicht!$B14,'Mapping DEF'!V:V))</f>
        <v>25.97</v>
      </c>
      <c r="AC14" s="344">
        <f>IF(L$6="Concept",SUMIF('Mapping concept'!$B:$B,Jaaroverzicht!$B14,'Mapping concept'!W:W),SUMIF('Mapping DEF'!$B:$B,Jaaroverzicht!$B14,'Mapping DEF'!W:W))</f>
        <v>26.38</v>
      </c>
      <c r="AD14" s="344">
        <f>IF(M$6="Concept",SUMIF('Mapping concept'!$B:$B,Jaaroverzicht!$B14,'Mapping concept'!X:X),SUMIF('Mapping DEF'!$B:$B,Jaaroverzicht!$B14,'Mapping DEF'!X:X))</f>
        <v>25.07</v>
      </c>
      <c r="AE14" s="344">
        <f>IF(N$6="Concept",SUMIF('Mapping concept'!$B:$B,Jaaroverzicht!$B14,'Mapping concept'!Y:Y),SUMIF('Mapping DEF'!$B:$B,Jaaroverzicht!$B14,'Mapping DEF'!Y:Y))</f>
        <v>0</v>
      </c>
      <c r="AF14" s="344">
        <f>IF(O$6="Concept",SUMIF('Mapping concept'!$B:$B,Jaaroverzicht!$B14,'Mapping concept'!Z:Z),SUMIF('Mapping DEF'!$B:$B,Jaaroverzicht!$B14,'Mapping DEF'!Z:Z))</f>
        <v>0</v>
      </c>
      <c r="AG14" s="344">
        <f>IF(P$6="Concept",SUMIF('Mapping concept'!$B:$B,Jaaroverzicht!$B14,'Mapping concept'!AA:AA),SUMIF('Mapping DEF'!$B:$B,Jaaroverzicht!$B14,'Mapping DEF'!AA:AA))</f>
        <v>0</v>
      </c>
      <c r="AH14" s="344">
        <f>IF(Q$6="Concept",SUMIF('Mapping concept'!$B:$B,Jaaroverzicht!$B14,'Mapping concept'!AB:AB),SUMIF('Mapping DEF'!$B:$B,Jaaroverzicht!$B14,'Mapping DEF'!AB:AB))</f>
        <v>0</v>
      </c>
      <c r="AI14" s="344">
        <f>IF(R$6="Concept",SUMIF('Mapping concept'!$B:$B,Jaaroverzicht!$B14,'Mapping concept'!AC:AC),SUMIF('Mapping DEF'!$B:$B,Jaaroverzicht!$B14,'Mapping DEF'!AC:AC))</f>
        <v>0</v>
      </c>
      <c r="AJ14" s="398"/>
      <c r="AK14" s="157">
        <v>150</v>
      </c>
      <c r="AL14" s="157" t="s">
        <v>137</v>
      </c>
      <c r="AM14" s="157"/>
      <c r="AN14" s="387">
        <f t="shared" si="8"/>
        <v>1.29E-2</v>
      </c>
      <c r="AO14" s="386">
        <f t="shared" si="6"/>
        <v>9.7142857142857274E-4</v>
      </c>
      <c r="AP14" s="157"/>
      <c r="AQ14" s="134">
        <f>IF(G$6="Concept",SUMIF('Mapping concept'!$B:$B,Jaaroverzicht!$B14,'Mapping concept'!AF:AF),SUMIF('Mapping DEF'!$B:$B,Jaaroverzicht!$B14,'Mapping DEF'!AF:AF))</f>
        <v>0.45035999999999998</v>
      </c>
      <c r="AR14" s="134">
        <f>IF(H$6="Concept",SUMIF('Mapping concept'!$B:$B,Jaaroverzicht!$B14,'Mapping concept'!AG:AG),SUMIF('Mapping DEF'!$B:$B,Jaaroverzicht!$B14,'Mapping DEF'!AG:AG))</f>
        <v>0.36067799999999994</v>
      </c>
      <c r="AS14" s="134">
        <f>IF(I$6="Concept",SUMIF('Mapping concept'!$B:$B,Jaaroverzicht!$B14,'Mapping concept'!AH:AH),SUMIF('Mapping DEF'!$B:$B,Jaaroverzicht!$B14,'Mapping DEF'!AH:AH))</f>
        <v>0.17008199999999998</v>
      </c>
      <c r="AT14" s="134">
        <f>IF(J$6="Concept",SUMIF('Mapping concept'!$B:$B,Jaaroverzicht!$B14,'Mapping concept'!AI:AI),SUMIF('Mapping DEF'!$B:$B,Jaaroverzicht!$B14,'Mapping DEF'!AI:AI))</f>
        <v>0.39604199999999995</v>
      </c>
      <c r="AU14" s="134">
        <f>IF(K$6="Concept",SUMIF('Mapping concept'!$B:$B,Jaaroverzicht!$B14,'Mapping concept'!AJ:AJ),SUMIF('Mapping DEF'!$B:$B,Jaaroverzicht!$B14,'Mapping DEF'!AJ:AJ))</f>
        <v>0.37656499999999998</v>
      </c>
      <c r="AV14" s="134">
        <f>IF(L$6="Concept",SUMIF('Mapping concept'!$B:$B,Jaaroverzicht!$B14,'Mapping concept'!AK:AK),SUMIF('Mapping DEF'!$B:$B,Jaaroverzicht!$B14,'Mapping DEF'!AK:AK))</f>
        <v>0.51704799999999995</v>
      </c>
      <c r="AW14" s="134">
        <f>IF(M$6="Concept",SUMIF('Mapping concept'!$B:$B,Jaaroverzicht!$B14,'Mapping concept'!AL:AL),SUMIF('Mapping DEF'!$B:$B,Jaaroverzicht!$B14,'Mapping DEF'!AL:AL))</f>
        <v>0.23565800000000001</v>
      </c>
      <c r="AX14" s="134">
        <f>IF(N$6="Concept",SUMIF('Mapping concept'!$B:$B,Jaaroverzicht!$B14,'Mapping concept'!AM:AM),SUMIF('Mapping DEF'!$B:$B,Jaaroverzicht!$B14,'Mapping DEF'!AM:AM))</f>
        <v>0</v>
      </c>
      <c r="AY14" s="134">
        <f>IF(O$6="Concept",SUMIF('Mapping concept'!$B:$B,Jaaroverzicht!$B14,'Mapping concept'!AN:AN),SUMIF('Mapping DEF'!$B:$B,Jaaroverzicht!$B14,'Mapping DEF'!AN:AN))</f>
        <v>0</v>
      </c>
      <c r="AZ14" s="134">
        <f>IF(P$6="Concept",SUMIF('Mapping concept'!$B:$B,Jaaroverzicht!$B14,'Mapping concept'!AO:AO),SUMIF('Mapping DEF'!$B:$B,Jaaroverzicht!$B14,'Mapping DEF'!AO:AO))</f>
        <v>0</v>
      </c>
      <c r="BA14" s="134">
        <f>IF(Q$6="Concept",SUMIF('Mapping concept'!$B:$B,Jaaroverzicht!$B14,'Mapping concept'!AP:AP),SUMIF('Mapping DEF'!$B:$B,Jaaroverzicht!$B14,'Mapping DEF'!AP:AP))</f>
        <v>0</v>
      </c>
      <c r="BB14" s="134">
        <f>IF(R$6="Concept",SUMIF('Mapping concept'!$B:$B,Jaaroverzicht!$B14,'Mapping concept'!AQ:AQ),SUMIF('Mapping DEF'!$B:$B,Jaaroverzicht!$B14,'Mapping DEF'!AQ:AQ))</f>
        <v>0</v>
      </c>
      <c r="BI14" s="154"/>
      <c r="BJ14" s="132">
        <f>SUM(AQ14:$AQ14)/SUM(X14:$X14)</f>
        <v>1.7999999999999999E-2</v>
      </c>
      <c r="BK14" s="132">
        <f>SUM($AQ14:AR14)/SUM($X14:Y14)</f>
        <v>1.6028418972332016E-2</v>
      </c>
      <c r="BL14" s="132">
        <f>SUM($AQ14:AS14)/SUM($X14:Z14)</f>
        <v>1.2846929422548121E-2</v>
      </c>
      <c r="BM14" s="132">
        <f>SUM($AQ14:AT14)/SUM($X14:AA14)</f>
        <v>1.337699854298203E-2</v>
      </c>
      <c r="BN14" s="132">
        <f>SUM($AQ14:AU14)/SUM($X14:AB14)</f>
        <v>1.3603219050574E-2</v>
      </c>
      <c r="BO14" s="132">
        <f>SUM($AQ14:AV14)/SUM($X14:AC14)</f>
        <v>1.4621860914359304E-2</v>
      </c>
      <c r="BP14" s="132">
        <f>SUM($AQ14:AW14)/SUM($X14:AD14)</f>
        <v>1.389606364694794E-2</v>
      </c>
      <c r="BQ14" s="132">
        <f>SUM($AQ14:AX14)/SUM($X14:AE14)</f>
        <v>1.389606364694794E-2</v>
      </c>
      <c r="BR14" s="132">
        <f>SUM($AQ14:AY14)/SUM($X14:AF14)</f>
        <v>1.389606364694794E-2</v>
      </c>
      <c r="BS14" s="132">
        <f>SUM($AQ14:AZ14)/SUM($X14:AG14)</f>
        <v>1.389606364694794E-2</v>
      </c>
      <c r="BT14" s="132">
        <f>SUM($AQ14:BA14)/SUM($X14:AH14)</f>
        <v>1.389606364694794E-2</v>
      </c>
      <c r="BU14" s="132">
        <f>SUM($AQ14:BB14)/SUM($X14:AI14)</f>
        <v>1.389606364694794E-2</v>
      </c>
      <c r="BW14" s="362">
        <f>IFERROR(SUMIF('Mapping concept'!$B:$B,Jaaroverzicht!$B14,'Mapping concept'!AF:AF)/SUMIF('Mapping concept'!$B:$B,Jaaroverzicht!$B14,'Mapping concept'!R:R),0)</f>
        <v>1.7999999999999999E-2</v>
      </c>
      <c r="BX14" s="363">
        <f>IFERROR(SUMIF('Mapping concept'!$B:$B,Jaaroverzicht!$B14,'Mapping concept'!AG:AG)/SUMIF('Mapping concept'!$B:$B,Jaaroverzicht!$B14,'Mapping concept'!S:S),0)</f>
        <v>1.41E-2</v>
      </c>
      <c r="BY14" s="363">
        <f>IFERROR(SUMIF('Mapping concept'!$B:$B,Jaaroverzicht!$B14,'Mapping concept'!AH:AH)/SUMIF('Mapping concept'!$B:$B,Jaaroverzicht!$B14,'Mapping concept'!T:T),0)</f>
        <v>1.2800000000000001E-2</v>
      </c>
      <c r="BZ14" s="363">
        <f>IFERROR(SUMIF('Mapping concept'!$B:$B,Jaaroverzicht!$B14,'Mapping concept'!AI:AI)/SUMIF('Mapping concept'!$B:$B,Jaaroverzicht!$B14,'Mapping concept'!U:U),0)</f>
        <v>1.4899999999999998E-2</v>
      </c>
      <c r="CA14" s="363">
        <f>IFERROR(SUMIF('Mapping concept'!$B:$B,Jaaroverzicht!$B14,'Mapping concept'!AJ:AJ)/SUMIF('Mapping concept'!$B:$B,Jaaroverzicht!$B14,'Mapping concept'!V:V),0)</f>
        <v>1.4500000000000001E-2</v>
      </c>
      <c r="CB14" s="363">
        <f>IFERROR(SUMIF('Mapping concept'!$B:$B,Jaaroverzicht!$B14,'Mapping concept'!AK:AK)/SUMIF('Mapping concept'!$B:$B,Jaaroverzicht!$B14,'Mapping concept'!W:W),0)</f>
        <v>1.9599999999999999E-2</v>
      </c>
      <c r="CC14" s="363">
        <f>IFERROR(SUMIF('Mapping concept'!$B:$B,Jaaroverzicht!$B14,'Mapping concept'!AL:AL)/SUMIF('Mapping concept'!$B:$B,Jaaroverzicht!$B14,'Mapping concept'!X:X),0)</f>
        <v>9.4000000000000004E-3</v>
      </c>
      <c r="CD14" s="363">
        <f>IFERROR(SUMIF('Mapping concept'!$B:$B,Jaaroverzicht!$B14,'Mapping concept'!AM:AM)/SUMIF('Mapping concept'!$B:$B,Jaaroverzicht!$B14,'Mapping concept'!Y:Y),0)</f>
        <v>0</v>
      </c>
      <c r="CE14" s="363">
        <f>IFERROR(SUMIF('Mapping concept'!$B:$B,Jaaroverzicht!$B14,'Mapping concept'!AN:AN)/SUMIF('Mapping concept'!$B:$B,Jaaroverzicht!$B14,'Mapping concept'!Z:Z),0)</f>
        <v>0</v>
      </c>
      <c r="CF14" s="363">
        <f>IFERROR(SUMIF('Mapping concept'!$B:$B,Jaaroverzicht!$B14,'Mapping concept'!AO:AO)/SUMIF('Mapping concept'!$B:$B,Jaaroverzicht!$B14,'Mapping concept'!AA:AA),0)</f>
        <v>0</v>
      </c>
      <c r="CG14" s="363">
        <f>IFERROR(SUMIF('Mapping concept'!$B:$B,Jaaroverzicht!$B14,'Mapping concept'!AP:AP)/SUMIF('Mapping concept'!$B:$B,Jaaroverzicht!$B14,'Mapping concept'!AB:AB),0)</f>
        <v>0</v>
      </c>
      <c r="CH14" s="363">
        <f>IFERROR(SUMIF('Mapping concept'!$B:$B,Jaaroverzicht!$B14,'Mapping concept'!AQ:AQ)/SUMIF('Mapping concept'!$B:$B,Jaaroverzicht!$B14,'Mapping concept'!AC:AC),0)</f>
        <v>0</v>
      </c>
      <c r="CI14" s="450"/>
      <c r="CJ14" s="450"/>
    </row>
    <row r="15" spans="1:99" s="34" customFormat="1" ht="12" customHeight="1">
      <c r="A15" s="398" t="s">
        <v>138</v>
      </c>
      <c r="B15" s="398" t="s">
        <v>139</v>
      </c>
      <c r="C15" s="313" t="s">
        <v>140</v>
      </c>
      <c r="D15" s="333"/>
      <c r="E15" s="317">
        <v>1.865E-2</v>
      </c>
      <c r="F15" s="332"/>
      <c r="G15" s="317">
        <f t="shared" si="3"/>
        <v>0</v>
      </c>
      <c r="H15" s="317">
        <f t="shared" si="4"/>
        <v>8.0000000000000004E-4</v>
      </c>
      <c r="I15" s="317">
        <f t="shared" si="5"/>
        <v>0.1211</v>
      </c>
      <c r="J15" s="317">
        <f t="shared" si="5"/>
        <v>0.1041</v>
      </c>
      <c r="K15" s="317">
        <f t="shared" si="5"/>
        <v>7.85E-2</v>
      </c>
      <c r="L15" s="317">
        <f t="shared" si="5"/>
        <v>6.7000000000000004E-2</v>
      </c>
      <c r="M15" s="317">
        <f t="shared" si="5"/>
        <v>6.9099999999999995E-2</v>
      </c>
      <c r="N15" s="317" t="str">
        <f t="shared" si="5"/>
        <v/>
      </c>
      <c r="O15" s="317" t="str">
        <f t="shared" si="5"/>
        <v/>
      </c>
      <c r="P15" s="317" t="str">
        <f t="shared" si="5"/>
        <v/>
      </c>
      <c r="Q15" s="317" t="str">
        <f t="shared" si="5"/>
        <v/>
      </c>
      <c r="R15" s="317" t="str">
        <f t="shared" si="5"/>
        <v/>
      </c>
      <c r="S15" s="428">
        <f t="shared" si="7"/>
        <v>6.2942857142857148E-2</v>
      </c>
      <c r="U15" s="374">
        <f>VLOOKUP(B15,B:CH,5+'Mapping DEF'!$B$1,FALSE)-VLOOKUP(B15,B:CH,73+'Mapping DEF'!$B$1,FALSE)</f>
        <v>-1.0999999999999899E-3</v>
      </c>
      <c r="V15" s="154"/>
      <c r="X15" s="344">
        <f>IF(G$6="Concept",SUMIF('Mapping concept'!$B:$B,Jaaroverzicht!$B15,'Mapping concept'!R:R),SUMIF('Mapping DEF'!$B:$B,Jaaroverzicht!$B15,'Mapping DEF'!R:R))</f>
        <v>8.93</v>
      </c>
      <c r="Y15" s="344">
        <f>IF(H$6="Concept",SUMIF('Mapping concept'!$B:$B,Jaaroverzicht!$B15,'Mapping concept'!S:S),SUMIF('Mapping DEF'!$B:$B,Jaaroverzicht!$B15,'Mapping DEF'!S:S))</f>
        <v>8.93</v>
      </c>
      <c r="Z15" s="344">
        <f>IF(I$6="Concept",SUMIF('Mapping concept'!$B:$B,Jaaroverzicht!$B15,'Mapping concept'!T:T),SUMIF('Mapping DEF'!$B:$B,Jaaroverzicht!$B15,'Mapping DEF'!T:T))</f>
        <v>9.75</v>
      </c>
      <c r="AA15" s="344">
        <f>IF(J$6="Concept",SUMIF('Mapping concept'!$B:$B,Jaaroverzicht!$B15,'Mapping concept'!U:U),SUMIF('Mapping DEF'!$B:$B,Jaaroverzicht!$B15,'Mapping DEF'!U:U))</f>
        <v>9.6</v>
      </c>
      <c r="AB15" s="344">
        <f>IF(K$6="Concept",SUMIF('Mapping concept'!$B:$B,Jaaroverzicht!$B15,'Mapping concept'!V:V),SUMIF('Mapping DEF'!$B:$B,Jaaroverzicht!$B15,'Mapping DEF'!V:V))</f>
        <v>9.59</v>
      </c>
      <c r="AC15" s="344">
        <f>IF(L$6="Concept",SUMIF('Mapping concept'!$B:$B,Jaaroverzicht!$B15,'Mapping concept'!W:W),SUMIF('Mapping DEF'!$B:$B,Jaaroverzicht!$B15,'Mapping DEF'!W:W))</f>
        <v>9.9499999999999993</v>
      </c>
      <c r="AD15" s="344">
        <f>IF(M$6="Concept",SUMIF('Mapping concept'!$B:$B,Jaaroverzicht!$B15,'Mapping concept'!X:X),SUMIF('Mapping DEF'!$B:$B,Jaaroverzicht!$B15,'Mapping DEF'!X:X))</f>
        <v>9.5399999999999991</v>
      </c>
      <c r="AE15" s="344">
        <f>IF(N$6="Concept",SUMIF('Mapping concept'!$B:$B,Jaaroverzicht!$B15,'Mapping concept'!Y:Y),SUMIF('Mapping DEF'!$B:$B,Jaaroverzicht!$B15,'Mapping DEF'!Y:Y))</f>
        <v>0</v>
      </c>
      <c r="AF15" s="344">
        <f>IF(O$6="Concept",SUMIF('Mapping concept'!$B:$B,Jaaroverzicht!$B15,'Mapping concept'!Z:Z),SUMIF('Mapping DEF'!$B:$B,Jaaroverzicht!$B15,'Mapping DEF'!Z:Z))</f>
        <v>0</v>
      </c>
      <c r="AG15" s="344">
        <f>IF(P$6="Concept",SUMIF('Mapping concept'!$B:$B,Jaaroverzicht!$B15,'Mapping concept'!AA:AA),SUMIF('Mapping DEF'!$B:$B,Jaaroverzicht!$B15,'Mapping DEF'!AA:AA))</f>
        <v>0</v>
      </c>
      <c r="AH15" s="344">
        <f>IF(Q$6="Concept",SUMIF('Mapping concept'!$B:$B,Jaaroverzicht!$B15,'Mapping concept'!AB:AB),SUMIF('Mapping DEF'!$B:$B,Jaaroverzicht!$B15,'Mapping DEF'!AB:AB))</f>
        <v>0</v>
      </c>
      <c r="AI15" s="344">
        <f>IF(R$6="Concept",SUMIF('Mapping concept'!$B:$B,Jaaroverzicht!$B15,'Mapping concept'!AC:AC),SUMIF('Mapping DEF'!$B:$B,Jaaroverzicht!$B15,'Mapping DEF'!AC:AC))</f>
        <v>0</v>
      </c>
      <c r="AJ15" s="398"/>
      <c r="AK15" s="157">
        <v>160</v>
      </c>
      <c r="AL15" s="157" t="s">
        <v>140</v>
      </c>
      <c r="AM15" s="157"/>
      <c r="AN15" s="387">
        <f t="shared" si="8"/>
        <v>4.0633333333333334E-2</v>
      </c>
      <c r="AO15" s="386">
        <f t="shared" si="6"/>
        <v>2.2309523809523814E-2</v>
      </c>
      <c r="AP15" s="157"/>
      <c r="AQ15" s="134">
        <f>IF(G$6="Concept",SUMIF('Mapping concept'!$B:$B,Jaaroverzicht!$B15,'Mapping concept'!AF:AF),SUMIF('Mapping DEF'!$B:$B,Jaaroverzicht!$B15,'Mapping DEF'!AF:AF))</f>
        <v>0</v>
      </c>
      <c r="AR15" s="134">
        <f>IF(H$6="Concept",SUMIF('Mapping concept'!$B:$B,Jaaroverzicht!$B15,'Mapping concept'!AG:AG),SUMIF('Mapping DEF'!$B:$B,Jaaroverzicht!$B15,'Mapping DEF'!AG:AG))</f>
        <v>7.1440000000000002E-3</v>
      </c>
      <c r="AS15" s="134">
        <f>IF(I$6="Concept",SUMIF('Mapping concept'!$B:$B,Jaaroverzicht!$B15,'Mapping concept'!AH:AH),SUMIF('Mapping DEF'!$B:$B,Jaaroverzicht!$B15,'Mapping DEF'!AH:AH))</f>
        <v>1.180725</v>
      </c>
      <c r="AT15" s="134">
        <f>IF(J$6="Concept",SUMIF('Mapping concept'!$B:$B,Jaaroverzicht!$B15,'Mapping concept'!AI:AI),SUMIF('Mapping DEF'!$B:$B,Jaaroverzicht!$B15,'Mapping DEF'!AI:AI))</f>
        <v>0.99935999999999992</v>
      </c>
      <c r="AU15" s="134">
        <f>IF(K$6="Concept",SUMIF('Mapping concept'!$B:$B,Jaaroverzicht!$B15,'Mapping concept'!AJ:AJ),SUMIF('Mapping DEF'!$B:$B,Jaaroverzicht!$B15,'Mapping DEF'!AJ:AJ))</f>
        <v>0.75281500000000001</v>
      </c>
      <c r="AV15" s="134">
        <f>IF(L$6="Concept",SUMIF('Mapping concept'!$B:$B,Jaaroverzicht!$B15,'Mapping concept'!AK:AK),SUMIF('Mapping DEF'!$B:$B,Jaaroverzicht!$B15,'Mapping DEF'!AK:AK))</f>
        <v>0.66664999999999996</v>
      </c>
      <c r="AW15" s="134">
        <f>IF(M$6="Concept",SUMIF('Mapping concept'!$B:$B,Jaaroverzicht!$B15,'Mapping concept'!AL:AL),SUMIF('Mapping DEF'!$B:$B,Jaaroverzicht!$B15,'Mapping DEF'!AL:AL))</f>
        <v>0.65921399999999986</v>
      </c>
      <c r="AX15" s="134">
        <f>IF(N$6="Concept",SUMIF('Mapping concept'!$B:$B,Jaaroverzicht!$B15,'Mapping concept'!AM:AM),SUMIF('Mapping DEF'!$B:$B,Jaaroverzicht!$B15,'Mapping DEF'!AM:AM))</f>
        <v>0</v>
      </c>
      <c r="AY15" s="134">
        <f>IF(O$6="Concept",SUMIF('Mapping concept'!$B:$B,Jaaroverzicht!$B15,'Mapping concept'!AN:AN),SUMIF('Mapping DEF'!$B:$B,Jaaroverzicht!$B15,'Mapping DEF'!AN:AN))</f>
        <v>0</v>
      </c>
      <c r="AZ15" s="134">
        <f>IF(P$6="Concept",SUMIF('Mapping concept'!$B:$B,Jaaroverzicht!$B15,'Mapping concept'!AO:AO),SUMIF('Mapping DEF'!$B:$B,Jaaroverzicht!$B15,'Mapping DEF'!AO:AO))</f>
        <v>0</v>
      </c>
      <c r="BA15" s="134">
        <f>IF(Q$6="Concept",SUMIF('Mapping concept'!$B:$B,Jaaroverzicht!$B15,'Mapping concept'!AP:AP),SUMIF('Mapping DEF'!$B:$B,Jaaroverzicht!$B15,'Mapping DEF'!AP:AP))</f>
        <v>0</v>
      </c>
      <c r="BB15" s="134">
        <f>IF(R$6="Concept",SUMIF('Mapping concept'!$B:$B,Jaaroverzicht!$B15,'Mapping concept'!AQ:AQ),SUMIF('Mapping DEF'!$B:$B,Jaaroverzicht!$B15,'Mapping DEF'!AQ:AQ))</f>
        <v>0</v>
      </c>
      <c r="BI15" s="154"/>
      <c r="BJ15" s="132">
        <f>SUM(AQ15:$AQ15)/SUM(X15:$X15)</f>
        <v>0</v>
      </c>
      <c r="BK15" s="132">
        <f>SUM($AQ15:AR15)/SUM($X15:Y15)</f>
        <v>4.0000000000000002E-4</v>
      </c>
      <c r="BL15" s="132">
        <f>SUM($AQ15:AS15)/SUM($X15:Z15)</f>
        <v>4.3023143788482439E-2</v>
      </c>
      <c r="BM15" s="132">
        <f>SUM($AQ15:AT15)/SUM($X15:AA15)</f>
        <v>5.8780677237301793E-2</v>
      </c>
      <c r="BN15" s="132">
        <f>SUM($AQ15:AU15)/SUM($X15:AB15)</f>
        <v>6.2821452991452989E-2</v>
      </c>
      <c r="BO15" s="132">
        <f>SUM($AQ15:AV15)/SUM($X15:AC15)</f>
        <v>6.3554079295154192E-2</v>
      </c>
      <c r="BP15" s="132">
        <f>SUM($AQ15:AW15)/SUM($X15:AD15)</f>
        <v>6.4352209986423298E-2</v>
      </c>
      <c r="BQ15" s="132">
        <f>SUM($AQ15:AX15)/SUM($X15:AE15)</f>
        <v>6.4352209986423298E-2</v>
      </c>
      <c r="BR15" s="132">
        <f>SUM($AQ15:AY15)/SUM($X15:AF15)</f>
        <v>6.4352209986423298E-2</v>
      </c>
      <c r="BS15" s="132">
        <f>SUM($AQ15:AZ15)/SUM($X15:AG15)</f>
        <v>6.4352209986423298E-2</v>
      </c>
      <c r="BT15" s="132">
        <f>SUM($AQ15:BA15)/SUM($X15:AH15)</f>
        <v>6.4352209986423298E-2</v>
      </c>
      <c r="BU15" s="132">
        <f>SUM($AQ15:BB15)/SUM($X15:AI15)</f>
        <v>6.4352209986423298E-2</v>
      </c>
      <c r="BW15" s="362">
        <f>IFERROR(SUMIF('Mapping concept'!$B:$B,Jaaroverzicht!$B15,'Mapping concept'!AF:AF)/SUMIF('Mapping concept'!$B:$B,Jaaroverzicht!$B15,'Mapping concept'!R:R),0)</f>
        <v>0</v>
      </c>
      <c r="BX15" s="363">
        <f>IFERROR(SUMIF('Mapping concept'!$B:$B,Jaaroverzicht!$B15,'Mapping concept'!AG:AG)/SUMIF('Mapping concept'!$B:$B,Jaaroverzicht!$B15,'Mapping concept'!S:S),0)</f>
        <v>8.0000000000000004E-4</v>
      </c>
      <c r="BY15" s="363">
        <f>IFERROR(SUMIF('Mapping concept'!$B:$B,Jaaroverzicht!$B15,'Mapping concept'!AH:AH)/SUMIF('Mapping concept'!$B:$B,Jaaroverzicht!$B15,'Mapping concept'!T:T),0)</f>
        <v>4.4699999999999997E-2</v>
      </c>
      <c r="BZ15" s="363">
        <f>IFERROR(SUMIF('Mapping concept'!$B:$B,Jaaroverzicht!$B15,'Mapping concept'!AI:AI)/SUMIF('Mapping concept'!$B:$B,Jaaroverzicht!$B15,'Mapping concept'!U:U),0)</f>
        <v>0.1041</v>
      </c>
      <c r="CA15" s="363">
        <f>IFERROR(SUMIF('Mapping concept'!$B:$B,Jaaroverzicht!$B15,'Mapping concept'!AJ:AJ)/SUMIF('Mapping concept'!$B:$B,Jaaroverzicht!$B15,'Mapping concept'!V:V),0)</f>
        <v>7.85E-2</v>
      </c>
      <c r="CB15" s="363">
        <f>IFERROR(SUMIF('Mapping concept'!$B:$B,Jaaroverzicht!$B15,'Mapping concept'!AK:AK)/SUMIF('Mapping concept'!$B:$B,Jaaroverzicht!$B15,'Mapping concept'!W:W),0)</f>
        <v>6.8099999999999994E-2</v>
      </c>
      <c r="CC15" s="363">
        <f>IFERROR(SUMIF('Mapping concept'!$B:$B,Jaaroverzicht!$B15,'Mapping concept'!AL:AL)/SUMIF('Mapping concept'!$B:$B,Jaaroverzicht!$B15,'Mapping concept'!X:X),0)</f>
        <v>6.9099999999999995E-2</v>
      </c>
      <c r="CD15" s="363">
        <f>IFERROR(SUMIF('Mapping concept'!$B:$B,Jaaroverzicht!$B15,'Mapping concept'!AM:AM)/SUMIF('Mapping concept'!$B:$B,Jaaroverzicht!$B15,'Mapping concept'!Y:Y),0)</f>
        <v>0</v>
      </c>
      <c r="CE15" s="363">
        <f>IFERROR(SUMIF('Mapping concept'!$B:$B,Jaaroverzicht!$B15,'Mapping concept'!AN:AN)/SUMIF('Mapping concept'!$B:$B,Jaaroverzicht!$B15,'Mapping concept'!Z:Z),0)</f>
        <v>0</v>
      </c>
      <c r="CF15" s="363">
        <f>IFERROR(SUMIF('Mapping concept'!$B:$B,Jaaroverzicht!$B15,'Mapping concept'!AO:AO)/SUMIF('Mapping concept'!$B:$B,Jaaroverzicht!$B15,'Mapping concept'!AA:AA),0)</f>
        <v>0</v>
      </c>
      <c r="CG15" s="363">
        <f>IFERROR(SUMIF('Mapping concept'!$B:$B,Jaaroverzicht!$B15,'Mapping concept'!AP:AP)/SUMIF('Mapping concept'!$B:$B,Jaaroverzicht!$B15,'Mapping concept'!AB:AB),0)</f>
        <v>0</v>
      </c>
      <c r="CH15" s="363">
        <f>IFERROR(SUMIF('Mapping concept'!$B:$B,Jaaroverzicht!$B15,'Mapping concept'!AQ:AQ)/SUMIF('Mapping concept'!$B:$B,Jaaroverzicht!$B15,'Mapping concept'!AC:AC),0)</f>
        <v>0</v>
      </c>
      <c r="CI15" s="450"/>
      <c r="CJ15" s="450"/>
    </row>
    <row r="16" spans="1:99" s="34" customFormat="1" ht="12" customHeight="1">
      <c r="A16" s="398" t="s">
        <v>141</v>
      </c>
      <c r="B16" s="398" t="s">
        <v>142</v>
      </c>
      <c r="C16" s="313" t="s">
        <v>143</v>
      </c>
      <c r="D16" s="333"/>
      <c r="E16" s="317">
        <v>8.4733333333333327E-2</v>
      </c>
      <c r="F16" s="332"/>
      <c r="G16" s="317">
        <f t="shared" si="3"/>
        <v>5.0499999999999996E-2</v>
      </c>
      <c r="H16" s="317">
        <f t="shared" si="4"/>
        <v>5.2299999999999992E-2</v>
      </c>
      <c r="I16" s="317">
        <f t="shared" si="5"/>
        <v>4.3700000000000003E-2</v>
      </c>
      <c r="J16" s="317">
        <f t="shared" si="5"/>
        <v>1.9199999999999998E-2</v>
      </c>
      <c r="K16" s="317">
        <f t="shared" si="5"/>
        <v>1.55E-2</v>
      </c>
      <c r="L16" s="317">
        <f t="shared" si="5"/>
        <v>0</v>
      </c>
      <c r="M16" s="317">
        <f t="shared" si="5"/>
        <v>0</v>
      </c>
      <c r="N16" s="317" t="str">
        <f t="shared" si="5"/>
        <v/>
      </c>
      <c r="O16" s="317" t="str">
        <f t="shared" si="5"/>
        <v/>
      </c>
      <c r="P16" s="317" t="str">
        <f t="shared" si="5"/>
        <v/>
      </c>
      <c r="Q16" s="317" t="str">
        <f t="shared" si="5"/>
        <v/>
      </c>
      <c r="R16" s="317" t="str">
        <f t="shared" si="5"/>
        <v/>
      </c>
      <c r="S16" s="428">
        <f t="shared" si="7"/>
        <v>2.5885714285714283E-2</v>
      </c>
      <c r="U16" s="374">
        <f>VLOOKUP(B16,B:CH,5+'Mapping DEF'!$B$1,FALSE)-VLOOKUP(B16,B:CH,73+'Mapping DEF'!$B$1,FALSE)</f>
        <v>0</v>
      </c>
      <c r="V16" s="154"/>
      <c r="X16" s="344">
        <f>IF(G$6="Concept",SUMIF('Mapping concept'!$B:$B,Jaaroverzicht!$B16,'Mapping concept'!R:R),SUMIF('Mapping DEF'!$B:$B,Jaaroverzicht!$B16,'Mapping DEF'!R:R))</f>
        <v>11.88</v>
      </c>
      <c r="Y16" s="344">
        <f>IF(H$6="Concept",SUMIF('Mapping concept'!$B:$B,Jaaroverzicht!$B16,'Mapping concept'!S:S),SUMIF('Mapping DEF'!$B:$B,Jaaroverzicht!$B16,'Mapping DEF'!S:S))</f>
        <v>11.88</v>
      </c>
      <c r="Z16" s="344">
        <f>IF(I$6="Concept",SUMIF('Mapping concept'!$B:$B,Jaaroverzicht!$B16,'Mapping concept'!T:T),SUMIF('Mapping DEF'!$B:$B,Jaaroverzicht!$B16,'Mapping DEF'!T:T))</f>
        <v>12.92</v>
      </c>
      <c r="AA16" s="344">
        <f>IF(J$6="Concept",SUMIF('Mapping concept'!$B:$B,Jaaroverzicht!$B16,'Mapping concept'!U:U),SUMIF('Mapping DEF'!$B:$B,Jaaroverzicht!$B16,'Mapping DEF'!U:U))</f>
        <v>13.23</v>
      </c>
      <c r="AB16" s="344">
        <f>IF(K$6="Concept",SUMIF('Mapping concept'!$B:$B,Jaaroverzicht!$B16,'Mapping concept'!V:V),SUMIF('Mapping DEF'!$B:$B,Jaaroverzicht!$B16,'Mapping DEF'!V:V))</f>
        <v>12.72</v>
      </c>
      <c r="AC16" s="344">
        <f>IF(L$6="Concept",SUMIF('Mapping concept'!$B:$B,Jaaroverzicht!$B16,'Mapping concept'!W:W),SUMIF('Mapping DEF'!$B:$B,Jaaroverzicht!$B16,'Mapping DEF'!W:W))</f>
        <v>12.04</v>
      </c>
      <c r="AD16" s="344">
        <f>IF(M$6="Concept",SUMIF('Mapping concept'!$B:$B,Jaaroverzicht!$B16,'Mapping concept'!X:X),SUMIF('Mapping DEF'!$B:$B,Jaaroverzicht!$B16,'Mapping DEF'!X:X))</f>
        <v>10.61</v>
      </c>
      <c r="AE16" s="344">
        <f>IF(N$6="Concept",SUMIF('Mapping concept'!$B:$B,Jaaroverzicht!$B16,'Mapping concept'!Y:Y),SUMIF('Mapping DEF'!$B:$B,Jaaroverzicht!$B16,'Mapping DEF'!Y:Y))</f>
        <v>0</v>
      </c>
      <c r="AF16" s="344">
        <f>IF(O$6="Concept",SUMIF('Mapping concept'!$B:$B,Jaaroverzicht!$B16,'Mapping concept'!Z:Z),SUMIF('Mapping DEF'!$B:$B,Jaaroverzicht!$B16,'Mapping DEF'!Z:Z))</f>
        <v>0</v>
      </c>
      <c r="AG16" s="344">
        <f>IF(P$6="Concept",SUMIF('Mapping concept'!$B:$B,Jaaroverzicht!$B16,'Mapping concept'!AA:AA),SUMIF('Mapping DEF'!$B:$B,Jaaroverzicht!$B16,'Mapping DEF'!AA:AA))</f>
        <v>0</v>
      </c>
      <c r="AH16" s="344">
        <f>IF(Q$6="Concept",SUMIF('Mapping concept'!$B:$B,Jaaroverzicht!$B16,'Mapping concept'!AB:AB),SUMIF('Mapping DEF'!$B:$B,Jaaroverzicht!$B16,'Mapping DEF'!AB:AB))</f>
        <v>0</v>
      </c>
      <c r="AI16" s="344">
        <f>IF(R$6="Concept",SUMIF('Mapping concept'!$B:$B,Jaaroverzicht!$B16,'Mapping concept'!AC:AC),SUMIF('Mapping DEF'!$B:$B,Jaaroverzicht!$B16,'Mapping DEF'!AC:AC))</f>
        <v>0</v>
      </c>
      <c r="AJ16" s="398"/>
      <c r="AK16" s="157">
        <v>170</v>
      </c>
      <c r="AL16" s="157" t="s">
        <v>143</v>
      </c>
      <c r="AM16" s="157"/>
      <c r="AN16" s="387">
        <f t="shared" si="8"/>
        <v>4.8833333333333333E-2</v>
      </c>
      <c r="AO16" s="386">
        <f t="shared" si="6"/>
        <v>-2.294761904761905E-2</v>
      </c>
      <c r="AP16" s="157"/>
      <c r="AQ16" s="134">
        <f>IF(G$6="Concept",SUMIF('Mapping concept'!$B:$B,Jaaroverzicht!$B16,'Mapping concept'!AF:AF),SUMIF('Mapping DEF'!$B:$B,Jaaroverzicht!$B16,'Mapping DEF'!AF:AF))</f>
        <v>0.59994000000000003</v>
      </c>
      <c r="AR16" s="134">
        <f>IF(H$6="Concept",SUMIF('Mapping concept'!$B:$B,Jaaroverzicht!$B16,'Mapping concept'!AG:AG),SUMIF('Mapping DEF'!$B:$B,Jaaroverzicht!$B16,'Mapping DEF'!AG:AG))</f>
        <v>0.62132399999999999</v>
      </c>
      <c r="AS16" s="134">
        <f>IF(I$6="Concept",SUMIF('Mapping concept'!$B:$B,Jaaroverzicht!$B16,'Mapping concept'!AH:AH),SUMIF('Mapping DEF'!$B:$B,Jaaroverzicht!$B16,'Mapping DEF'!AH:AH))</f>
        <v>0.56460399999999999</v>
      </c>
      <c r="AT16" s="134">
        <f>IF(J$6="Concept",SUMIF('Mapping concept'!$B:$B,Jaaroverzicht!$B16,'Mapping concept'!AI:AI),SUMIF('Mapping DEF'!$B:$B,Jaaroverzicht!$B16,'Mapping DEF'!AI:AI))</f>
        <v>0.25401599999999996</v>
      </c>
      <c r="AU16" s="134">
        <f>IF(K$6="Concept",SUMIF('Mapping concept'!$B:$B,Jaaroverzicht!$B16,'Mapping concept'!AJ:AJ),SUMIF('Mapping DEF'!$B:$B,Jaaroverzicht!$B16,'Mapping DEF'!AJ:AJ))</f>
        <v>0.19716</v>
      </c>
      <c r="AV16" s="134">
        <f>IF(L$6="Concept",SUMIF('Mapping concept'!$B:$B,Jaaroverzicht!$B16,'Mapping concept'!AK:AK),SUMIF('Mapping DEF'!$B:$B,Jaaroverzicht!$B16,'Mapping DEF'!AK:AK))</f>
        <v>0</v>
      </c>
      <c r="AW16" s="134">
        <f>IF(M$6="Concept",SUMIF('Mapping concept'!$B:$B,Jaaroverzicht!$B16,'Mapping concept'!AL:AL),SUMIF('Mapping DEF'!$B:$B,Jaaroverzicht!$B16,'Mapping DEF'!AL:AL))</f>
        <v>0</v>
      </c>
      <c r="AX16" s="134">
        <f>IF(N$6="Concept",SUMIF('Mapping concept'!$B:$B,Jaaroverzicht!$B16,'Mapping concept'!AM:AM),SUMIF('Mapping DEF'!$B:$B,Jaaroverzicht!$B16,'Mapping DEF'!AM:AM))</f>
        <v>0</v>
      </c>
      <c r="AY16" s="134">
        <f>IF(O$6="Concept",SUMIF('Mapping concept'!$B:$B,Jaaroverzicht!$B16,'Mapping concept'!AN:AN),SUMIF('Mapping DEF'!$B:$B,Jaaroverzicht!$B16,'Mapping DEF'!AN:AN))</f>
        <v>0</v>
      </c>
      <c r="AZ16" s="134">
        <f>IF(P$6="Concept",SUMIF('Mapping concept'!$B:$B,Jaaroverzicht!$B16,'Mapping concept'!AO:AO),SUMIF('Mapping DEF'!$B:$B,Jaaroverzicht!$B16,'Mapping DEF'!AO:AO))</f>
        <v>0</v>
      </c>
      <c r="BA16" s="134">
        <f>IF(Q$6="Concept",SUMIF('Mapping concept'!$B:$B,Jaaroverzicht!$B16,'Mapping concept'!AP:AP),SUMIF('Mapping DEF'!$B:$B,Jaaroverzicht!$B16,'Mapping DEF'!AP:AP))</f>
        <v>0</v>
      </c>
      <c r="BB16" s="134">
        <f>IF(R$6="Concept",SUMIF('Mapping concept'!$B:$B,Jaaroverzicht!$B16,'Mapping concept'!AQ:AQ),SUMIF('Mapping DEF'!$B:$B,Jaaroverzicht!$B16,'Mapping DEF'!AQ:AQ))</f>
        <v>0</v>
      </c>
      <c r="BI16" s="154"/>
      <c r="BJ16" s="132">
        <f>SUM(AQ16:$AQ16)/SUM(X16:$X16)</f>
        <v>5.0499999999999996E-2</v>
      </c>
      <c r="BK16" s="132">
        <f>SUM($AQ16:AR16)/SUM($X16:Y16)</f>
        <v>5.1400000000000001E-2</v>
      </c>
      <c r="BL16" s="132">
        <f>SUM($AQ16:AS16)/SUM($X16:Z16)</f>
        <v>4.8687786259541989E-2</v>
      </c>
      <c r="BM16" s="132">
        <f>SUM($AQ16:AT16)/SUM($X16:AA16)</f>
        <v>4.0871248246844329E-2</v>
      </c>
      <c r="BN16" s="132">
        <f>SUM($AQ16:AU16)/SUM($X16:AB16)</f>
        <v>3.5718409707807763E-2</v>
      </c>
      <c r="BO16" s="132">
        <f>SUM($AQ16:AV16)/SUM($X16:AC16)</f>
        <v>2.9959073255658233E-2</v>
      </c>
      <c r="BP16" s="132">
        <f>SUM($AQ16:AW16)/SUM($X16:AD16)</f>
        <v>2.6231754221388372E-2</v>
      </c>
      <c r="BQ16" s="132">
        <f>SUM($AQ16:AX16)/SUM($X16:AE16)</f>
        <v>2.6231754221388372E-2</v>
      </c>
      <c r="BR16" s="132">
        <f>SUM($AQ16:AY16)/SUM($X16:AF16)</f>
        <v>2.6231754221388372E-2</v>
      </c>
      <c r="BS16" s="132">
        <f>SUM($AQ16:AZ16)/SUM($X16:AG16)</f>
        <v>2.6231754221388372E-2</v>
      </c>
      <c r="BT16" s="132">
        <f>SUM($AQ16:BA16)/SUM($X16:AH16)</f>
        <v>2.6231754221388372E-2</v>
      </c>
      <c r="BU16" s="132">
        <f>SUM($AQ16:BB16)/SUM($X16:AI16)</f>
        <v>2.6231754221388372E-2</v>
      </c>
      <c r="BW16" s="362">
        <f>IFERROR(SUMIF('Mapping concept'!$B:$B,Jaaroverzicht!$B16,'Mapping concept'!AF:AF)/SUMIF('Mapping concept'!$B:$B,Jaaroverzicht!$B16,'Mapping concept'!R:R),0)</f>
        <v>5.0499999999999996E-2</v>
      </c>
      <c r="BX16" s="363">
        <f>IFERROR(SUMIF('Mapping concept'!$B:$B,Jaaroverzicht!$B16,'Mapping concept'!AG:AG)/SUMIF('Mapping concept'!$B:$B,Jaaroverzicht!$B16,'Mapping concept'!S:S),0)</f>
        <v>5.2299999999999992E-2</v>
      </c>
      <c r="BY16" s="363">
        <f>IFERROR(SUMIF('Mapping concept'!$B:$B,Jaaroverzicht!$B16,'Mapping concept'!AH:AH)/SUMIF('Mapping concept'!$B:$B,Jaaroverzicht!$B16,'Mapping concept'!T:T),0)</f>
        <v>4.8800000000000003E-2</v>
      </c>
      <c r="BZ16" s="363">
        <f>IFERROR(SUMIF('Mapping concept'!$B:$B,Jaaroverzicht!$B16,'Mapping concept'!AI:AI)/SUMIF('Mapping concept'!$B:$B,Jaaroverzicht!$B16,'Mapping concept'!U:U),0)</f>
        <v>1.9199999999999998E-2</v>
      </c>
      <c r="CA16" s="363">
        <f>IFERROR(SUMIF('Mapping concept'!$B:$B,Jaaroverzicht!$B16,'Mapping concept'!AJ:AJ)/SUMIF('Mapping concept'!$B:$B,Jaaroverzicht!$B16,'Mapping concept'!V:V),0)</f>
        <v>1.55E-2</v>
      </c>
      <c r="CB16" s="363">
        <f>IFERROR(SUMIF('Mapping concept'!$B:$B,Jaaroverzicht!$B16,'Mapping concept'!AK:AK)/SUMIF('Mapping concept'!$B:$B,Jaaroverzicht!$B16,'Mapping concept'!W:W),0)</f>
        <v>0</v>
      </c>
      <c r="CC16" s="363">
        <f>IFERROR(SUMIF('Mapping concept'!$B:$B,Jaaroverzicht!$B16,'Mapping concept'!AL:AL)/SUMIF('Mapping concept'!$B:$B,Jaaroverzicht!$B16,'Mapping concept'!X:X),0)</f>
        <v>0</v>
      </c>
      <c r="CD16" s="363">
        <f>IFERROR(SUMIF('Mapping concept'!$B:$B,Jaaroverzicht!$B16,'Mapping concept'!AM:AM)/SUMIF('Mapping concept'!$B:$B,Jaaroverzicht!$B16,'Mapping concept'!Y:Y),0)</f>
        <v>0</v>
      </c>
      <c r="CE16" s="363">
        <f>IFERROR(SUMIF('Mapping concept'!$B:$B,Jaaroverzicht!$B16,'Mapping concept'!AN:AN)/SUMIF('Mapping concept'!$B:$B,Jaaroverzicht!$B16,'Mapping concept'!Z:Z),0)</f>
        <v>0</v>
      </c>
      <c r="CF16" s="363">
        <f>IFERROR(SUMIF('Mapping concept'!$B:$B,Jaaroverzicht!$B16,'Mapping concept'!AO:AO)/SUMIF('Mapping concept'!$B:$B,Jaaroverzicht!$B16,'Mapping concept'!AA:AA),0)</f>
        <v>0</v>
      </c>
      <c r="CG16" s="363">
        <f>IFERROR(SUMIF('Mapping concept'!$B:$B,Jaaroverzicht!$B16,'Mapping concept'!AP:AP)/SUMIF('Mapping concept'!$B:$B,Jaaroverzicht!$B16,'Mapping concept'!AB:AB),0)</f>
        <v>0</v>
      </c>
      <c r="CH16" s="363">
        <f>IFERROR(SUMIF('Mapping concept'!$B:$B,Jaaroverzicht!$B16,'Mapping concept'!AQ:AQ)/SUMIF('Mapping concept'!$B:$B,Jaaroverzicht!$B16,'Mapping concept'!AC:AC),0)</f>
        <v>0</v>
      </c>
      <c r="CI16" s="450"/>
      <c r="CJ16" s="450"/>
    </row>
    <row r="17" spans="1:88" s="34" customFormat="1" ht="12" customHeight="1">
      <c r="A17" s="398" t="s">
        <v>145</v>
      </c>
      <c r="B17" s="398" t="s">
        <v>146</v>
      </c>
      <c r="C17" s="313" t="s">
        <v>144</v>
      </c>
      <c r="D17" s="333"/>
      <c r="E17" s="317">
        <v>5.8775000000000001E-2</v>
      </c>
      <c r="F17" s="332"/>
      <c r="G17" s="317">
        <f t="shared" si="3"/>
        <v>7.4499999999999997E-2</v>
      </c>
      <c r="H17" s="317">
        <f t="shared" si="4"/>
        <v>6.2199999999999998E-2</v>
      </c>
      <c r="I17" s="317">
        <f t="shared" si="5"/>
        <v>6.0100000000000001E-2</v>
      </c>
      <c r="J17" s="317">
        <f t="shared" si="5"/>
        <v>2.63E-2</v>
      </c>
      <c r="K17" s="317">
        <f t="shared" si="5"/>
        <v>1.89E-2</v>
      </c>
      <c r="L17" s="317">
        <f t="shared" si="5"/>
        <v>5.1000000000000004E-3</v>
      </c>
      <c r="M17" s="317">
        <f t="shared" si="5"/>
        <v>2.5000000000000001E-3</v>
      </c>
      <c r="N17" s="317" t="str">
        <f t="shared" si="5"/>
        <v/>
      </c>
      <c r="O17" s="317" t="str">
        <f t="shared" si="5"/>
        <v/>
      </c>
      <c r="P17" s="317" t="str">
        <f t="shared" si="5"/>
        <v/>
      </c>
      <c r="Q17" s="317" t="str">
        <f t="shared" si="5"/>
        <v/>
      </c>
      <c r="R17" s="317" t="str">
        <f t="shared" si="5"/>
        <v/>
      </c>
      <c r="S17" s="428">
        <f t="shared" si="7"/>
        <v>3.5657142857142853E-2</v>
      </c>
      <c r="U17" s="374">
        <f>VLOOKUP(B17,B:CH,5+'Mapping DEF'!$B$1,FALSE)-VLOOKUP(B17,B:CH,73+'Mapping DEF'!$B$1,FALSE)</f>
        <v>-1.9999999999999966E-4</v>
      </c>
      <c r="V17" s="154"/>
      <c r="X17" s="344">
        <f>IF(G$6="Concept",SUMIF('Mapping concept'!$B:$B,Jaaroverzicht!$B17,'Mapping concept'!R:R),SUMIF('Mapping DEF'!$B:$B,Jaaroverzicht!$B17,'Mapping DEF'!R:R))</f>
        <v>16.489999999999998</v>
      </c>
      <c r="Y17" s="344">
        <f>IF(H$6="Concept",SUMIF('Mapping concept'!$B:$B,Jaaroverzicht!$B17,'Mapping concept'!S:S),SUMIF('Mapping DEF'!$B:$B,Jaaroverzicht!$B17,'Mapping DEF'!S:S))</f>
        <v>16.93</v>
      </c>
      <c r="Z17" s="344">
        <f>IF(I$6="Concept",SUMIF('Mapping concept'!$B:$B,Jaaroverzicht!$B17,'Mapping concept'!T:T),SUMIF('Mapping DEF'!$B:$B,Jaaroverzicht!$B17,'Mapping DEF'!T:T))</f>
        <v>17.13</v>
      </c>
      <c r="AA17" s="344">
        <f>IF(J$6="Concept",SUMIF('Mapping concept'!$B:$B,Jaaroverzicht!$B17,'Mapping concept'!U:U),SUMIF('Mapping DEF'!$B:$B,Jaaroverzicht!$B17,'Mapping DEF'!U:U))</f>
        <v>17.11</v>
      </c>
      <c r="AB17" s="344">
        <f>IF(K$6="Concept",SUMIF('Mapping concept'!$B:$B,Jaaroverzicht!$B17,'Mapping concept'!V:V),SUMIF('Mapping DEF'!$B:$B,Jaaroverzicht!$B17,'Mapping DEF'!V:V))</f>
        <v>17.07</v>
      </c>
      <c r="AC17" s="344">
        <f>IF(L$6="Concept",SUMIF('Mapping concept'!$B:$B,Jaaroverzicht!$B17,'Mapping concept'!W:W),SUMIF('Mapping DEF'!$B:$B,Jaaroverzicht!$B17,'Mapping DEF'!W:W))</f>
        <v>17.5</v>
      </c>
      <c r="AD17" s="344">
        <f>IF(M$6="Concept",SUMIF('Mapping concept'!$B:$B,Jaaroverzicht!$B17,'Mapping concept'!X:X),SUMIF('Mapping DEF'!$B:$B,Jaaroverzicht!$B17,'Mapping DEF'!X:X))</f>
        <v>15.73</v>
      </c>
      <c r="AE17" s="344">
        <f>IF(N$6="Concept",SUMIF('Mapping concept'!$B:$B,Jaaroverzicht!$B17,'Mapping concept'!Y:Y),SUMIF('Mapping DEF'!$B:$B,Jaaroverzicht!$B17,'Mapping DEF'!Y:Y))</f>
        <v>0</v>
      </c>
      <c r="AF17" s="344">
        <f>IF(O$6="Concept",SUMIF('Mapping concept'!$B:$B,Jaaroverzicht!$B17,'Mapping concept'!Z:Z),SUMIF('Mapping DEF'!$B:$B,Jaaroverzicht!$B17,'Mapping DEF'!Z:Z))</f>
        <v>0</v>
      </c>
      <c r="AG17" s="344">
        <f>IF(P$6="Concept",SUMIF('Mapping concept'!$B:$B,Jaaroverzicht!$B17,'Mapping concept'!AA:AA),SUMIF('Mapping DEF'!$B:$B,Jaaroverzicht!$B17,'Mapping DEF'!AA:AA))</f>
        <v>0</v>
      </c>
      <c r="AH17" s="344">
        <f>IF(Q$6="Concept",SUMIF('Mapping concept'!$B:$B,Jaaroverzicht!$B17,'Mapping concept'!AB:AB),SUMIF('Mapping DEF'!$B:$B,Jaaroverzicht!$B17,'Mapping DEF'!AB:AB))</f>
        <v>0</v>
      </c>
      <c r="AI17" s="344">
        <f>IF(R$6="Concept",SUMIF('Mapping concept'!$B:$B,Jaaroverzicht!$B17,'Mapping concept'!AC:AC),SUMIF('Mapping DEF'!$B:$B,Jaaroverzicht!$B17,'Mapping DEF'!AC:AC))</f>
        <v>0</v>
      </c>
      <c r="AJ17" s="398"/>
      <c r="AK17" s="157">
        <v>180</v>
      </c>
      <c r="AL17" s="157" t="s">
        <v>144</v>
      </c>
      <c r="AM17" s="157"/>
      <c r="AN17" s="387">
        <f t="shared" si="8"/>
        <v>6.5599999999999992E-2</v>
      </c>
      <c r="AO17" s="386">
        <f t="shared" si="6"/>
        <v>-2.9942857142857139E-2</v>
      </c>
      <c r="AP17" s="157"/>
      <c r="AQ17" s="134">
        <f>IF(G$6="Concept",SUMIF('Mapping concept'!$B:$B,Jaaroverzicht!$B17,'Mapping concept'!AF:AF),SUMIF('Mapping DEF'!$B:$B,Jaaroverzicht!$B17,'Mapping DEF'!AF:AF))</f>
        <v>1.2285049999999997</v>
      </c>
      <c r="AR17" s="134">
        <f>IF(H$6="Concept",SUMIF('Mapping concept'!$B:$B,Jaaroverzicht!$B17,'Mapping concept'!AG:AG),SUMIF('Mapping DEF'!$B:$B,Jaaroverzicht!$B17,'Mapping DEF'!AG:AG))</f>
        <v>1.0530459999999999</v>
      </c>
      <c r="AS17" s="134">
        <f>IF(I$6="Concept",SUMIF('Mapping concept'!$B:$B,Jaaroverzicht!$B17,'Mapping concept'!AH:AH),SUMIF('Mapping DEF'!$B:$B,Jaaroverzicht!$B17,'Mapping DEF'!AH:AH))</f>
        <v>1.0295129999999999</v>
      </c>
      <c r="AT17" s="134">
        <f>IF(J$6="Concept",SUMIF('Mapping concept'!$B:$B,Jaaroverzicht!$B17,'Mapping concept'!AI:AI),SUMIF('Mapping DEF'!$B:$B,Jaaroverzicht!$B17,'Mapping DEF'!AI:AI))</f>
        <v>0.44999299999999998</v>
      </c>
      <c r="AU17" s="134">
        <f>IF(K$6="Concept",SUMIF('Mapping concept'!$B:$B,Jaaroverzicht!$B17,'Mapping concept'!AJ:AJ),SUMIF('Mapping DEF'!$B:$B,Jaaroverzicht!$B17,'Mapping DEF'!AJ:AJ))</f>
        <v>0.32262299999999999</v>
      </c>
      <c r="AV17" s="134">
        <f>IF(L$6="Concept",SUMIF('Mapping concept'!$B:$B,Jaaroverzicht!$B17,'Mapping concept'!AK:AK),SUMIF('Mapping DEF'!$B:$B,Jaaroverzicht!$B17,'Mapping DEF'!AK:AK))</f>
        <v>8.925000000000001E-2</v>
      </c>
      <c r="AW17" s="134">
        <f>IF(M$6="Concept",SUMIF('Mapping concept'!$B:$B,Jaaroverzicht!$B17,'Mapping concept'!AL:AL),SUMIF('Mapping DEF'!$B:$B,Jaaroverzicht!$B17,'Mapping DEF'!AL:AL))</f>
        <v>3.9324999999999999E-2</v>
      </c>
      <c r="AX17" s="134">
        <f>IF(N$6="Concept",SUMIF('Mapping concept'!$B:$B,Jaaroverzicht!$B17,'Mapping concept'!AM:AM),SUMIF('Mapping DEF'!$B:$B,Jaaroverzicht!$B17,'Mapping DEF'!AM:AM))</f>
        <v>0</v>
      </c>
      <c r="AY17" s="134">
        <f>IF(O$6="Concept",SUMIF('Mapping concept'!$B:$B,Jaaroverzicht!$B17,'Mapping concept'!AN:AN),SUMIF('Mapping DEF'!$B:$B,Jaaroverzicht!$B17,'Mapping DEF'!AN:AN))</f>
        <v>0</v>
      </c>
      <c r="AZ17" s="134">
        <f>IF(P$6="Concept",SUMIF('Mapping concept'!$B:$B,Jaaroverzicht!$B17,'Mapping concept'!AO:AO),SUMIF('Mapping DEF'!$B:$B,Jaaroverzicht!$B17,'Mapping DEF'!AO:AO))</f>
        <v>0</v>
      </c>
      <c r="BA17" s="134">
        <f>IF(Q$6="Concept",SUMIF('Mapping concept'!$B:$B,Jaaroverzicht!$B17,'Mapping concept'!AP:AP),SUMIF('Mapping DEF'!$B:$B,Jaaroverzicht!$B17,'Mapping DEF'!AP:AP))</f>
        <v>0</v>
      </c>
      <c r="BB17" s="134">
        <f>IF(R$6="Concept",SUMIF('Mapping concept'!$B:$B,Jaaroverzicht!$B17,'Mapping concept'!AQ:AQ),SUMIF('Mapping DEF'!$B:$B,Jaaroverzicht!$B17,'Mapping DEF'!AQ:AQ))</f>
        <v>0</v>
      </c>
      <c r="BI17" s="154"/>
      <c r="BJ17" s="132">
        <f>SUM(AQ17:$AQ17)/SUM(X17:$X17)</f>
        <v>7.4499999999999997E-2</v>
      </c>
      <c r="BK17" s="132">
        <f>SUM($AQ17:AR17)/SUM($X17:Y17)</f>
        <v>6.8269030520646298E-2</v>
      </c>
      <c r="BL17" s="132">
        <f>SUM($AQ17:AS17)/SUM($X17:Z17)</f>
        <v>6.5500771513353095E-2</v>
      </c>
      <c r="BM17" s="132">
        <f>SUM($AQ17:AT17)/SUM($X17:AA17)</f>
        <v>5.5587599763523489E-2</v>
      </c>
      <c r="BN17" s="132">
        <f>SUM($AQ17:AU17)/SUM($X17:AB17)</f>
        <v>4.8196388528266257E-2</v>
      </c>
      <c r="BO17" s="132">
        <f>SUM($AQ17:AV17)/SUM($X17:AC17)</f>
        <v>4.0819035508167852E-2</v>
      </c>
      <c r="BP17" s="132">
        <f>SUM($AQ17:AW17)/SUM($X17:AD17)</f>
        <v>3.5709181078331632E-2</v>
      </c>
      <c r="BQ17" s="132">
        <f>SUM($AQ17:AX17)/SUM($X17:AE17)</f>
        <v>3.5709181078331632E-2</v>
      </c>
      <c r="BR17" s="132">
        <f>SUM($AQ17:AY17)/SUM($X17:AF17)</f>
        <v>3.5709181078331632E-2</v>
      </c>
      <c r="BS17" s="132">
        <f>SUM($AQ17:AZ17)/SUM($X17:AG17)</f>
        <v>3.5709181078331632E-2</v>
      </c>
      <c r="BT17" s="132">
        <f>SUM($AQ17:BA17)/SUM($X17:AH17)</f>
        <v>3.5709181078331632E-2</v>
      </c>
      <c r="BU17" s="132">
        <f>SUM($AQ17:BB17)/SUM($X17:AI17)</f>
        <v>3.5709181078331632E-2</v>
      </c>
      <c r="BW17" s="362">
        <f>IFERROR(SUMIF('Mapping concept'!$B:$B,Jaaroverzicht!$B17,'Mapping concept'!AF:AF)/SUMIF('Mapping concept'!$B:$B,Jaaroverzicht!$B17,'Mapping concept'!R:R),0)</f>
        <v>8.4699999999999998E-2</v>
      </c>
      <c r="BX17" s="363">
        <f>IFERROR(SUMIF('Mapping concept'!$B:$B,Jaaroverzicht!$B17,'Mapping concept'!AG:AG)/SUMIF('Mapping concept'!$B:$B,Jaaroverzicht!$B17,'Mapping concept'!S:S),0)</f>
        <v>6.2199999999999998E-2</v>
      </c>
      <c r="BY17" s="363">
        <f>IFERROR(SUMIF('Mapping concept'!$B:$B,Jaaroverzicht!$B17,'Mapping concept'!AH:AH)/SUMIF('Mapping concept'!$B:$B,Jaaroverzicht!$B17,'Mapping concept'!T:T),0)</f>
        <v>6.5600000000000006E-2</v>
      </c>
      <c r="BZ17" s="363">
        <f>IFERROR(SUMIF('Mapping concept'!$B:$B,Jaaroverzicht!$B17,'Mapping concept'!AI:AI)/SUMIF('Mapping concept'!$B:$B,Jaaroverzicht!$B17,'Mapping concept'!U:U),0)</f>
        <v>2.63E-2</v>
      </c>
      <c r="CA17" s="363">
        <f>IFERROR(SUMIF('Mapping concept'!$B:$B,Jaaroverzicht!$B17,'Mapping concept'!AJ:AJ)/SUMIF('Mapping concept'!$B:$B,Jaaroverzicht!$B17,'Mapping concept'!V:V),0)</f>
        <v>1.89E-2</v>
      </c>
      <c r="CB17" s="363">
        <f>IFERROR(SUMIF('Mapping concept'!$B:$B,Jaaroverzicht!$B17,'Mapping concept'!AK:AK)/SUMIF('Mapping concept'!$B:$B,Jaaroverzicht!$B17,'Mapping concept'!W:W),0)</f>
        <v>5.3E-3</v>
      </c>
      <c r="CC17" s="363">
        <f>IFERROR(SUMIF('Mapping concept'!$B:$B,Jaaroverzicht!$B17,'Mapping concept'!AL:AL)/SUMIF('Mapping concept'!$B:$B,Jaaroverzicht!$B17,'Mapping concept'!X:X),0)</f>
        <v>2.5000000000000001E-3</v>
      </c>
      <c r="CD17" s="363">
        <f>IFERROR(SUMIF('Mapping concept'!$B:$B,Jaaroverzicht!$B17,'Mapping concept'!AM:AM)/SUMIF('Mapping concept'!$B:$B,Jaaroverzicht!$B17,'Mapping concept'!Y:Y),0)</f>
        <v>0</v>
      </c>
      <c r="CE17" s="363">
        <f>IFERROR(SUMIF('Mapping concept'!$B:$B,Jaaroverzicht!$B17,'Mapping concept'!AN:AN)/SUMIF('Mapping concept'!$B:$B,Jaaroverzicht!$B17,'Mapping concept'!Z:Z),0)</f>
        <v>0</v>
      </c>
      <c r="CF17" s="363">
        <f>IFERROR(SUMIF('Mapping concept'!$B:$B,Jaaroverzicht!$B17,'Mapping concept'!AO:AO)/SUMIF('Mapping concept'!$B:$B,Jaaroverzicht!$B17,'Mapping concept'!AA:AA),0)</f>
        <v>0</v>
      </c>
      <c r="CG17" s="363">
        <f>IFERROR(SUMIF('Mapping concept'!$B:$B,Jaaroverzicht!$B17,'Mapping concept'!AP:AP)/SUMIF('Mapping concept'!$B:$B,Jaaroverzicht!$B17,'Mapping concept'!AB:AB),0)</f>
        <v>0</v>
      </c>
      <c r="CH17" s="363">
        <f>IFERROR(SUMIF('Mapping concept'!$B:$B,Jaaroverzicht!$B17,'Mapping concept'!AQ:AQ)/SUMIF('Mapping concept'!$B:$B,Jaaroverzicht!$B17,'Mapping concept'!AC:AC),0)</f>
        <v>0</v>
      </c>
      <c r="CI17" s="450"/>
      <c r="CJ17" s="450"/>
    </row>
    <row r="18" spans="1:88" s="34" customFormat="1" ht="12" customHeight="1">
      <c r="A18" s="398" t="s">
        <v>147</v>
      </c>
      <c r="B18" s="398" t="s">
        <v>148</v>
      </c>
      <c r="C18" s="313" t="s">
        <v>128</v>
      </c>
      <c r="D18" s="333"/>
      <c r="E18" s="317">
        <v>2.1466666666666665E-2</v>
      </c>
      <c r="F18" s="332"/>
      <c r="G18" s="317">
        <f t="shared" si="3"/>
        <v>1.6199999999999999E-2</v>
      </c>
      <c r="H18" s="317">
        <f t="shared" si="4"/>
        <v>0</v>
      </c>
      <c r="I18" s="317">
        <f t="shared" si="5"/>
        <v>0</v>
      </c>
      <c r="J18" s="317">
        <f t="shared" si="5"/>
        <v>1.26E-2</v>
      </c>
      <c r="K18" s="317">
        <f t="shared" si="5"/>
        <v>1.9199999999999998E-2</v>
      </c>
      <c r="L18" s="317">
        <f t="shared" si="5"/>
        <v>2.8400000000000002E-2</v>
      </c>
      <c r="M18" s="317">
        <f t="shared" si="5"/>
        <v>7.0000000000000001E-3</v>
      </c>
      <c r="N18" s="317" t="str">
        <f t="shared" si="5"/>
        <v/>
      </c>
      <c r="O18" s="317" t="str">
        <f t="shared" si="5"/>
        <v/>
      </c>
      <c r="P18" s="317" t="str">
        <f t="shared" si="5"/>
        <v/>
      </c>
      <c r="Q18" s="317" t="str">
        <f t="shared" si="5"/>
        <v/>
      </c>
      <c r="R18" s="317" t="str">
        <f t="shared" si="5"/>
        <v/>
      </c>
      <c r="S18" s="428">
        <f t="shared" si="7"/>
        <v>1.1914285714285714E-2</v>
      </c>
      <c r="U18" s="374">
        <f>VLOOKUP(B18,B:CH,5+'Mapping DEF'!$B$1,FALSE)-VLOOKUP(B18,B:CH,73+'Mapping DEF'!$B$1,FALSE)</f>
        <v>0</v>
      </c>
      <c r="V18" s="154"/>
      <c r="X18" s="344">
        <f>IF(G$6="Concept",SUMIF('Mapping concept'!$B:$B,Jaaroverzicht!$B18,'Mapping concept'!R:R),SUMIF('Mapping DEF'!$B:$B,Jaaroverzicht!$B18,'Mapping DEF'!R:R))</f>
        <v>9.98</v>
      </c>
      <c r="Y18" s="344">
        <f>IF(H$6="Concept",SUMIF('Mapping concept'!$B:$B,Jaaroverzicht!$B18,'Mapping concept'!S:S),SUMIF('Mapping DEF'!$B:$B,Jaaroverzicht!$B18,'Mapping DEF'!S:S))</f>
        <v>10.5</v>
      </c>
      <c r="Z18" s="344">
        <f>IF(I$6="Concept",SUMIF('Mapping concept'!$B:$B,Jaaroverzicht!$B18,'Mapping concept'!T:T),SUMIF('Mapping DEF'!$B:$B,Jaaroverzicht!$B18,'Mapping DEF'!T:T))</f>
        <v>10.81</v>
      </c>
      <c r="AA18" s="344">
        <f>IF(J$6="Concept",SUMIF('Mapping concept'!$B:$B,Jaaroverzicht!$B18,'Mapping concept'!U:U),SUMIF('Mapping DEF'!$B:$B,Jaaroverzicht!$B18,'Mapping DEF'!U:U))</f>
        <v>11.13</v>
      </c>
      <c r="AB18" s="344">
        <f>IF(K$6="Concept",SUMIF('Mapping concept'!$B:$B,Jaaroverzicht!$B18,'Mapping concept'!V:V),SUMIF('Mapping DEF'!$B:$B,Jaaroverzicht!$B18,'Mapping DEF'!V:V))</f>
        <v>11.77</v>
      </c>
      <c r="AC18" s="344">
        <f>IF(L$6="Concept",SUMIF('Mapping concept'!$B:$B,Jaaroverzicht!$B18,'Mapping concept'!W:W),SUMIF('Mapping DEF'!$B:$B,Jaaroverzicht!$B18,'Mapping DEF'!W:W))</f>
        <v>11.9</v>
      </c>
      <c r="AD18" s="344">
        <f>IF(M$6="Concept",SUMIF('Mapping concept'!$B:$B,Jaaroverzicht!$B18,'Mapping concept'!X:X),SUMIF('Mapping DEF'!$B:$B,Jaaroverzicht!$B18,'Mapping DEF'!X:X))</f>
        <v>10.39</v>
      </c>
      <c r="AE18" s="344">
        <f>IF(N$6="Concept",SUMIF('Mapping concept'!$B:$B,Jaaroverzicht!$B18,'Mapping concept'!Y:Y),SUMIF('Mapping DEF'!$B:$B,Jaaroverzicht!$B18,'Mapping DEF'!Y:Y))</f>
        <v>0</v>
      </c>
      <c r="AF18" s="344">
        <f>IF(O$6="Concept",SUMIF('Mapping concept'!$B:$B,Jaaroverzicht!$B18,'Mapping concept'!Z:Z),SUMIF('Mapping DEF'!$B:$B,Jaaroverzicht!$B18,'Mapping DEF'!Z:Z))</f>
        <v>0</v>
      </c>
      <c r="AG18" s="344">
        <f>IF(P$6="Concept",SUMIF('Mapping concept'!$B:$B,Jaaroverzicht!$B18,'Mapping concept'!AA:AA),SUMIF('Mapping DEF'!$B:$B,Jaaroverzicht!$B18,'Mapping DEF'!AA:AA))</f>
        <v>0</v>
      </c>
      <c r="AH18" s="344">
        <f>IF(Q$6="Concept",SUMIF('Mapping concept'!$B:$B,Jaaroverzicht!$B18,'Mapping concept'!AB:AB),SUMIF('Mapping DEF'!$B:$B,Jaaroverzicht!$B18,'Mapping DEF'!AB:AB))</f>
        <v>0</v>
      </c>
      <c r="AI18" s="344">
        <f>IF(R$6="Concept",SUMIF('Mapping concept'!$B:$B,Jaaroverzicht!$B18,'Mapping concept'!AC:AC),SUMIF('Mapping DEF'!$B:$B,Jaaroverzicht!$B18,'Mapping DEF'!AC:AC))</f>
        <v>0</v>
      </c>
      <c r="AJ18" s="398"/>
      <c r="AK18" s="157">
        <v>190</v>
      </c>
      <c r="AL18" s="157" t="s">
        <v>128</v>
      </c>
      <c r="AM18" s="157"/>
      <c r="AN18" s="387">
        <f t="shared" si="8"/>
        <v>5.3999999999999994E-3</v>
      </c>
      <c r="AO18" s="386">
        <f>S18-AN18</f>
        <v>6.5142857142857146E-3</v>
      </c>
      <c r="AP18" s="157"/>
      <c r="AQ18" s="134">
        <f>IF(G$6="Concept",SUMIF('Mapping concept'!$B:$B,Jaaroverzicht!$B18,'Mapping concept'!AF:AF),SUMIF('Mapping DEF'!$B:$B,Jaaroverzicht!$B18,'Mapping DEF'!AF:AF))</f>
        <v>0.16167599999999999</v>
      </c>
      <c r="AR18" s="134">
        <f>IF(H$6="Concept",SUMIF('Mapping concept'!$B:$B,Jaaroverzicht!$B18,'Mapping concept'!AG:AG),SUMIF('Mapping DEF'!$B:$B,Jaaroverzicht!$B18,'Mapping DEF'!AG:AG))</f>
        <v>0</v>
      </c>
      <c r="AS18" s="134">
        <f>IF(I$6="Concept",SUMIF('Mapping concept'!$B:$B,Jaaroverzicht!$B18,'Mapping concept'!AH:AH),SUMIF('Mapping DEF'!$B:$B,Jaaroverzicht!$B18,'Mapping DEF'!AH:AH))</f>
        <v>0</v>
      </c>
      <c r="AT18" s="134">
        <f>IF(J$6="Concept",SUMIF('Mapping concept'!$B:$B,Jaaroverzicht!$B18,'Mapping concept'!AI:AI),SUMIF('Mapping DEF'!$B:$B,Jaaroverzicht!$B18,'Mapping DEF'!AI:AI))</f>
        <v>0.140238</v>
      </c>
      <c r="AU18" s="134">
        <f>IF(K$6="Concept",SUMIF('Mapping concept'!$B:$B,Jaaroverzicht!$B18,'Mapping concept'!AJ:AJ),SUMIF('Mapping DEF'!$B:$B,Jaaroverzicht!$B18,'Mapping DEF'!AJ:AJ))</f>
        <v>0.22598399999999996</v>
      </c>
      <c r="AV18" s="134">
        <f>IF(L$6="Concept",SUMIF('Mapping concept'!$B:$B,Jaaroverzicht!$B18,'Mapping concept'!AK:AK),SUMIF('Mapping DEF'!$B:$B,Jaaroverzicht!$B18,'Mapping DEF'!AK:AK))</f>
        <v>0.33796000000000004</v>
      </c>
      <c r="AW18" s="134">
        <f>IF(M$6="Concept",SUMIF('Mapping concept'!$B:$B,Jaaroverzicht!$B18,'Mapping concept'!AL:AL),SUMIF('Mapping DEF'!$B:$B,Jaaroverzicht!$B18,'Mapping DEF'!AL:AL))</f>
        <v>7.2730000000000003E-2</v>
      </c>
      <c r="AX18" s="134">
        <f>IF(N$6="Concept",SUMIF('Mapping concept'!$B:$B,Jaaroverzicht!$B18,'Mapping concept'!AM:AM),SUMIF('Mapping DEF'!$B:$B,Jaaroverzicht!$B18,'Mapping DEF'!AM:AM))</f>
        <v>0</v>
      </c>
      <c r="AY18" s="134">
        <f>IF(O$6="Concept",SUMIF('Mapping concept'!$B:$B,Jaaroverzicht!$B18,'Mapping concept'!AN:AN),SUMIF('Mapping DEF'!$B:$B,Jaaroverzicht!$B18,'Mapping DEF'!AN:AN))</f>
        <v>0</v>
      </c>
      <c r="AZ18" s="134">
        <f>IF(P$6="Concept",SUMIF('Mapping concept'!$B:$B,Jaaroverzicht!$B18,'Mapping concept'!AO:AO),SUMIF('Mapping DEF'!$B:$B,Jaaroverzicht!$B18,'Mapping DEF'!AO:AO))</f>
        <v>0</v>
      </c>
      <c r="BA18" s="134">
        <f>IF(Q$6="Concept",SUMIF('Mapping concept'!$B:$B,Jaaroverzicht!$B18,'Mapping concept'!AP:AP),SUMIF('Mapping DEF'!$B:$B,Jaaroverzicht!$B18,'Mapping DEF'!AP:AP))</f>
        <v>0</v>
      </c>
      <c r="BB18" s="134">
        <f>IF(R$6="Concept",SUMIF('Mapping concept'!$B:$B,Jaaroverzicht!$B18,'Mapping concept'!AQ:AQ),SUMIF('Mapping DEF'!$B:$B,Jaaroverzicht!$B18,'Mapping DEF'!AQ:AQ))</f>
        <v>0</v>
      </c>
      <c r="BI18" s="154"/>
      <c r="BJ18" s="132">
        <f>SUM(AQ18:$AQ18)/SUM(X18:$X18)</f>
        <v>1.6199999999999999E-2</v>
      </c>
      <c r="BK18" s="132">
        <f>SUM($AQ18:AR18)/SUM($X18:Y18)</f>
        <v>7.8943359374999984E-3</v>
      </c>
      <c r="BL18" s="132">
        <f>SUM($AQ18:AS18)/SUM($X18:Z18)</f>
        <v>5.1670182166826456E-3</v>
      </c>
      <c r="BM18" s="132">
        <f>SUM($AQ18:AT18)/SUM($X18:AA18)</f>
        <v>7.1172560113154171E-3</v>
      </c>
      <c r="BN18" s="132">
        <f>SUM($AQ18:AU18)/SUM($X18:AB18)</f>
        <v>9.7416128436980994E-3</v>
      </c>
      <c r="BO18" s="132">
        <f>SUM($AQ18:AV18)/SUM($X18:AC18)</f>
        <v>1.3101195339688303E-2</v>
      </c>
      <c r="BP18" s="132">
        <f>SUM($AQ18:AW18)/SUM($X18:AD18)</f>
        <v>1.2272332635983263E-2</v>
      </c>
      <c r="BQ18" s="132">
        <f>SUM($AQ18:AX18)/SUM($X18:AE18)</f>
        <v>1.2272332635983263E-2</v>
      </c>
      <c r="BR18" s="132">
        <f>SUM($AQ18:AY18)/SUM($X18:AF18)</f>
        <v>1.2272332635983263E-2</v>
      </c>
      <c r="BS18" s="132">
        <f>SUM($AQ18:AZ18)/SUM($X18:AG18)</f>
        <v>1.2272332635983263E-2</v>
      </c>
      <c r="BT18" s="132">
        <f>SUM($AQ18:BA18)/SUM($X18:AH18)</f>
        <v>1.2272332635983263E-2</v>
      </c>
      <c r="BU18" s="132">
        <f>SUM($AQ18:BB18)/SUM($X18:AI18)</f>
        <v>1.2272332635983263E-2</v>
      </c>
      <c r="BW18" s="362">
        <f>IFERROR(SUMIF('Mapping concept'!$B:$B,Jaaroverzicht!$B18,'Mapping concept'!AF:AF)/SUMIF('Mapping concept'!$B:$B,Jaaroverzicht!$B18,'Mapping concept'!R:R),0)</f>
        <v>1.5800000000000002E-2</v>
      </c>
      <c r="BX18" s="363">
        <f>IFERROR(SUMIF('Mapping concept'!$B:$B,Jaaroverzicht!$B18,'Mapping concept'!AG:AG)/SUMIF('Mapping concept'!$B:$B,Jaaroverzicht!$B18,'Mapping concept'!S:S),0)</f>
        <v>0</v>
      </c>
      <c r="BY18" s="363">
        <f>IFERROR(SUMIF('Mapping concept'!$B:$B,Jaaroverzicht!$B18,'Mapping concept'!AH:AH)/SUMIF('Mapping concept'!$B:$B,Jaaroverzicht!$B18,'Mapping concept'!T:T),0)</f>
        <v>5.3E-3</v>
      </c>
      <c r="BZ18" s="363">
        <f>IFERROR(SUMIF('Mapping concept'!$B:$B,Jaaroverzicht!$B18,'Mapping concept'!AI:AI)/SUMIF('Mapping concept'!$B:$B,Jaaroverzicht!$B18,'Mapping concept'!U:U),0)</f>
        <v>1.26E-2</v>
      </c>
      <c r="CA18" s="363">
        <f>IFERROR(SUMIF('Mapping concept'!$B:$B,Jaaroverzicht!$B18,'Mapping concept'!AJ:AJ)/SUMIF('Mapping concept'!$B:$B,Jaaroverzicht!$B18,'Mapping concept'!V:V),0)</f>
        <v>1.9400000000000001E-2</v>
      </c>
      <c r="CB18" s="363">
        <f>IFERROR(SUMIF('Mapping concept'!$B:$B,Jaaroverzicht!$B18,'Mapping concept'!AK:AK)/SUMIF('Mapping concept'!$B:$B,Jaaroverzicht!$B18,'Mapping concept'!W:W),0)</f>
        <v>2.8400000000000002E-2</v>
      </c>
      <c r="CC18" s="363">
        <f>IFERROR(SUMIF('Mapping concept'!$B:$B,Jaaroverzicht!$B18,'Mapping concept'!AL:AL)/SUMIF('Mapping concept'!$B:$B,Jaaroverzicht!$B18,'Mapping concept'!X:X),0)</f>
        <v>7.0000000000000001E-3</v>
      </c>
      <c r="CD18" s="363">
        <f>IFERROR(SUMIF('Mapping concept'!$B:$B,Jaaroverzicht!$B18,'Mapping concept'!AM:AM)/SUMIF('Mapping concept'!$B:$B,Jaaroverzicht!$B18,'Mapping concept'!Y:Y),0)</f>
        <v>0</v>
      </c>
      <c r="CE18" s="363">
        <f>IFERROR(SUMIF('Mapping concept'!$B:$B,Jaaroverzicht!$B18,'Mapping concept'!AN:AN)/SUMIF('Mapping concept'!$B:$B,Jaaroverzicht!$B18,'Mapping concept'!Z:Z),0)</f>
        <v>0</v>
      </c>
      <c r="CF18" s="363">
        <f>IFERROR(SUMIF('Mapping concept'!$B:$B,Jaaroverzicht!$B18,'Mapping concept'!AO:AO)/SUMIF('Mapping concept'!$B:$B,Jaaroverzicht!$B18,'Mapping concept'!AA:AA),0)</f>
        <v>0</v>
      </c>
      <c r="CG18" s="363">
        <f>IFERROR(SUMIF('Mapping concept'!$B:$B,Jaaroverzicht!$B18,'Mapping concept'!AP:AP)/SUMIF('Mapping concept'!$B:$B,Jaaroverzicht!$B18,'Mapping concept'!AB:AB),0)</f>
        <v>0</v>
      </c>
      <c r="CH18" s="363">
        <f>IFERROR(SUMIF('Mapping concept'!$B:$B,Jaaroverzicht!$B18,'Mapping concept'!AQ:AQ)/SUMIF('Mapping concept'!$B:$B,Jaaroverzicht!$B18,'Mapping concept'!AC:AC),0)</f>
        <v>0</v>
      </c>
      <c r="CI18" s="450"/>
      <c r="CJ18" s="450"/>
    </row>
    <row r="19" spans="1:88" s="145" customFormat="1" ht="12" customHeight="1">
      <c r="A19" s="398"/>
      <c r="B19" s="397"/>
      <c r="C19" s="312" t="s">
        <v>149</v>
      </c>
      <c r="D19" s="328"/>
      <c r="E19" s="316">
        <v>6.5644648774365974E-2</v>
      </c>
      <c r="F19" s="330"/>
      <c r="G19" s="316">
        <f t="shared" si="3"/>
        <v>7.6681413964751782E-2</v>
      </c>
      <c r="H19" s="316">
        <f t="shared" si="4"/>
        <v>6.5174950896949066E-2</v>
      </c>
      <c r="I19" s="316">
        <f t="shared" si="5"/>
        <v>6.0908837179731702E-2</v>
      </c>
      <c r="J19" s="316">
        <f t="shared" si="5"/>
        <v>6.5038186951066501E-2</v>
      </c>
      <c r="K19" s="316">
        <f t="shared" si="5"/>
        <v>6.7334598650608493E-2</v>
      </c>
      <c r="L19" s="316">
        <f t="shared" si="5"/>
        <v>6.928465011286683E-2</v>
      </c>
      <c r="M19" s="316">
        <f t="shared" si="5"/>
        <v>6.0320547297297307E-2</v>
      </c>
      <c r="N19" s="316" t="str">
        <f t="shared" si="5"/>
        <v/>
      </c>
      <c r="O19" s="316" t="str">
        <f t="shared" si="5"/>
        <v/>
      </c>
      <c r="P19" s="316" t="str">
        <f t="shared" si="5"/>
        <v/>
      </c>
      <c r="Q19" s="316" t="str">
        <f t="shared" si="5"/>
        <v/>
      </c>
      <c r="R19" s="316" t="str">
        <f t="shared" si="5"/>
        <v/>
      </c>
      <c r="S19" s="426">
        <f>IFERROR(AVERAGE(G19:R19),0)</f>
        <v>6.6391883579038802E-2</v>
      </c>
      <c r="U19" s="375"/>
      <c r="X19" s="345">
        <f>SUM(X9:X18)</f>
        <v>148.66</v>
      </c>
      <c r="Y19" s="345">
        <f>SUM(Y9:Y18)</f>
        <v>152.74</v>
      </c>
      <c r="Z19" s="345">
        <f>SUM(Z9:Z18)</f>
        <v>157.29</v>
      </c>
      <c r="AA19" s="345">
        <f>SUM(AA9:AA18)</f>
        <v>159.39999999999998</v>
      </c>
      <c r="AB19" s="345">
        <f t="shared" ref="AB19:AI19" si="9">AB9+AB10+AB11+AB12+AB13+AB14+AB15+AB16+AB17+AB18</f>
        <v>158.59</v>
      </c>
      <c r="AC19" s="345">
        <f t="shared" si="9"/>
        <v>159.47999999999999</v>
      </c>
      <c r="AD19" s="345">
        <f t="shared" si="9"/>
        <v>148</v>
      </c>
      <c r="AE19" s="345">
        <f t="shared" si="9"/>
        <v>0</v>
      </c>
      <c r="AF19" s="345">
        <f t="shared" si="9"/>
        <v>0</v>
      </c>
      <c r="AG19" s="345">
        <f t="shared" si="9"/>
        <v>0</v>
      </c>
      <c r="AH19" s="345">
        <f t="shared" si="9"/>
        <v>0</v>
      </c>
      <c r="AI19" s="345">
        <f t="shared" si="9"/>
        <v>0</v>
      </c>
      <c r="AJ19" s="397"/>
      <c r="AK19" s="381"/>
      <c r="AL19" s="381"/>
      <c r="AM19" s="381"/>
      <c r="AN19" s="382">
        <f>SUM(G19:I19)/3</f>
        <v>6.7588400680477514E-2</v>
      </c>
      <c r="AO19" s="383">
        <f>S19-AN19</f>
        <v>-1.1965171014387127E-3</v>
      </c>
      <c r="AP19" s="381"/>
      <c r="AQ19" s="151">
        <f>SUM(AQ9:AQ18)</f>
        <v>11.399459</v>
      </c>
      <c r="AR19" s="151">
        <f>SUM(AR9:AR18)</f>
        <v>9.9548220000000001</v>
      </c>
      <c r="AS19" s="151">
        <f>SUM(AS9:AS18)</f>
        <v>9.5803509999999985</v>
      </c>
      <c r="AT19" s="151">
        <f t="shared" ref="AT19:BB19" si="10">AT9+AT10+AT11+AT12+AT13+AT14+AT15+AT16+AT17+AT18</f>
        <v>10.367086999999998</v>
      </c>
      <c r="AU19" s="151">
        <f t="shared" si="10"/>
        <v>10.678594</v>
      </c>
      <c r="AV19" s="151">
        <f t="shared" si="10"/>
        <v>11.049516000000002</v>
      </c>
      <c r="AW19" s="151">
        <f t="shared" si="10"/>
        <v>8.9274410000000017</v>
      </c>
      <c r="AX19" s="151">
        <f t="shared" si="10"/>
        <v>0</v>
      </c>
      <c r="AY19" s="151">
        <f t="shared" si="10"/>
        <v>0</v>
      </c>
      <c r="AZ19" s="151">
        <f t="shared" si="10"/>
        <v>0</v>
      </c>
      <c r="BA19" s="151">
        <f t="shared" si="10"/>
        <v>0</v>
      </c>
      <c r="BB19" s="151">
        <f t="shared" si="10"/>
        <v>0</v>
      </c>
      <c r="BE19" s="135">
        <f>SUM(G19:I19)/3</f>
        <v>6.7588400680477514E-2</v>
      </c>
      <c r="BF19" s="135">
        <f>SUM(J19:L19)/3</f>
        <v>6.7219145238180608E-2</v>
      </c>
      <c r="BG19" s="135">
        <f>SUM(M19:O19)/3</f>
        <v>2.0106849099099103E-2</v>
      </c>
      <c r="BH19" s="135">
        <f>SUM(P19:R19)/3</f>
        <v>0</v>
      </c>
      <c r="BJ19" s="227">
        <f>SUM(AQ19:$AQ19)/SUM(X19:$X19)</f>
        <v>7.6681413964751782E-2</v>
      </c>
      <c r="BK19" s="227">
        <f>SUM($AQ19:AR19)/SUM($X19:Y19)</f>
        <v>7.0850301924353029E-2</v>
      </c>
      <c r="BL19" s="227">
        <f>SUM($AQ19:AS19)/SUM($X19:Z19)</f>
        <v>6.7441260982362819E-2</v>
      </c>
      <c r="BM19" s="227">
        <f>SUM($AQ19:AT19)/SUM($X19:AA19)</f>
        <v>6.6821529227135218E-2</v>
      </c>
      <c r="BN19" s="227">
        <f>SUM($AQ19:AU19)/SUM($X19:AB19)</f>
        <v>6.6926292681670704E-2</v>
      </c>
      <c r="BO19" s="227">
        <f>SUM($AQ19:AV19)/SUM($X19:AC19)</f>
        <v>6.7328051828747223E-2</v>
      </c>
      <c r="BP19" s="227">
        <f>SUM($AQ19:AW19)/SUM($X19:AD19)</f>
        <v>6.637144886363637E-2</v>
      </c>
      <c r="BQ19" s="227">
        <f>SUM($AQ19:AX19)/SUM($X19:AE19)</f>
        <v>6.637144886363637E-2</v>
      </c>
      <c r="BR19" s="227">
        <f>SUM($AQ19:AY19)/SUM($X19:AF19)</f>
        <v>6.637144886363637E-2</v>
      </c>
      <c r="BS19" s="227">
        <f>SUM($AQ19:AZ19)/SUM($X19:AG19)</f>
        <v>6.637144886363637E-2</v>
      </c>
      <c r="BT19" s="227">
        <f>SUM($AQ19:BA19)/SUM($X19:AH19)</f>
        <v>6.637144886363637E-2</v>
      </c>
      <c r="BU19" s="227">
        <f>SUM($AQ19:BB19)/SUM($X19:AI19)</f>
        <v>6.637144886363637E-2</v>
      </c>
      <c r="BW19" s="361"/>
      <c r="BX19" s="361"/>
      <c r="BY19" s="361"/>
      <c r="BZ19" s="361"/>
      <c r="CA19" s="361"/>
      <c r="CB19" s="361"/>
      <c r="CC19" s="361"/>
      <c r="CD19" s="361"/>
      <c r="CE19" s="361"/>
      <c r="CF19" s="361"/>
      <c r="CG19" s="361"/>
      <c r="CH19" s="361"/>
      <c r="CI19" s="361"/>
      <c r="CJ19" s="361"/>
    </row>
    <row r="20" spans="1:88" s="34" customFormat="1" ht="5.0999999999999996" customHeight="1">
      <c r="A20" s="398"/>
      <c r="B20" s="398"/>
      <c r="C20" s="329"/>
      <c r="D20" s="329"/>
      <c r="E20" s="329"/>
      <c r="F20" s="329"/>
      <c r="G20" s="329"/>
      <c r="H20" s="329"/>
      <c r="I20" s="329"/>
      <c r="J20" s="329"/>
      <c r="K20" s="329"/>
      <c r="L20" s="329"/>
      <c r="M20" s="329"/>
      <c r="N20" s="329"/>
      <c r="O20" s="329"/>
      <c r="P20" s="329"/>
      <c r="Q20" s="329"/>
      <c r="R20" s="329"/>
      <c r="S20" s="427"/>
      <c r="U20" s="373"/>
      <c r="X20" s="138"/>
      <c r="Y20" s="138"/>
      <c r="Z20" s="138"/>
      <c r="AA20" s="138"/>
      <c r="AB20" s="138"/>
      <c r="AC20" s="138"/>
      <c r="AD20" s="138"/>
      <c r="AE20" s="138"/>
      <c r="AF20" s="138"/>
      <c r="AG20" s="138"/>
      <c r="AH20" s="138"/>
      <c r="AI20" s="138"/>
      <c r="AJ20" s="398"/>
      <c r="AK20" s="157"/>
      <c r="AL20" s="157"/>
      <c r="AM20" s="157"/>
      <c r="AN20" s="386"/>
      <c r="AO20" s="157"/>
      <c r="AP20" s="157"/>
      <c r="AQ20" s="138"/>
      <c r="AR20" s="138"/>
      <c r="AS20" s="138"/>
      <c r="AT20" s="138"/>
      <c r="AU20" s="138"/>
      <c r="AV20" s="138"/>
      <c r="AW20" s="139"/>
      <c r="AX20" s="138"/>
      <c r="AY20" s="138"/>
      <c r="AZ20" s="138"/>
      <c r="BA20" s="138"/>
      <c r="BB20" s="138"/>
      <c r="BJ20" s="132"/>
      <c r="BK20" s="132"/>
      <c r="BL20" s="132"/>
      <c r="BM20" s="132"/>
      <c r="BN20" s="132"/>
      <c r="BO20" s="132"/>
      <c r="BP20" s="132"/>
      <c r="BQ20" s="132"/>
      <c r="BR20" s="132"/>
      <c r="BS20" s="132"/>
      <c r="BT20" s="132"/>
      <c r="BU20" s="132"/>
      <c r="BW20" s="360"/>
      <c r="BX20" s="360"/>
      <c r="BY20" s="360"/>
      <c r="BZ20" s="360"/>
      <c r="CA20" s="360"/>
      <c r="CB20" s="360"/>
      <c r="CC20" s="360"/>
      <c r="CD20" s="360"/>
      <c r="CE20" s="360"/>
      <c r="CF20" s="360"/>
      <c r="CG20" s="360"/>
      <c r="CH20" s="360"/>
      <c r="CI20" s="360"/>
      <c r="CJ20" s="360"/>
    </row>
    <row r="21" spans="1:88" s="34" customFormat="1" ht="12" customHeight="1">
      <c r="A21" s="398" t="s">
        <v>150</v>
      </c>
      <c r="B21" s="398" t="s">
        <v>151</v>
      </c>
      <c r="C21" s="313" t="s">
        <v>152</v>
      </c>
      <c r="D21" s="333"/>
      <c r="E21" s="317">
        <v>1.4236594859219395E-2</v>
      </c>
      <c r="F21" s="332"/>
      <c r="G21" s="317">
        <f t="shared" ref="G21:G31" si="11">IF(X21=0,"",IFERROR(AQ21/X21,0))</f>
        <v>6.7471850809289247E-2</v>
      </c>
      <c r="H21" s="317">
        <f t="shared" ref="H21:H33" si="12">IF(Y21=0,"",IFERROR(AR21/Y21,0))</f>
        <v>3.3101729106628244E-2</v>
      </c>
      <c r="I21" s="317">
        <f t="shared" ref="I21:R33" si="13">IF(Z21=0,"",IFERROR(AS21/Z21,0))</f>
        <v>3.0830626450116007E-2</v>
      </c>
      <c r="J21" s="317">
        <f t="shared" si="13"/>
        <v>2.1013141524105754E-2</v>
      </c>
      <c r="K21" s="317">
        <f t="shared" si="13"/>
        <v>6.4152410575427686E-3</v>
      </c>
      <c r="L21" s="317">
        <f t="shared" si="13"/>
        <v>3.0925925925925921E-3</v>
      </c>
      <c r="M21" s="317">
        <f t="shared" si="13"/>
        <v>1.2850884955752215E-2</v>
      </c>
      <c r="N21" s="317" t="str">
        <f t="shared" si="13"/>
        <v/>
      </c>
      <c r="O21" s="317" t="str">
        <f t="shared" si="13"/>
        <v/>
      </c>
      <c r="P21" s="317" t="str">
        <f t="shared" si="13"/>
        <v/>
      </c>
      <c r="Q21" s="317" t="str">
        <f t="shared" si="13"/>
        <v/>
      </c>
      <c r="R21" s="317" t="str">
        <f t="shared" si="13"/>
        <v/>
      </c>
      <c r="S21" s="428">
        <f t="shared" ref="S21:S32" si="14">IFERROR(AVERAGE(G21:R21),0)</f>
        <v>2.4968009499432401E-2</v>
      </c>
      <c r="U21" s="374">
        <f>VLOOKUP(B21,B:CH,5+'Mapping DEF'!$B$1,FALSE)-VLOOKUP(B21,B:CH,73+'Mapping DEF'!$B$1,FALSE)</f>
        <v>3.0925925925925921E-3</v>
      </c>
      <c r="V21" s="154"/>
      <c r="X21" s="344">
        <f>IF(G$6="Concept",SUMIF('Mapping concept'!$B:$B,Jaaroverzicht!$B21,'Mapping concept'!R:R),SUMIF('Mapping DEF'!$B:$B,Jaaroverzicht!$B21,'Mapping DEF'!R:R))</f>
        <v>14.21</v>
      </c>
      <c r="Y21" s="344">
        <f>IF(H$6="Concept",SUMIF('Mapping concept'!$B:$B,Jaaroverzicht!$B21,'Mapping concept'!S:S),SUMIF('Mapping DEF'!$B:$B,Jaaroverzicht!$B21,'Mapping DEF'!S:S))</f>
        <v>13.879999999999999</v>
      </c>
      <c r="Z21" s="344">
        <f>IF(I$6="Concept",SUMIF('Mapping concept'!$B:$B,Jaaroverzicht!$B21,'Mapping concept'!T:T),SUMIF('Mapping DEF'!$B:$B,Jaaroverzicht!$B21,'Mapping DEF'!T:T))</f>
        <v>12.93</v>
      </c>
      <c r="AA21" s="344">
        <f>IF(J$6="Concept",SUMIF('Mapping concept'!$B:$B,Jaaroverzicht!$B21,'Mapping concept'!U:U),SUMIF('Mapping DEF'!$B:$B,Jaaroverzicht!$B21,'Mapping DEF'!U:U))</f>
        <v>12.86</v>
      </c>
      <c r="AB21" s="344">
        <f>IF(K$6="Concept",SUMIF('Mapping concept'!$B:$B,Jaaroverzicht!$B21,'Mapping concept'!V:V),SUMIF('Mapping DEF'!$B:$B,Jaaroverzicht!$B21,'Mapping DEF'!V:V))</f>
        <v>12.86</v>
      </c>
      <c r="AC21" s="344">
        <f>IF(L$6="Concept",SUMIF('Mapping concept'!$B:$B,Jaaroverzicht!$B21,'Mapping concept'!W:W),SUMIF('Mapping DEF'!$B:$B,Jaaroverzicht!$B21,'Mapping DEF'!W:W))</f>
        <v>12.96</v>
      </c>
      <c r="AD21" s="344">
        <f>IF(M$6="Concept",SUMIF('Mapping concept'!$B:$B,Jaaroverzicht!$B21,'Mapping concept'!X:X),SUMIF('Mapping DEF'!$B:$B,Jaaroverzicht!$B21,'Mapping DEF'!X:X))</f>
        <v>13.559999999999999</v>
      </c>
      <c r="AE21" s="344">
        <f>IF(N$6="Concept",SUMIF('Mapping concept'!$B:$B,Jaaroverzicht!$B21,'Mapping concept'!Y:Y),SUMIF('Mapping DEF'!$B:$B,Jaaroverzicht!$B21,'Mapping DEF'!Y:Y))</f>
        <v>0</v>
      </c>
      <c r="AF21" s="344">
        <f>IF(O$6="Concept",SUMIF('Mapping concept'!$B:$B,Jaaroverzicht!$B21,'Mapping concept'!Z:Z),SUMIF('Mapping DEF'!$B:$B,Jaaroverzicht!$B21,'Mapping DEF'!Z:Z))</f>
        <v>0</v>
      </c>
      <c r="AG21" s="344">
        <f>IF(P$6="Concept",SUMIF('Mapping concept'!$B:$B,Jaaroverzicht!$B21,'Mapping concept'!AA:AA),SUMIF('Mapping DEF'!$B:$B,Jaaroverzicht!$B21,'Mapping DEF'!AA:AA))</f>
        <v>0</v>
      </c>
      <c r="AH21" s="344">
        <f>IF(Q$6="Concept",SUMIF('Mapping concept'!$B:$B,Jaaroverzicht!$B21,'Mapping concept'!AB:AB),SUMIF('Mapping DEF'!$B:$B,Jaaroverzicht!$B21,'Mapping DEF'!AB:AB))</f>
        <v>0</v>
      </c>
      <c r="AI21" s="344">
        <f>IF(R$6="Concept",SUMIF('Mapping concept'!$B:$B,Jaaroverzicht!$B21,'Mapping concept'!AC:AC),SUMIF('Mapping DEF'!$B:$B,Jaaroverzicht!$B21,'Mapping DEF'!AC:AC))</f>
        <v>0</v>
      </c>
      <c r="AJ21" s="398"/>
      <c r="AK21" s="157">
        <v>200</v>
      </c>
      <c r="AL21" s="157" t="s">
        <v>153</v>
      </c>
      <c r="AM21" s="157"/>
      <c r="AN21" s="387">
        <f t="shared" ref="AN21:AN32" si="15">SUM(G21:I21)/3</f>
        <v>4.3801402122011168E-2</v>
      </c>
      <c r="AO21" s="386">
        <f t="shared" ref="AO21:AO27" si="16">S21-AN21</f>
        <v>-1.8833392622578767E-2</v>
      </c>
      <c r="AP21" s="157"/>
      <c r="AQ21" s="134">
        <f>IF(G$6="Concept",SUMIF('Mapping concept'!$B:$B,Jaaroverzicht!$B21,'Mapping concept'!AF:AF),SUMIF('Mapping DEF'!$B:$B,Jaaroverzicht!$B21,'Mapping DEF'!AF:AF))</f>
        <v>0.95877500000000015</v>
      </c>
      <c r="AR21" s="134">
        <f>IF(H$6="Concept",SUMIF('Mapping concept'!$B:$B,Jaaroverzicht!$B21,'Mapping concept'!AG:AG),SUMIF('Mapping DEF'!$B:$B,Jaaroverzicht!$B21,'Mapping DEF'!AG:AG))</f>
        <v>0.45945199999999997</v>
      </c>
      <c r="AS21" s="134">
        <f>IF(I$6="Concept",SUMIF('Mapping concept'!$B:$B,Jaaroverzicht!$B21,'Mapping concept'!AH:AH),SUMIF('Mapping DEF'!$B:$B,Jaaroverzicht!$B21,'Mapping DEF'!AH:AH))</f>
        <v>0.39863999999999994</v>
      </c>
      <c r="AT21" s="134">
        <f>IF(J$6="Concept",SUMIF('Mapping concept'!$B:$B,Jaaroverzicht!$B21,'Mapping concept'!AI:AI),SUMIF('Mapping DEF'!$B:$B,Jaaroverzicht!$B21,'Mapping DEF'!AI:AI))</f>
        <v>0.270229</v>
      </c>
      <c r="AU21" s="134">
        <f>IF(K$6="Concept",SUMIF('Mapping concept'!$B:$B,Jaaroverzicht!$B21,'Mapping concept'!AJ:AJ),SUMIF('Mapping DEF'!$B:$B,Jaaroverzicht!$B21,'Mapping DEF'!AJ:AJ))</f>
        <v>8.2500000000000004E-2</v>
      </c>
      <c r="AV21" s="134">
        <f>IF(L$6="Concept",SUMIF('Mapping concept'!$B:$B,Jaaroverzicht!$B21,'Mapping concept'!AK:AK),SUMIF('Mapping DEF'!$B:$B,Jaaroverzicht!$B21,'Mapping DEF'!AK:AK))</f>
        <v>4.0079999999999998E-2</v>
      </c>
      <c r="AW21" s="134">
        <f>IF(M$6="Concept",SUMIF('Mapping concept'!$B:$B,Jaaroverzicht!$B21,'Mapping concept'!AL:AL),SUMIF('Mapping DEF'!$B:$B,Jaaroverzicht!$B21,'Mapping DEF'!AL:AL))</f>
        <v>0.17425800000000002</v>
      </c>
      <c r="AX21" s="134">
        <f>IF(N$6="Concept",SUMIF('Mapping concept'!$B:$B,Jaaroverzicht!$B21,'Mapping concept'!AM:AM),SUMIF('Mapping DEF'!$B:$B,Jaaroverzicht!$B21,'Mapping DEF'!AM:AM))</f>
        <v>0</v>
      </c>
      <c r="AY21" s="134">
        <f>IF(O$6="Concept",SUMIF('Mapping concept'!$B:$B,Jaaroverzicht!$B21,'Mapping concept'!AN:AN),SUMIF('Mapping DEF'!$B:$B,Jaaroverzicht!$B21,'Mapping DEF'!AN:AN))</f>
        <v>0</v>
      </c>
      <c r="AZ21" s="134">
        <f>IF(P$6="Concept",SUMIF('Mapping concept'!$B:$B,Jaaroverzicht!$B21,'Mapping concept'!AO:AO),SUMIF('Mapping DEF'!$B:$B,Jaaroverzicht!$B21,'Mapping DEF'!AO:AO))</f>
        <v>0</v>
      </c>
      <c r="BA21" s="134">
        <f>IF(Q$6="Concept",SUMIF('Mapping concept'!$B:$B,Jaaroverzicht!$B21,'Mapping concept'!AP:AP),SUMIF('Mapping DEF'!$B:$B,Jaaroverzicht!$B21,'Mapping DEF'!AP:AP))</f>
        <v>0</v>
      </c>
      <c r="BB21" s="134">
        <f>IF(R$6="Concept",SUMIF('Mapping concept'!$B:$B,Jaaroverzicht!$B21,'Mapping concept'!AQ:AQ),SUMIF('Mapping DEF'!$B:$B,Jaaroverzicht!$B21,'Mapping DEF'!AQ:AQ))</f>
        <v>0</v>
      </c>
      <c r="BI21" s="154"/>
      <c r="BJ21" s="132">
        <f>SUM(AQ21:$AQ21)/SUM(X21:$X21)</f>
        <v>6.7471850809289247E-2</v>
      </c>
      <c r="BK21" s="132">
        <f>SUM($AQ21:AR21)/SUM($X21:Y21)</f>
        <v>5.0488679245283025E-2</v>
      </c>
      <c r="BL21" s="132">
        <f>SUM($AQ21:AS21)/SUM($X21:Z21)</f>
        <v>4.4292223305704537E-2</v>
      </c>
      <c r="BM21" s="132">
        <f>SUM($AQ21:AT21)/SUM($X21:AA21)</f>
        <v>3.8736005939123977E-2</v>
      </c>
      <c r="BN21" s="132">
        <f>SUM($AQ21:AU21)/SUM($X21:AB21)</f>
        <v>3.2508181000899014E-2</v>
      </c>
      <c r="BO21" s="132">
        <f>SUM($AQ21:AV21)/SUM($X21:AC21)</f>
        <v>2.7724918444165626E-2</v>
      </c>
      <c r="BP21" s="132">
        <f>SUM($AQ21:AW21)/SUM($X21:AD21)</f>
        <v>2.5562234612910146E-2</v>
      </c>
      <c r="BQ21" s="132">
        <f>SUM($AQ21:AX21)/SUM($X21:AE21)</f>
        <v>2.5562234612910146E-2</v>
      </c>
      <c r="BR21" s="132">
        <f>SUM($AQ21:AY21)/SUM($X21:AF21)</f>
        <v>2.5562234612910146E-2</v>
      </c>
      <c r="BS21" s="132">
        <f>SUM($AQ21:AZ21)/SUM($X21:AG21)</f>
        <v>2.5562234612910146E-2</v>
      </c>
      <c r="BT21" s="132">
        <f>SUM($AQ21:BA21)/SUM($X21:AH21)</f>
        <v>2.5562234612910146E-2</v>
      </c>
      <c r="BU21" s="132">
        <f>SUM($AQ21:BB21)/SUM($X21:AI21)</f>
        <v>2.5562234612910146E-2</v>
      </c>
      <c r="BW21" s="362">
        <f>IFERROR(SUMIF('Mapping concept'!$B:$B,Jaaroverzicht!$B21,'Mapping concept'!AF:AF)/SUMIF('Mapping concept'!$B:$B,Jaaroverzicht!$B21,'Mapping concept'!R:R),0)</f>
        <v>6.6819971367215458E-2</v>
      </c>
      <c r="BX21" s="363">
        <f>IFERROR(SUMIF('Mapping concept'!$B:$B,Jaaroverzicht!$B21,'Mapping concept'!AG:AG)/SUMIF('Mapping concept'!$B:$B,Jaaroverzicht!$B21,'Mapping concept'!S:S),0)</f>
        <v>3.2337086558761434E-2</v>
      </c>
      <c r="BY21" s="363">
        <f>IFERROR(SUMIF('Mapping concept'!$B:$B,Jaaroverzicht!$B21,'Mapping concept'!AH:AH)/SUMIF('Mapping concept'!$B:$B,Jaaroverzicht!$B21,'Mapping concept'!T:T),0)</f>
        <v>4.4392988929889299E-2</v>
      </c>
      <c r="BZ21" s="363">
        <f>IFERROR(SUMIF('Mapping concept'!$B:$B,Jaaroverzicht!$B21,'Mapping concept'!AI:AI)/SUMIF('Mapping concept'!$B:$B,Jaaroverzicht!$B21,'Mapping concept'!U:U),0)</f>
        <v>2.1765940902021774E-2</v>
      </c>
      <c r="CA21" s="363">
        <f>IFERROR(SUMIF('Mapping concept'!$B:$B,Jaaroverzicht!$B21,'Mapping concept'!AJ:AJ)/SUMIF('Mapping concept'!$B:$B,Jaaroverzicht!$B21,'Mapping concept'!V:V),0)</f>
        <v>6.4152410575427686E-3</v>
      </c>
      <c r="CB21" s="363">
        <f>IFERROR(SUMIF('Mapping concept'!$B:$B,Jaaroverzicht!$B21,'Mapping concept'!AK:AK)/SUMIF('Mapping concept'!$B:$B,Jaaroverzicht!$B21,'Mapping concept'!W:W),0)</f>
        <v>0</v>
      </c>
      <c r="CC21" s="363">
        <f>IFERROR(SUMIF('Mapping concept'!$B:$B,Jaaroverzicht!$B21,'Mapping concept'!AL:AL)/SUMIF('Mapping concept'!$B:$B,Jaaroverzicht!$B21,'Mapping concept'!X:X),0)</f>
        <v>1.2850884955752215E-2</v>
      </c>
      <c r="CD21" s="363">
        <f>IFERROR(SUMIF('Mapping concept'!$B:$B,Jaaroverzicht!$B21,'Mapping concept'!AM:AM)/SUMIF('Mapping concept'!$B:$B,Jaaroverzicht!$B21,'Mapping concept'!Y:Y),0)</f>
        <v>0</v>
      </c>
      <c r="CE21" s="363">
        <f>IFERROR(SUMIF('Mapping concept'!$B:$B,Jaaroverzicht!$B21,'Mapping concept'!AN:AN)/SUMIF('Mapping concept'!$B:$B,Jaaroverzicht!$B21,'Mapping concept'!Z:Z),0)</f>
        <v>0</v>
      </c>
      <c r="CF21" s="363">
        <f>IFERROR(SUMIF('Mapping concept'!$B:$B,Jaaroverzicht!$B21,'Mapping concept'!AO:AO)/SUMIF('Mapping concept'!$B:$B,Jaaroverzicht!$B21,'Mapping concept'!AA:AA),0)</f>
        <v>0</v>
      </c>
      <c r="CG21" s="363">
        <f>IFERROR(SUMIF('Mapping concept'!$B:$B,Jaaroverzicht!$B21,'Mapping concept'!AP:AP)/SUMIF('Mapping concept'!$B:$B,Jaaroverzicht!$B21,'Mapping concept'!AB:AB),0)</f>
        <v>0</v>
      </c>
      <c r="CH21" s="363">
        <f>IFERROR(SUMIF('Mapping concept'!$B:$B,Jaaroverzicht!$B21,'Mapping concept'!AQ:AQ)/SUMIF('Mapping concept'!$B:$B,Jaaroverzicht!$B21,'Mapping concept'!AC:AC),0)</f>
        <v>0</v>
      </c>
      <c r="CI21" s="450"/>
      <c r="CJ21" s="450"/>
    </row>
    <row r="22" spans="1:88" s="34" customFormat="1" ht="12" customHeight="1">
      <c r="A22" s="398" t="s">
        <v>154</v>
      </c>
      <c r="B22" s="398" t="s">
        <v>155</v>
      </c>
      <c r="C22" s="313" t="s">
        <v>156</v>
      </c>
      <c r="D22" s="333"/>
      <c r="E22" s="317">
        <v>3.074642092764027E-2</v>
      </c>
      <c r="F22" s="332"/>
      <c r="G22" s="317">
        <f t="shared" si="11"/>
        <v>5.8300000000000005E-2</v>
      </c>
      <c r="H22" s="317">
        <f t="shared" si="12"/>
        <v>7.5999999999999998E-2</v>
      </c>
      <c r="I22" s="317">
        <f t="shared" si="13"/>
        <v>5.9900000000000002E-2</v>
      </c>
      <c r="J22" s="317">
        <f t="shared" si="13"/>
        <v>5.7499999999999996E-2</v>
      </c>
      <c r="K22" s="317">
        <f t="shared" si="13"/>
        <v>3.9899999999999998E-2</v>
      </c>
      <c r="L22" s="317">
        <f t="shared" si="13"/>
        <v>3.6799999999999999E-2</v>
      </c>
      <c r="M22" s="317">
        <f t="shared" si="13"/>
        <v>0.04</v>
      </c>
      <c r="N22" s="317" t="str">
        <f t="shared" si="13"/>
        <v/>
      </c>
      <c r="O22" s="317" t="str">
        <f t="shared" si="13"/>
        <v/>
      </c>
      <c r="P22" s="317" t="str">
        <f t="shared" si="13"/>
        <v/>
      </c>
      <c r="Q22" s="317" t="str">
        <f t="shared" si="13"/>
        <v/>
      </c>
      <c r="R22" s="317" t="str">
        <f t="shared" si="13"/>
        <v/>
      </c>
      <c r="S22" s="428">
        <f t="shared" si="14"/>
        <v>5.2628571428571427E-2</v>
      </c>
      <c r="U22" s="374">
        <f>VLOOKUP(B22,B:CH,5+'Mapping DEF'!$B$1,FALSE)-VLOOKUP(B22,B:CH,73+'Mapping DEF'!$B$1,FALSE)</f>
        <v>0</v>
      </c>
      <c r="V22" s="154"/>
      <c r="X22" s="344">
        <f>IF(G$6="Concept",SUMIF('Mapping concept'!$B:$B,Jaaroverzicht!$B22,'Mapping concept'!R:R),SUMIF('Mapping DEF'!$B:$B,Jaaroverzicht!$B22,'Mapping DEF'!R:R))</f>
        <v>37.020000000000003</v>
      </c>
      <c r="Y22" s="344">
        <f>IF(H$6="Concept",SUMIF('Mapping concept'!$B:$B,Jaaroverzicht!$B22,'Mapping concept'!S:S),SUMIF('Mapping DEF'!$B:$B,Jaaroverzicht!$B22,'Mapping DEF'!S:S))</f>
        <v>37.520000000000003</v>
      </c>
      <c r="Z22" s="344">
        <f>IF(I$6="Concept",SUMIF('Mapping concept'!$B:$B,Jaaroverzicht!$B22,'Mapping concept'!T:T),SUMIF('Mapping DEF'!$B:$B,Jaaroverzicht!$B22,'Mapping DEF'!T:T))</f>
        <v>37.9</v>
      </c>
      <c r="AA22" s="344">
        <f>IF(J$6="Concept",SUMIF('Mapping concept'!$B:$B,Jaaroverzicht!$B22,'Mapping concept'!U:U),SUMIF('Mapping DEF'!$B:$B,Jaaroverzicht!$B22,'Mapping DEF'!U:U))</f>
        <v>38.79</v>
      </c>
      <c r="AB22" s="344">
        <f>IF(K$6="Concept",SUMIF('Mapping concept'!$B:$B,Jaaroverzicht!$B22,'Mapping concept'!V:V),SUMIF('Mapping DEF'!$B:$B,Jaaroverzicht!$B22,'Mapping DEF'!V:V))</f>
        <v>38.97</v>
      </c>
      <c r="AC22" s="344">
        <f>IF(L$6="Concept",SUMIF('Mapping concept'!$B:$B,Jaaroverzicht!$B22,'Mapping concept'!W:W),SUMIF('Mapping DEF'!$B:$B,Jaaroverzicht!$B22,'Mapping DEF'!W:W))</f>
        <v>38.54</v>
      </c>
      <c r="AD22" s="344">
        <f>IF(M$6="Concept",SUMIF('Mapping concept'!$B:$B,Jaaroverzicht!$B22,'Mapping concept'!X:X),SUMIF('Mapping DEF'!$B:$B,Jaaroverzicht!$B22,'Mapping DEF'!X:X))</f>
        <v>35</v>
      </c>
      <c r="AE22" s="344">
        <f>IF(N$6="Concept",SUMIF('Mapping concept'!$B:$B,Jaaroverzicht!$B22,'Mapping concept'!Y:Y),SUMIF('Mapping DEF'!$B:$B,Jaaroverzicht!$B22,'Mapping DEF'!Y:Y))</f>
        <v>0</v>
      </c>
      <c r="AF22" s="344">
        <f>IF(O$6="Concept",SUMIF('Mapping concept'!$B:$B,Jaaroverzicht!$B22,'Mapping concept'!Z:Z),SUMIF('Mapping DEF'!$B:$B,Jaaroverzicht!$B22,'Mapping DEF'!Z:Z))</f>
        <v>0</v>
      </c>
      <c r="AG22" s="344">
        <f>IF(P$6="Concept",SUMIF('Mapping concept'!$B:$B,Jaaroverzicht!$B22,'Mapping concept'!AA:AA),SUMIF('Mapping DEF'!$B:$B,Jaaroverzicht!$B22,'Mapping DEF'!AA:AA))</f>
        <v>0</v>
      </c>
      <c r="AH22" s="344">
        <f>IF(Q$6="Concept",SUMIF('Mapping concept'!$B:$B,Jaaroverzicht!$B22,'Mapping concept'!AB:AB),SUMIF('Mapping DEF'!$B:$B,Jaaroverzicht!$B22,'Mapping DEF'!AB:AB))</f>
        <v>0</v>
      </c>
      <c r="AI22" s="344">
        <f>IF(R$6="Concept",SUMIF('Mapping concept'!$B:$B,Jaaroverzicht!$B22,'Mapping concept'!AC:AC),SUMIF('Mapping DEF'!$B:$B,Jaaroverzicht!$B22,'Mapping DEF'!AC:AC))</f>
        <v>0</v>
      </c>
      <c r="AJ22" s="398"/>
      <c r="AK22" s="157">
        <v>215</v>
      </c>
      <c r="AL22" s="157" t="s">
        <v>179</v>
      </c>
      <c r="AM22" s="157"/>
      <c r="AN22" s="387">
        <f t="shared" si="15"/>
        <v>6.4733333333333337E-2</v>
      </c>
      <c r="AO22" s="386">
        <f t="shared" si="16"/>
        <v>-1.210476190476191E-2</v>
      </c>
      <c r="AP22" s="157"/>
      <c r="AQ22" s="134">
        <f>IF(G$6="Concept",SUMIF('Mapping concept'!$B:$B,Jaaroverzicht!$B22,'Mapping concept'!AF:AF),SUMIF('Mapping DEF'!$B:$B,Jaaroverzicht!$B22,'Mapping DEF'!AF:AF))</f>
        <v>2.1582660000000002</v>
      </c>
      <c r="AR22" s="134">
        <f>IF(H$6="Concept",SUMIF('Mapping concept'!$B:$B,Jaaroverzicht!$B22,'Mapping concept'!AG:AG),SUMIF('Mapping DEF'!$B:$B,Jaaroverzicht!$B22,'Mapping DEF'!AG:AG))</f>
        <v>2.8515200000000003</v>
      </c>
      <c r="AS22" s="134">
        <f>IF(I$6="Concept",SUMIF('Mapping concept'!$B:$B,Jaaroverzicht!$B22,'Mapping concept'!AH:AH),SUMIF('Mapping DEF'!$B:$B,Jaaroverzicht!$B22,'Mapping DEF'!AH:AH))</f>
        <v>2.2702100000000001</v>
      </c>
      <c r="AT22" s="134">
        <f>IF(J$6="Concept",SUMIF('Mapping concept'!$B:$B,Jaaroverzicht!$B22,'Mapping concept'!AI:AI),SUMIF('Mapping DEF'!$B:$B,Jaaroverzicht!$B22,'Mapping DEF'!AI:AI))</f>
        <v>2.2304249999999999</v>
      </c>
      <c r="AU22" s="134">
        <f>IF(K$6="Concept",SUMIF('Mapping concept'!$B:$B,Jaaroverzicht!$B22,'Mapping concept'!AJ:AJ),SUMIF('Mapping DEF'!$B:$B,Jaaroverzicht!$B22,'Mapping DEF'!AJ:AJ))</f>
        <v>1.5549029999999999</v>
      </c>
      <c r="AV22" s="134">
        <f>IF(L$6="Concept",SUMIF('Mapping concept'!$B:$B,Jaaroverzicht!$B22,'Mapping concept'!AK:AK),SUMIF('Mapping DEF'!$B:$B,Jaaroverzicht!$B22,'Mapping DEF'!AK:AK))</f>
        <v>1.418272</v>
      </c>
      <c r="AW22" s="134">
        <f>IF(M$6="Concept",SUMIF('Mapping concept'!$B:$B,Jaaroverzicht!$B22,'Mapping concept'!AL:AL),SUMIF('Mapping DEF'!$B:$B,Jaaroverzicht!$B22,'Mapping DEF'!AL:AL))</f>
        <v>1.4000000000000001</v>
      </c>
      <c r="AX22" s="134">
        <f>IF(N$6="Concept",SUMIF('Mapping concept'!$B:$B,Jaaroverzicht!$B22,'Mapping concept'!AM:AM),SUMIF('Mapping DEF'!$B:$B,Jaaroverzicht!$B22,'Mapping DEF'!AM:AM))</f>
        <v>0</v>
      </c>
      <c r="AY22" s="134">
        <f>IF(O$6="Concept",SUMIF('Mapping concept'!$B:$B,Jaaroverzicht!$B22,'Mapping concept'!AN:AN),SUMIF('Mapping DEF'!$B:$B,Jaaroverzicht!$B22,'Mapping DEF'!AN:AN))</f>
        <v>0</v>
      </c>
      <c r="AZ22" s="134">
        <f>IF(P$6="Concept",SUMIF('Mapping concept'!$B:$B,Jaaroverzicht!$B22,'Mapping concept'!AO:AO),SUMIF('Mapping DEF'!$B:$B,Jaaroverzicht!$B22,'Mapping DEF'!AO:AO))</f>
        <v>0</v>
      </c>
      <c r="BA22" s="134">
        <f>IF(Q$6="Concept",SUMIF('Mapping concept'!$B:$B,Jaaroverzicht!$B22,'Mapping concept'!AP:AP),SUMIF('Mapping DEF'!$B:$B,Jaaroverzicht!$B22,'Mapping DEF'!AP:AP))</f>
        <v>0</v>
      </c>
      <c r="BB22" s="134">
        <f>IF(R$6="Concept",SUMIF('Mapping concept'!$B:$B,Jaaroverzicht!$B22,'Mapping concept'!AQ:AQ),SUMIF('Mapping DEF'!$B:$B,Jaaroverzicht!$B22,'Mapping DEF'!AQ:AQ))</f>
        <v>0</v>
      </c>
      <c r="BI22" s="154"/>
      <c r="BJ22" s="132">
        <f>SUM(AQ22:$AQ22)/SUM(X22:$X22)</f>
        <v>5.8300000000000005E-2</v>
      </c>
      <c r="BK22" s="132">
        <f>SUM($AQ22:AR22)/SUM($X22:Y22)</f>
        <v>6.720936409981218E-2</v>
      </c>
      <c r="BL22" s="132">
        <f>SUM($AQ22:AS22)/SUM($X22:Z22)</f>
        <v>6.4745606545713277E-2</v>
      </c>
      <c r="BM22" s="132">
        <f>SUM($AQ22:AT22)/SUM($X22:AA22)</f>
        <v>6.288713218276798E-2</v>
      </c>
      <c r="BN22" s="132">
        <f>SUM($AQ22:AU22)/SUM($X22:AB22)</f>
        <v>5.8177308096740279E-2</v>
      </c>
      <c r="BO22" s="132">
        <f>SUM($AQ22:AV22)/SUM($X22:AC22)</f>
        <v>5.4575483081227602E-2</v>
      </c>
      <c r="BP22" s="132">
        <f>SUM($AQ22:AW22)/SUM($X22:AD22)</f>
        <v>5.2641222416015772E-2</v>
      </c>
      <c r="BQ22" s="132">
        <f>SUM($AQ22:AX22)/SUM($X22:AE22)</f>
        <v>5.2641222416015772E-2</v>
      </c>
      <c r="BR22" s="132">
        <f>SUM($AQ22:AY22)/SUM($X22:AF22)</f>
        <v>5.2641222416015772E-2</v>
      </c>
      <c r="BS22" s="132">
        <f>SUM($AQ22:AZ22)/SUM($X22:AG22)</f>
        <v>5.2641222416015772E-2</v>
      </c>
      <c r="BT22" s="132">
        <f>SUM($AQ22:BA22)/SUM($X22:AH22)</f>
        <v>5.2641222416015772E-2</v>
      </c>
      <c r="BU22" s="132">
        <f>SUM($AQ22:BB22)/SUM($X22:AI22)</f>
        <v>5.2641222416015772E-2</v>
      </c>
      <c r="BW22" s="362">
        <f>IFERROR(SUMIF('Mapping concept'!$B:$B,Jaaroverzicht!$B22,'Mapping concept'!AF:AF)/SUMIF('Mapping concept'!$B:$B,Jaaroverzicht!$B22,'Mapping concept'!R:R),0)</f>
        <v>5.8300000000000005E-2</v>
      </c>
      <c r="BX22" s="363">
        <f>IFERROR(SUMIF('Mapping concept'!$B:$B,Jaaroverzicht!$B22,'Mapping concept'!AG:AG)/SUMIF('Mapping concept'!$B:$B,Jaaroverzicht!$B22,'Mapping concept'!S:S),0)</f>
        <v>7.5999999999999998E-2</v>
      </c>
      <c r="BY22" s="363">
        <f>IFERROR(SUMIF('Mapping concept'!$B:$B,Jaaroverzicht!$B22,'Mapping concept'!AH:AH)/SUMIF('Mapping concept'!$B:$B,Jaaroverzicht!$B22,'Mapping concept'!T:T),0)</f>
        <v>6.4399999999999999E-2</v>
      </c>
      <c r="BZ22" s="363">
        <f>IFERROR(SUMIF('Mapping concept'!$B:$B,Jaaroverzicht!$B22,'Mapping concept'!AI:AI)/SUMIF('Mapping concept'!$B:$B,Jaaroverzicht!$B22,'Mapping concept'!U:U),0)</f>
        <v>5.8699999999999995E-2</v>
      </c>
      <c r="CA22" s="363">
        <f>IFERROR(SUMIF('Mapping concept'!$B:$B,Jaaroverzicht!$B22,'Mapping concept'!AJ:AJ)/SUMIF('Mapping concept'!$B:$B,Jaaroverzicht!$B22,'Mapping concept'!V:V),0)</f>
        <v>4.0099999999999997E-2</v>
      </c>
      <c r="CB22" s="363">
        <f>IFERROR(SUMIF('Mapping concept'!$B:$B,Jaaroverzicht!$B22,'Mapping concept'!AK:AK)/SUMIF('Mapping concept'!$B:$B,Jaaroverzicht!$B22,'Mapping concept'!W:W),0)</f>
        <v>3.6799999999999999E-2</v>
      </c>
      <c r="CC22" s="363">
        <f>IFERROR(SUMIF('Mapping concept'!$B:$B,Jaaroverzicht!$B22,'Mapping concept'!AL:AL)/SUMIF('Mapping concept'!$B:$B,Jaaroverzicht!$B22,'Mapping concept'!X:X),0)</f>
        <v>0.04</v>
      </c>
      <c r="CD22" s="363">
        <f>IFERROR(SUMIF('Mapping concept'!$B:$B,Jaaroverzicht!$B22,'Mapping concept'!AM:AM)/SUMIF('Mapping concept'!$B:$B,Jaaroverzicht!$B22,'Mapping concept'!Y:Y),0)</f>
        <v>0</v>
      </c>
      <c r="CE22" s="363">
        <f>IFERROR(SUMIF('Mapping concept'!$B:$B,Jaaroverzicht!$B22,'Mapping concept'!AN:AN)/SUMIF('Mapping concept'!$B:$B,Jaaroverzicht!$B22,'Mapping concept'!Z:Z),0)</f>
        <v>0</v>
      </c>
      <c r="CF22" s="363">
        <f>IFERROR(SUMIF('Mapping concept'!$B:$B,Jaaroverzicht!$B22,'Mapping concept'!AO:AO)/SUMIF('Mapping concept'!$B:$B,Jaaroverzicht!$B22,'Mapping concept'!AA:AA),0)</f>
        <v>0</v>
      </c>
      <c r="CG22" s="363">
        <f>IFERROR(SUMIF('Mapping concept'!$B:$B,Jaaroverzicht!$B22,'Mapping concept'!AP:AP)/SUMIF('Mapping concept'!$B:$B,Jaaroverzicht!$B22,'Mapping concept'!AB:AB),0)</f>
        <v>0</v>
      </c>
      <c r="CH22" s="363">
        <f>IFERROR(SUMIF('Mapping concept'!$B:$B,Jaaroverzicht!$B22,'Mapping concept'!AQ:AQ)/SUMIF('Mapping concept'!$B:$B,Jaaroverzicht!$B22,'Mapping concept'!AC:AC),0)</f>
        <v>0</v>
      </c>
      <c r="CI22" s="450"/>
      <c r="CJ22" s="450"/>
    </row>
    <row r="23" spans="1:88" s="34" customFormat="1" ht="12" customHeight="1">
      <c r="A23" s="398" t="s">
        <v>158</v>
      </c>
      <c r="B23" s="398" t="s">
        <v>159</v>
      </c>
      <c r="C23" s="313" t="s">
        <v>160</v>
      </c>
      <c r="D23" s="333"/>
      <c r="E23" s="317">
        <v>7.17E-2</v>
      </c>
      <c r="F23" s="332"/>
      <c r="G23" s="317">
        <f t="shared" si="11"/>
        <v>0.15809999999999999</v>
      </c>
      <c r="H23" s="317">
        <f t="shared" si="12"/>
        <v>0.14369999999999999</v>
      </c>
      <c r="I23" s="317">
        <f t="shared" si="13"/>
        <v>0.14990000000000001</v>
      </c>
      <c r="J23" s="317">
        <f t="shared" si="13"/>
        <v>0.16650000000000001</v>
      </c>
      <c r="K23" s="317">
        <f t="shared" si="13"/>
        <v>0.1734</v>
      </c>
      <c r="L23" s="317">
        <f t="shared" si="13"/>
        <v>0.11799999999999999</v>
      </c>
      <c r="M23" s="317">
        <f t="shared" si="13"/>
        <v>0.11219999999999999</v>
      </c>
      <c r="N23" s="317" t="str">
        <f t="shared" si="13"/>
        <v/>
      </c>
      <c r="O23" s="317" t="str">
        <f t="shared" si="13"/>
        <v/>
      </c>
      <c r="P23" s="317" t="str">
        <f t="shared" si="13"/>
        <v/>
      </c>
      <c r="Q23" s="317" t="str">
        <f t="shared" si="13"/>
        <v/>
      </c>
      <c r="R23" s="317" t="str">
        <f t="shared" si="13"/>
        <v/>
      </c>
      <c r="S23" s="428">
        <f t="shared" si="14"/>
        <v>0.14597142857142859</v>
      </c>
      <c r="U23" s="374">
        <f>VLOOKUP(B23,B:CH,5+'Mapping DEF'!$B$1,FALSE)-VLOOKUP(B23,B:CH,73+'Mapping DEF'!$B$1,FALSE)</f>
        <v>-3.0000000000000859E-4</v>
      </c>
      <c r="V23" s="154"/>
      <c r="X23" s="344">
        <f>IF(G$6="Concept",SUMIF('Mapping concept'!$B:$B,Jaaroverzicht!$B23,'Mapping concept'!R:R),SUMIF('Mapping DEF'!$B:$B,Jaaroverzicht!$B23,'Mapping DEF'!R:R))</f>
        <v>22.15</v>
      </c>
      <c r="Y23" s="344">
        <f>IF(H$6="Concept",SUMIF('Mapping concept'!$B:$B,Jaaroverzicht!$B23,'Mapping concept'!S:S),SUMIF('Mapping DEF'!$B:$B,Jaaroverzicht!$B23,'Mapping DEF'!S:S))</f>
        <v>23.23</v>
      </c>
      <c r="Z23" s="344">
        <f>IF(I$6="Concept",SUMIF('Mapping concept'!$B:$B,Jaaroverzicht!$B23,'Mapping concept'!T:T),SUMIF('Mapping DEF'!$B:$B,Jaaroverzicht!$B23,'Mapping DEF'!T:T))</f>
        <v>23.47</v>
      </c>
      <c r="AA23" s="344">
        <f>IF(J$6="Concept",SUMIF('Mapping concept'!$B:$B,Jaaroverzicht!$B23,'Mapping concept'!U:U),SUMIF('Mapping DEF'!$B:$B,Jaaroverzicht!$B23,'Mapping DEF'!U:U))</f>
        <v>23</v>
      </c>
      <c r="AB23" s="344">
        <f>IF(K$6="Concept",SUMIF('Mapping concept'!$B:$B,Jaaroverzicht!$B23,'Mapping concept'!V:V),SUMIF('Mapping DEF'!$B:$B,Jaaroverzicht!$B23,'Mapping DEF'!V:V))</f>
        <v>22.98</v>
      </c>
      <c r="AC23" s="344">
        <f>IF(L$6="Concept",SUMIF('Mapping concept'!$B:$B,Jaaroverzicht!$B23,'Mapping concept'!W:W),SUMIF('Mapping DEF'!$B:$B,Jaaroverzicht!$B23,'Mapping DEF'!W:W))</f>
        <v>22.99</v>
      </c>
      <c r="AD23" s="344">
        <f>IF(M$6="Concept",SUMIF('Mapping concept'!$B:$B,Jaaroverzicht!$B23,'Mapping concept'!X:X),SUMIF('Mapping DEF'!$B:$B,Jaaroverzicht!$B23,'Mapping DEF'!X:X))</f>
        <v>22.56</v>
      </c>
      <c r="AE23" s="344">
        <f>IF(N$6="Concept",SUMIF('Mapping concept'!$B:$B,Jaaroverzicht!$B23,'Mapping concept'!Y:Y),SUMIF('Mapping DEF'!$B:$B,Jaaroverzicht!$B23,'Mapping DEF'!Y:Y))</f>
        <v>0</v>
      </c>
      <c r="AF23" s="344">
        <f>IF(O$6="Concept",SUMIF('Mapping concept'!$B:$B,Jaaroverzicht!$B23,'Mapping concept'!Z:Z),SUMIF('Mapping DEF'!$B:$B,Jaaroverzicht!$B23,'Mapping DEF'!Z:Z))</f>
        <v>0</v>
      </c>
      <c r="AG23" s="344">
        <f>IF(P$6="Concept",SUMIF('Mapping concept'!$B:$B,Jaaroverzicht!$B23,'Mapping concept'!AA:AA),SUMIF('Mapping DEF'!$B:$B,Jaaroverzicht!$B23,'Mapping DEF'!AA:AA))</f>
        <v>0</v>
      </c>
      <c r="AH23" s="344">
        <f>IF(Q$6="Concept",SUMIF('Mapping concept'!$B:$B,Jaaroverzicht!$B23,'Mapping concept'!AB:AB),SUMIF('Mapping DEF'!$B:$B,Jaaroverzicht!$B23,'Mapping DEF'!AB:AB))</f>
        <v>0</v>
      </c>
      <c r="AI23" s="344">
        <f>IF(R$6="Concept",SUMIF('Mapping concept'!$B:$B,Jaaroverzicht!$B23,'Mapping concept'!AC:AC),SUMIF('Mapping DEF'!$B:$B,Jaaroverzicht!$B23,'Mapping DEF'!AC:AC))</f>
        <v>0</v>
      </c>
      <c r="AJ23" s="398"/>
      <c r="AK23" s="157">
        <v>216</v>
      </c>
      <c r="AL23" s="157" t="s">
        <v>848</v>
      </c>
      <c r="AM23" s="157"/>
      <c r="AN23" s="387">
        <f t="shared" si="15"/>
        <v>0.15056666666666665</v>
      </c>
      <c r="AO23" s="386">
        <f t="shared" si="16"/>
        <v>-4.5952380952380689E-3</v>
      </c>
      <c r="AP23" s="157"/>
      <c r="AQ23" s="134">
        <f>IF(G$6="Concept",SUMIF('Mapping concept'!$B:$B,Jaaroverzicht!$B23,'Mapping concept'!AF:AF),SUMIF('Mapping DEF'!$B:$B,Jaaroverzicht!$B23,'Mapping DEF'!AF:AF))</f>
        <v>3.5019149999999994</v>
      </c>
      <c r="AR23" s="134">
        <f>IF(H$6="Concept",SUMIF('Mapping concept'!$B:$B,Jaaroverzicht!$B23,'Mapping concept'!AG:AG),SUMIF('Mapping DEF'!$B:$B,Jaaroverzicht!$B23,'Mapping DEF'!AG:AG))</f>
        <v>3.3381509999999999</v>
      </c>
      <c r="AS23" s="134">
        <f>IF(I$6="Concept",SUMIF('Mapping concept'!$B:$B,Jaaroverzicht!$B23,'Mapping concept'!AH:AH),SUMIF('Mapping DEF'!$B:$B,Jaaroverzicht!$B23,'Mapping DEF'!AH:AH))</f>
        <v>3.5181529999999999</v>
      </c>
      <c r="AT23" s="134">
        <f>IF(J$6="Concept",SUMIF('Mapping concept'!$B:$B,Jaaroverzicht!$B23,'Mapping concept'!AI:AI),SUMIF('Mapping DEF'!$B:$B,Jaaroverzicht!$B23,'Mapping DEF'!AI:AI))</f>
        <v>3.8295000000000003</v>
      </c>
      <c r="AU23" s="134">
        <f>IF(K$6="Concept",SUMIF('Mapping concept'!$B:$B,Jaaroverzicht!$B23,'Mapping concept'!AJ:AJ),SUMIF('Mapping DEF'!$B:$B,Jaaroverzicht!$B23,'Mapping DEF'!AJ:AJ))</f>
        <v>3.9847320000000002</v>
      </c>
      <c r="AV23" s="134">
        <f>IF(L$6="Concept",SUMIF('Mapping concept'!$B:$B,Jaaroverzicht!$B23,'Mapping concept'!AK:AK),SUMIF('Mapping DEF'!$B:$B,Jaaroverzicht!$B23,'Mapping DEF'!AK:AK))</f>
        <v>2.7128199999999998</v>
      </c>
      <c r="AW23" s="134">
        <f>IF(M$6="Concept",SUMIF('Mapping concept'!$B:$B,Jaaroverzicht!$B23,'Mapping concept'!AL:AL),SUMIF('Mapping DEF'!$B:$B,Jaaroverzicht!$B23,'Mapping DEF'!AL:AL))</f>
        <v>2.5312319999999997</v>
      </c>
      <c r="AX23" s="134">
        <f>IF(N$6="Concept",SUMIF('Mapping concept'!$B:$B,Jaaroverzicht!$B23,'Mapping concept'!AM:AM),SUMIF('Mapping DEF'!$B:$B,Jaaroverzicht!$B23,'Mapping DEF'!AM:AM))</f>
        <v>0</v>
      </c>
      <c r="AY23" s="134">
        <f>IF(O$6="Concept",SUMIF('Mapping concept'!$B:$B,Jaaroverzicht!$B23,'Mapping concept'!AN:AN),SUMIF('Mapping DEF'!$B:$B,Jaaroverzicht!$B23,'Mapping DEF'!AN:AN))</f>
        <v>0</v>
      </c>
      <c r="AZ23" s="134">
        <f>IF(P$6="Concept",SUMIF('Mapping concept'!$B:$B,Jaaroverzicht!$B23,'Mapping concept'!AO:AO),SUMIF('Mapping DEF'!$B:$B,Jaaroverzicht!$B23,'Mapping DEF'!AO:AO))</f>
        <v>0</v>
      </c>
      <c r="BA23" s="134">
        <f>IF(Q$6="Concept",SUMIF('Mapping concept'!$B:$B,Jaaroverzicht!$B23,'Mapping concept'!AP:AP),SUMIF('Mapping DEF'!$B:$B,Jaaroverzicht!$B23,'Mapping DEF'!AP:AP))</f>
        <v>0</v>
      </c>
      <c r="BB23" s="134">
        <f>IF(R$6="Concept",SUMIF('Mapping concept'!$B:$B,Jaaroverzicht!$B23,'Mapping concept'!AQ:AQ),SUMIF('Mapping DEF'!$B:$B,Jaaroverzicht!$B23,'Mapping DEF'!AQ:AQ))</f>
        <v>0</v>
      </c>
      <c r="BI23" s="154"/>
      <c r="BJ23" s="132">
        <f>SUM(AQ23:$AQ23)/SUM(X23:$X23)</f>
        <v>0.15809999999999999</v>
      </c>
      <c r="BK23" s="132">
        <f>SUM($AQ23:AR23)/SUM($X23:Y23)</f>
        <v>0.15072864698104893</v>
      </c>
      <c r="BL23" s="132">
        <f>SUM($AQ23:AS23)/SUM($X23:Z23)</f>
        <v>0.15044617283950615</v>
      </c>
      <c r="BM23" s="132">
        <f>SUM($AQ23:AT23)/SUM($X23:AA23)</f>
        <v>0.15446618399564505</v>
      </c>
      <c r="BN23" s="132">
        <f>SUM($AQ23:AU23)/SUM($X23:AB23)</f>
        <v>0.15825525559522771</v>
      </c>
      <c r="BO23" s="132">
        <f>SUM($AQ23:AV23)/SUM($X23:AC23)</f>
        <v>0.15154020461471485</v>
      </c>
      <c r="BP23" s="132">
        <f>SUM($AQ23:AW23)/SUM($X23:AD23)</f>
        <v>0.14600637860082305</v>
      </c>
      <c r="BQ23" s="132">
        <f>SUM($AQ23:AX23)/SUM($X23:AE23)</f>
        <v>0.14600637860082305</v>
      </c>
      <c r="BR23" s="132">
        <f>SUM($AQ23:AY23)/SUM($X23:AF23)</f>
        <v>0.14600637860082305</v>
      </c>
      <c r="BS23" s="132">
        <f>SUM($AQ23:AZ23)/SUM($X23:AG23)</f>
        <v>0.14600637860082305</v>
      </c>
      <c r="BT23" s="132">
        <f>SUM($AQ23:BA23)/SUM($X23:AH23)</f>
        <v>0.14600637860082305</v>
      </c>
      <c r="BU23" s="132">
        <f>SUM($AQ23:BB23)/SUM($X23:AI23)</f>
        <v>0.14600637860082305</v>
      </c>
      <c r="BW23" s="362">
        <f>IFERROR(SUMIF('Mapping concept'!$B:$B,Jaaroverzicht!$B23,'Mapping concept'!AF:AF)/SUMIF('Mapping concept'!$B:$B,Jaaroverzicht!$B23,'Mapping concept'!R:R),0)</f>
        <v>0.14430000000000001</v>
      </c>
      <c r="BX23" s="363">
        <f>IFERROR(SUMIF('Mapping concept'!$B:$B,Jaaroverzicht!$B23,'Mapping concept'!AG:AG)/SUMIF('Mapping concept'!$B:$B,Jaaroverzicht!$B23,'Mapping concept'!S:S),0)</f>
        <v>0.14369999999999999</v>
      </c>
      <c r="BY23" s="363">
        <f>IFERROR(SUMIF('Mapping concept'!$B:$B,Jaaroverzicht!$B23,'Mapping concept'!AH:AH)/SUMIF('Mapping concept'!$B:$B,Jaaroverzicht!$B23,'Mapping concept'!T:T),0)</f>
        <v>0.1507</v>
      </c>
      <c r="BZ23" s="363">
        <f>IFERROR(SUMIF('Mapping concept'!$B:$B,Jaaroverzicht!$B23,'Mapping concept'!AI:AI)/SUMIF('Mapping concept'!$B:$B,Jaaroverzicht!$B23,'Mapping concept'!U:U),0)</f>
        <v>0.16650000000000001</v>
      </c>
      <c r="CA23" s="363">
        <f>IFERROR(SUMIF('Mapping concept'!$B:$B,Jaaroverzicht!$B23,'Mapping concept'!AJ:AJ)/SUMIF('Mapping concept'!$B:$B,Jaaroverzicht!$B23,'Mapping concept'!V:V),0)</f>
        <v>0.2172</v>
      </c>
      <c r="CB23" s="363">
        <f>IFERROR(SUMIF('Mapping concept'!$B:$B,Jaaroverzicht!$B23,'Mapping concept'!AK:AK)/SUMIF('Mapping concept'!$B:$B,Jaaroverzicht!$B23,'Mapping concept'!W:W),0)</f>
        <v>0.1183</v>
      </c>
      <c r="CC23" s="363">
        <f>IFERROR(SUMIF('Mapping concept'!$B:$B,Jaaroverzicht!$B23,'Mapping concept'!AL:AL)/SUMIF('Mapping concept'!$B:$B,Jaaroverzicht!$B23,'Mapping concept'!X:X),0)</f>
        <v>0.11219999999999999</v>
      </c>
      <c r="CD23" s="363">
        <f>IFERROR(SUMIF('Mapping concept'!$B:$B,Jaaroverzicht!$B23,'Mapping concept'!AM:AM)/SUMIF('Mapping concept'!$B:$B,Jaaroverzicht!$B23,'Mapping concept'!Y:Y),0)</f>
        <v>0</v>
      </c>
      <c r="CE23" s="363">
        <f>IFERROR(SUMIF('Mapping concept'!$B:$B,Jaaroverzicht!$B23,'Mapping concept'!AN:AN)/SUMIF('Mapping concept'!$B:$B,Jaaroverzicht!$B23,'Mapping concept'!Z:Z),0)</f>
        <v>0</v>
      </c>
      <c r="CF23" s="363">
        <f>IFERROR(SUMIF('Mapping concept'!$B:$B,Jaaroverzicht!$B23,'Mapping concept'!AO:AO)/SUMIF('Mapping concept'!$B:$B,Jaaroverzicht!$B23,'Mapping concept'!AA:AA),0)</f>
        <v>0</v>
      </c>
      <c r="CG23" s="363">
        <f>IFERROR(SUMIF('Mapping concept'!$B:$B,Jaaroverzicht!$B23,'Mapping concept'!AP:AP)/SUMIF('Mapping concept'!$B:$B,Jaaroverzicht!$B23,'Mapping concept'!AB:AB),0)</f>
        <v>0</v>
      </c>
      <c r="CH23" s="363">
        <f>IFERROR(SUMIF('Mapping concept'!$B:$B,Jaaroverzicht!$B23,'Mapping concept'!AQ:AQ)/SUMIF('Mapping concept'!$B:$B,Jaaroverzicht!$B23,'Mapping concept'!AC:AC),0)</f>
        <v>0</v>
      </c>
      <c r="CI23" s="450"/>
      <c r="CJ23" s="450"/>
    </row>
    <row r="24" spans="1:88" s="34" customFormat="1" ht="12" customHeight="1">
      <c r="A24" s="398" t="s">
        <v>162</v>
      </c>
      <c r="B24" s="398" t="s">
        <v>163</v>
      </c>
      <c r="C24" s="313" t="s">
        <v>164</v>
      </c>
      <c r="D24" s="333"/>
      <c r="E24" s="317">
        <v>6.2799999999999995E-2</v>
      </c>
      <c r="F24" s="332"/>
      <c r="G24" s="317">
        <f t="shared" ref="G24" si="17">IF(X24=0,"",IFERROR(AQ24/X24,0))</f>
        <v>0.1226</v>
      </c>
      <c r="H24" s="317">
        <f t="shared" ref="H24" si="18">IF(Y24=0,"",IFERROR(AR24/Y24,0))</f>
        <v>0.1303</v>
      </c>
      <c r="I24" s="317">
        <f t="shared" ref="I24" si="19">IF(Z24=0,"",IFERROR(AS24/Z24,0))</f>
        <v>0.1055</v>
      </c>
      <c r="J24" s="317">
        <f t="shared" ref="J24" si="20">IF(AA24=0,"",IFERROR(AT24/AA24,0))</f>
        <v>8.5099999999999995E-2</v>
      </c>
      <c r="K24" s="317">
        <f t="shared" ref="K24" si="21">IF(AB24=0,"",IFERROR(AU24/AB24,0))</f>
        <v>4.1599999999999998E-2</v>
      </c>
      <c r="L24" s="317">
        <f t="shared" ref="L24" si="22">IF(AC24=0,"",IFERROR(AV24/AC24,0))</f>
        <v>3.8100000000000002E-2</v>
      </c>
      <c r="M24" s="317">
        <f t="shared" ref="M24" si="23">IF(AD24=0,"",IFERROR(AW24/AD24,0))</f>
        <v>2.7099999999999999E-2</v>
      </c>
      <c r="N24" s="317" t="str">
        <f t="shared" ref="N24" si="24">IF(AE24=0,"",IFERROR(AX24/AE24,0))</f>
        <v/>
      </c>
      <c r="O24" s="317" t="str">
        <f t="shared" ref="O24" si="25">IF(AF24=0,"",IFERROR(AY24/AF24,0))</f>
        <v/>
      </c>
      <c r="P24" s="317" t="str">
        <f t="shared" ref="P24" si="26">IF(AG24=0,"",IFERROR(AZ24/AG24,0))</f>
        <v/>
      </c>
      <c r="Q24" s="317" t="str">
        <f t="shared" ref="Q24" si="27">IF(AH24=0,"",IFERROR(BA24/AH24,0))</f>
        <v/>
      </c>
      <c r="R24" s="317" t="str">
        <f t="shared" ref="R24" si="28">IF(AI24=0,"",IFERROR(BB24/AI24,0))</f>
        <v/>
      </c>
      <c r="S24" s="428">
        <f t="shared" ref="S24" si="29">IFERROR(AVERAGE(G24:R24),0)</f>
        <v>7.861428571428572E-2</v>
      </c>
      <c r="U24" s="374">
        <f>VLOOKUP(B24,B:CH,5+'Mapping DEF'!$B$1,FALSE)-VLOOKUP(B24,B:CH,73+'Mapping DEF'!$B$1,FALSE)</f>
        <v>0</v>
      </c>
      <c r="V24" s="154"/>
      <c r="X24" s="344">
        <f>IF(G$6="Concept",SUMIF('Mapping concept'!$B:$B,Jaaroverzicht!$B24,'Mapping concept'!R:R),SUMIF('Mapping DEF'!$B:$B,Jaaroverzicht!$B24,'Mapping DEF'!R:R))</f>
        <v>15.05</v>
      </c>
      <c r="Y24" s="344">
        <f>IF(H$6="Concept",SUMIF('Mapping concept'!$B:$B,Jaaroverzicht!$B24,'Mapping concept'!S:S),SUMIF('Mapping DEF'!$B:$B,Jaaroverzicht!$B24,'Mapping DEF'!S:S))</f>
        <v>15.17</v>
      </c>
      <c r="Z24" s="344">
        <f>IF(I$6="Concept",SUMIF('Mapping concept'!$B:$B,Jaaroverzicht!$B24,'Mapping concept'!T:T),SUMIF('Mapping DEF'!$B:$B,Jaaroverzicht!$B24,'Mapping DEF'!T:T))</f>
        <v>15.36</v>
      </c>
      <c r="AA24" s="344">
        <f>IF(J$6="Concept",SUMIF('Mapping concept'!$B:$B,Jaaroverzicht!$B24,'Mapping concept'!U:U),SUMIF('Mapping DEF'!$B:$B,Jaaroverzicht!$B24,'Mapping DEF'!U:U))</f>
        <v>15.48</v>
      </c>
      <c r="AB24" s="344">
        <f>IF(K$6="Concept",SUMIF('Mapping concept'!$B:$B,Jaaroverzicht!$B24,'Mapping concept'!V:V),SUMIF('Mapping DEF'!$B:$B,Jaaroverzicht!$B24,'Mapping DEF'!V:V))</f>
        <v>15.38</v>
      </c>
      <c r="AC24" s="344">
        <f>IF(L$6="Concept",SUMIF('Mapping concept'!$B:$B,Jaaroverzicht!$B24,'Mapping concept'!W:W),SUMIF('Mapping DEF'!$B:$B,Jaaroverzicht!$B24,'Mapping DEF'!W:W))</f>
        <v>15.33</v>
      </c>
      <c r="AD24" s="344">
        <f>IF(M$6="Concept",SUMIF('Mapping concept'!$B:$B,Jaaroverzicht!$B24,'Mapping concept'!X:X),SUMIF('Mapping DEF'!$B:$B,Jaaroverzicht!$B24,'Mapping DEF'!X:X))</f>
        <v>15.02</v>
      </c>
      <c r="AE24" s="344">
        <f>IF(N$6="Concept",SUMIF('Mapping concept'!$B:$B,Jaaroverzicht!$B24,'Mapping concept'!Y:Y),SUMIF('Mapping DEF'!$B:$B,Jaaroverzicht!$B24,'Mapping DEF'!Y:Y))</f>
        <v>0</v>
      </c>
      <c r="AF24" s="344">
        <f>IF(O$6="Concept",SUMIF('Mapping concept'!$B:$B,Jaaroverzicht!$B24,'Mapping concept'!Z:Z),SUMIF('Mapping DEF'!$B:$B,Jaaroverzicht!$B24,'Mapping DEF'!Z:Z))</f>
        <v>0</v>
      </c>
      <c r="AG24" s="344">
        <f>IF(P$6="Concept",SUMIF('Mapping concept'!$B:$B,Jaaroverzicht!$B24,'Mapping concept'!AA:AA),SUMIF('Mapping DEF'!$B:$B,Jaaroverzicht!$B24,'Mapping DEF'!AA:AA))</f>
        <v>0</v>
      </c>
      <c r="AH24" s="344">
        <f>IF(Q$6="Concept",SUMIF('Mapping concept'!$B:$B,Jaaroverzicht!$B24,'Mapping concept'!AB:AB),SUMIF('Mapping DEF'!$B:$B,Jaaroverzicht!$B24,'Mapping DEF'!AB:AB))</f>
        <v>0</v>
      </c>
      <c r="AI24" s="344">
        <f>IF(R$6="Concept",SUMIF('Mapping concept'!$B:$B,Jaaroverzicht!$B24,'Mapping concept'!AC:AC),SUMIF('Mapping DEF'!$B:$B,Jaaroverzicht!$B24,'Mapping DEF'!AC:AC))</f>
        <v>0</v>
      </c>
      <c r="AJ24" s="398"/>
      <c r="AK24" s="157">
        <v>217</v>
      </c>
      <c r="AL24" s="157" t="s">
        <v>849</v>
      </c>
      <c r="AM24" s="157"/>
      <c r="AN24" s="387">
        <f t="shared" ref="AN24" si="30">SUM(G24:I24)/3</f>
        <v>0.11946666666666667</v>
      </c>
      <c r="AO24" s="386">
        <f t="shared" ref="AO24" si="31">S24-AN24</f>
        <v>-4.0852380952380946E-2</v>
      </c>
      <c r="AP24" s="157"/>
      <c r="AQ24" s="134">
        <f>IF(G$6="Concept",SUMIF('Mapping concept'!$B:$B,Jaaroverzicht!$B24,'Mapping concept'!AF:AF),SUMIF('Mapping DEF'!$B:$B,Jaaroverzicht!$B24,'Mapping DEF'!AF:AF))</f>
        <v>1.8451300000000002</v>
      </c>
      <c r="AR24" s="134">
        <f>IF(H$6="Concept",SUMIF('Mapping concept'!$B:$B,Jaaroverzicht!$B24,'Mapping concept'!AG:AG),SUMIF('Mapping DEF'!$B:$B,Jaaroverzicht!$B24,'Mapping DEF'!AG:AG))</f>
        <v>1.9766509999999999</v>
      </c>
      <c r="AS24" s="134">
        <f>IF(I$6="Concept",SUMIF('Mapping concept'!$B:$B,Jaaroverzicht!$B24,'Mapping concept'!AH:AH),SUMIF('Mapping DEF'!$B:$B,Jaaroverzicht!$B24,'Mapping DEF'!AH:AH))</f>
        <v>1.6204799999999999</v>
      </c>
      <c r="AT24" s="134">
        <f>IF(J$6="Concept",SUMIF('Mapping concept'!$B:$B,Jaaroverzicht!$B24,'Mapping concept'!AI:AI),SUMIF('Mapping DEF'!$B:$B,Jaaroverzicht!$B24,'Mapping DEF'!AI:AI))</f>
        <v>1.317348</v>
      </c>
      <c r="AU24" s="134">
        <f>IF(K$6="Concept",SUMIF('Mapping concept'!$B:$B,Jaaroverzicht!$B24,'Mapping concept'!AJ:AJ),SUMIF('Mapping DEF'!$B:$B,Jaaroverzicht!$B24,'Mapping DEF'!AJ:AJ))</f>
        <v>0.63980800000000004</v>
      </c>
      <c r="AV24" s="134">
        <f>IF(L$6="Concept",SUMIF('Mapping concept'!$B:$B,Jaaroverzicht!$B24,'Mapping concept'!AK:AK),SUMIF('Mapping DEF'!$B:$B,Jaaroverzicht!$B24,'Mapping DEF'!AK:AK))</f>
        <v>0.58407300000000006</v>
      </c>
      <c r="AW24" s="134">
        <f>IF(M$6="Concept",SUMIF('Mapping concept'!$B:$B,Jaaroverzicht!$B24,'Mapping concept'!AL:AL),SUMIF('Mapping DEF'!$B:$B,Jaaroverzicht!$B24,'Mapping DEF'!AL:AL))</f>
        <v>0.40704199999999996</v>
      </c>
      <c r="AX24" s="134">
        <f>IF(N$6="Concept",SUMIF('Mapping concept'!$B:$B,Jaaroverzicht!$B24,'Mapping concept'!AM:AM),SUMIF('Mapping DEF'!$B:$B,Jaaroverzicht!$B24,'Mapping DEF'!AM:AM))</f>
        <v>0</v>
      </c>
      <c r="AY24" s="134">
        <f>IF(O$6="Concept",SUMIF('Mapping concept'!$B:$B,Jaaroverzicht!$B24,'Mapping concept'!AN:AN),SUMIF('Mapping DEF'!$B:$B,Jaaroverzicht!$B24,'Mapping DEF'!AN:AN))</f>
        <v>0</v>
      </c>
      <c r="AZ24" s="134">
        <f>IF(P$6="Concept",SUMIF('Mapping concept'!$B:$B,Jaaroverzicht!$B24,'Mapping concept'!AO:AO),SUMIF('Mapping DEF'!$B:$B,Jaaroverzicht!$B24,'Mapping DEF'!AO:AO))</f>
        <v>0</v>
      </c>
      <c r="BA24" s="134">
        <f>IF(Q$6="Concept",SUMIF('Mapping concept'!$B:$B,Jaaroverzicht!$B24,'Mapping concept'!AP:AP),SUMIF('Mapping DEF'!$B:$B,Jaaroverzicht!$B24,'Mapping DEF'!AP:AP))</f>
        <v>0</v>
      </c>
      <c r="BB24" s="134">
        <f>IF(R$6="Concept",SUMIF('Mapping concept'!$B:$B,Jaaroverzicht!$B24,'Mapping concept'!AQ:AQ),SUMIF('Mapping DEF'!$B:$B,Jaaroverzicht!$B24,'Mapping DEF'!AQ:AQ))</f>
        <v>0</v>
      </c>
      <c r="BI24" s="154"/>
      <c r="BJ24" s="132">
        <f>SUM(AQ24:$AQ24)/SUM(X24:$X24)</f>
        <v>0.1226</v>
      </c>
      <c r="BK24" s="132">
        <f>SUM($AQ24:AR24)/SUM($X24:Y24)</f>
        <v>0.12646528788881536</v>
      </c>
      <c r="BL24" s="132">
        <f>SUM($AQ24:AS24)/SUM($X24:Z24)</f>
        <v>0.11940019745502414</v>
      </c>
      <c r="BM24" s="132">
        <f>SUM($AQ24:AT24)/SUM($X24:AA24)</f>
        <v>0.11070437274811661</v>
      </c>
      <c r="BN24" s="132">
        <f>SUM($AQ24:AU24)/SUM($X24:AB24)</f>
        <v>9.6800327053898488E-2</v>
      </c>
      <c r="BO24" s="132">
        <f>SUM($AQ24:AV24)/SUM($X24:AC24)</f>
        <v>8.6994551596382266E-2</v>
      </c>
      <c r="BP24" s="132">
        <f>SUM($AQ24:AW24)/SUM($X24:AD24)</f>
        <v>7.8570390486000577E-2</v>
      </c>
      <c r="BQ24" s="132">
        <f>SUM($AQ24:AX24)/SUM($X24:AE24)</f>
        <v>7.8570390486000577E-2</v>
      </c>
      <c r="BR24" s="132">
        <f>SUM($AQ24:AY24)/SUM($X24:AF24)</f>
        <v>7.8570390486000577E-2</v>
      </c>
      <c r="BS24" s="132">
        <f>SUM($AQ24:AZ24)/SUM($X24:AG24)</f>
        <v>7.8570390486000577E-2</v>
      </c>
      <c r="BT24" s="132">
        <f>SUM($AQ24:BA24)/SUM($X24:AH24)</f>
        <v>7.8570390486000577E-2</v>
      </c>
      <c r="BU24" s="132">
        <f>SUM($AQ24:BB24)/SUM($X24:AI24)</f>
        <v>7.8570390486000577E-2</v>
      </c>
      <c r="BW24" s="362">
        <f>IFERROR(SUMIF('Mapping concept'!$B:$B,Jaaroverzicht!$B24,'Mapping concept'!AF:AF)/SUMIF('Mapping concept'!$B:$B,Jaaroverzicht!$B24,'Mapping concept'!R:R),0)</f>
        <v>0.1103</v>
      </c>
      <c r="BX24" s="363">
        <f>IFERROR(SUMIF('Mapping concept'!$B:$B,Jaaroverzicht!$B24,'Mapping concept'!AG:AG)/SUMIF('Mapping concept'!$B:$B,Jaaroverzicht!$B24,'Mapping concept'!S:S),0)</f>
        <v>0.1308</v>
      </c>
      <c r="BY24" s="363">
        <f>IFERROR(SUMIF('Mapping concept'!$B:$B,Jaaroverzicht!$B24,'Mapping concept'!AH:AH)/SUMIF('Mapping concept'!$B:$B,Jaaroverzicht!$B24,'Mapping concept'!T:T),0)</f>
        <v>0.1191</v>
      </c>
      <c r="BZ24" s="363">
        <f>IFERROR(SUMIF('Mapping concept'!$B:$B,Jaaroverzicht!$B24,'Mapping concept'!AI:AI)/SUMIF('Mapping concept'!$B:$B,Jaaroverzicht!$B24,'Mapping concept'!U:U),0)</f>
        <v>8.5099999999999995E-2</v>
      </c>
      <c r="CA24" s="363">
        <f>IFERROR(SUMIF('Mapping concept'!$B:$B,Jaaroverzicht!$B24,'Mapping concept'!AJ:AJ)/SUMIF('Mapping concept'!$B:$B,Jaaroverzicht!$B24,'Mapping concept'!V:V),0)</f>
        <v>4.1599999999999998E-2</v>
      </c>
      <c r="CB24" s="363">
        <f>IFERROR(SUMIF('Mapping concept'!$B:$B,Jaaroverzicht!$B24,'Mapping concept'!AK:AK)/SUMIF('Mapping concept'!$B:$B,Jaaroverzicht!$B24,'Mapping concept'!W:W),0)</f>
        <v>3.8100000000000002E-2</v>
      </c>
      <c r="CC24" s="363">
        <f>IFERROR(SUMIF('Mapping concept'!$B:$B,Jaaroverzicht!$B24,'Mapping concept'!AL:AL)/SUMIF('Mapping concept'!$B:$B,Jaaroverzicht!$B24,'Mapping concept'!X:X),0)</f>
        <v>2.7099999999999999E-2</v>
      </c>
      <c r="CD24" s="363">
        <f>IFERROR(SUMIF('Mapping concept'!$B:$B,Jaaroverzicht!$B24,'Mapping concept'!AM:AM)/SUMIF('Mapping concept'!$B:$B,Jaaroverzicht!$B24,'Mapping concept'!Y:Y),0)</f>
        <v>0</v>
      </c>
      <c r="CE24" s="363">
        <f>IFERROR(SUMIF('Mapping concept'!$B:$B,Jaaroverzicht!$B24,'Mapping concept'!AN:AN)/SUMIF('Mapping concept'!$B:$B,Jaaroverzicht!$B24,'Mapping concept'!Z:Z),0)</f>
        <v>0</v>
      </c>
      <c r="CF24" s="363">
        <f>IFERROR(SUMIF('Mapping concept'!$B:$B,Jaaroverzicht!$B24,'Mapping concept'!AO:AO)/SUMIF('Mapping concept'!$B:$B,Jaaroverzicht!$B24,'Mapping concept'!AA:AA),0)</f>
        <v>0</v>
      </c>
      <c r="CG24" s="363">
        <f>IFERROR(SUMIF('Mapping concept'!$B:$B,Jaaroverzicht!$B24,'Mapping concept'!AP:AP)/SUMIF('Mapping concept'!$B:$B,Jaaroverzicht!$B24,'Mapping concept'!AB:AB),0)</f>
        <v>0</v>
      </c>
      <c r="CH24" s="363">
        <f>IFERROR(SUMIF('Mapping concept'!$B:$B,Jaaroverzicht!$B24,'Mapping concept'!AQ:AQ)/SUMIF('Mapping concept'!$B:$B,Jaaroverzicht!$B24,'Mapping concept'!AC:AC),0)</f>
        <v>0</v>
      </c>
      <c r="CI24" s="450"/>
      <c r="CJ24" s="450"/>
    </row>
    <row r="25" spans="1:88" s="34" customFormat="1" ht="12" customHeight="1">
      <c r="A25" s="398" t="s">
        <v>165</v>
      </c>
      <c r="B25" s="398" t="s">
        <v>166</v>
      </c>
      <c r="C25" s="313" t="s">
        <v>167</v>
      </c>
      <c r="D25" s="333"/>
      <c r="E25" s="317">
        <v>9.6605632143691098E-2</v>
      </c>
      <c r="F25" s="332"/>
      <c r="G25" s="317">
        <f t="shared" si="11"/>
        <v>0.10112073873263298</v>
      </c>
      <c r="H25" s="317">
        <f t="shared" si="12"/>
        <v>0.14476538703587161</v>
      </c>
      <c r="I25" s="317">
        <f t="shared" si="13"/>
        <v>0.14633442367601246</v>
      </c>
      <c r="J25" s="317">
        <f t="shared" si="13"/>
        <v>0.16305038265306124</v>
      </c>
      <c r="K25" s="317">
        <f t="shared" si="13"/>
        <v>0.10667270408163265</v>
      </c>
      <c r="L25" s="317">
        <f t="shared" si="13"/>
        <v>8.0239656786271457E-2</v>
      </c>
      <c r="M25" s="317">
        <f t="shared" si="13"/>
        <v>9.0049800796812754E-2</v>
      </c>
      <c r="N25" s="317" t="str">
        <f t="shared" si="13"/>
        <v/>
      </c>
      <c r="O25" s="317" t="str">
        <f t="shared" si="13"/>
        <v/>
      </c>
      <c r="P25" s="317" t="str">
        <f t="shared" si="13"/>
        <v/>
      </c>
      <c r="Q25" s="317" t="str">
        <f t="shared" si="13"/>
        <v/>
      </c>
      <c r="R25" s="317" t="str">
        <f t="shared" si="13"/>
        <v/>
      </c>
      <c r="S25" s="428">
        <f t="shared" si="14"/>
        <v>0.11889044196604216</v>
      </c>
      <c r="U25" s="374">
        <f>VLOOKUP(B25,B:CH,5+'Mapping DEF'!$B$1,FALSE)-VLOOKUP(B25,B:CH,73+'Mapping DEF'!$B$1,FALSE)</f>
        <v>0</v>
      </c>
      <c r="V25" s="154"/>
      <c r="X25" s="344">
        <f>IF(G$6="Concept",SUMIF('Mapping concept'!$B:$B,Jaaroverzicht!$B25,'Mapping concept'!R:R),SUMIF('Mapping DEF'!$B:$B,Jaaroverzicht!$B25,'Mapping DEF'!R:R))</f>
        <v>29.51</v>
      </c>
      <c r="Y25" s="344">
        <f>IF(H$6="Concept",SUMIF('Mapping concept'!$B:$B,Jaaroverzicht!$B25,'Mapping concept'!S:S),SUMIF('Mapping DEF'!$B:$B,Jaaroverzicht!$B25,'Mapping DEF'!S:S))</f>
        <v>31.779999999999998</v>
      </c>
      <c r="Z25" s="344">
        <f>IF(I$6="Concept",SUMIF('Mapping concept'!$B:$B,Jaaroverzicht!$B25,'Mapping concept'!T:T),SUMIF('Mapping DEF'!$B:$B,Jaaroverzicht!$B25,'Mapping DEF'!T:T))</f>
        <v>32.099999999999994</v>
      </c>
      <c r="AA25" s="344">
        <f>IF(J$6="Concept",SUMIF('Mapping concept'!$B:$B,Jaaroverzicht!$B25,'Mapping concept'!U:U),SUMIF('Mapping DEF'!$B:$B,Jaaroverzicht!$B25,'Mapping DEF'!U:U))</f>
        <v>31.36</v>
      </c>
      <c r="AB25" s="344">
        <f>IF(K$6="Concept",SUMIF('Mapping concept'!$B:$B,Jaaroverzicht!$B25,'Mapping concept'!V:V),SUMIF('Mapping DEF'!$B:$B,Jaaroverzicht!$B25,'Mapping DEF'!V:V))</f>
        <v>31.36</v>
      </c>
      <c r="AC25" s="344">
        <f>IF(L$6="Concept",SUMIF('Mapping concept'!$B:$B,Jaaroverzicht!$B25,'Mapping concept'!W:W),SUMIF('Mapping DEF'!$B:$B,Jaaroverzicht!$B25,'Mapping DEF'!W:W))</f>
        <v>32.049999999999997</v>
      </c>
      <c r="AD25" s="344">
        <f>IF(M$6="Concept",SUMIF('Mapping concept'!$B:$B,Jaaroverzicht!$B25,'Mapping concept'!X:X),SUMIF('Mapping DEF'!$B:$B,Jaaroverzicht!$B25,'Mapping DEF'!X:X))</f>
        <v>30.119999999999997</v>
      </c>
      <c r="AE25" s="344">
        <f>IF(N$6="Concept",SUMIF('Mapping concept'!$B:$B,Jaaroverzicht!$B25,'Mapping concept'!Y:Y),SUMIF('Mapping DEF'!$B:$B,Jaaroverzicht!$B25,'Mapping DEF'!Y:Y))</f>
        <v>0</v>
      </c>
      <c r="AF25" s="344">
        <f>IF(O$6="Concept",SUMIF('Mapping concept'!$B:$B,Jaaroverzicht!$B25,'Mapping concept'!Z:Z),SUMIF('Mapping DEF'!$B:$B,Jaaroverzicht!$B25,'Mapping DEF'!Z:Z))</f>
        <v>0</v>
      </c>
      <c r="AG25" s="344">
        <f>IF(P$6="Concept",SUMIF('Mapping concept'!$B:$B,Jaaroverzicht!$B25,'Mapping concept'!AA:AA),SUMIF('Mapping DEF'!$B:$B,Jaaroverzicht!$B25,'Mapping DEF'!AA:AA))</f>
        <v>0</v>
      </c>
      <c r="AH25" s="344">
        <f>IF(Q$6="Concept",SUMIF('Mapping concept'!$B:$B,Jaaroverzicht!$B25,'Mapping concept'!AB:AB),SUMIF('Mapping DEF'!$B:$B,Jaaroverzicht!$B25,'Mapping DEF'!AB:AB))</f>
        <v>0</v>
      </c>
      <c r="AI25" s="344">
        <f>IF(R$6="Concept",SUMIF('Mapping concept'!$B:$B,Jaaroverzicht!$B25,'Mapping concept'!AC:AC),SUMIF('Mapping DEF'!$B:$B,Jaaroverzicht!$B25,'Mapping DEF'!AC:AC))</f>
        <v>0</v>
      </c>
      <c r="AJ25" s="398"/>
      <c r="AK25" s="157">
        <v>218</v>
      </c>
      <c r="AL25" s="157" t="s">
        <v>186</v>
      </c>
      <c r="AM25" s="157"/>
      <c r="AN25" s="387">
        <f t="shared" si="15"/>
        <v>0.13074018314817235</v>
      </c>
      <c r="AO25" s="386">
        <f t="shared" si="16"/>
        <v>-1.1849741182130183E-2</v>
      </c>
      <c r="AP25" s="157"/>
      <c r="AQ25" s="134">
        <f>IF(G$6="Concept",SUMIF('Mapping concept'!$B:$B,Jaaroverzicht!$B25,'Mapping concept'!AF:AF),SUMIF('Mapping DEF'!$B:$B,Jaaroverzicht!$B25,'Mapping DEF'!AF:AF))</f>
        <v>2.9840729999999995</v>
      </c>
      <c r="AR25" s="134">
        <f>IF(H$6="Concept",SUMIF('Mapping concept'!$B:$B,Jaaroverzicht!$B25,'Mapping concept'!AG:AG),SUMIF('Mapping DEF'!$B:$B,Jaaroverzicht!$B25,'Mapping DEF'!AG:AG))</f>
        <v>4.6006439999999991</v>
      </c>
      <c r="AS25" s="134">
        <f>IF(I$6="Concept",SUMIF('Mapping concept'!$B:$B,Jaaroverzicht!$B25,'Mapping concept'!AH:AH),SUMIF('Mapping DEF'!$B:$B,Jaaroverzicht!$B25,'Mapping DEF'!AH:AH))</f>
        <v>4.6973349999999989</v>
      </c>
      <c r="AT25" s="134">
        <f>IF(J$6="Concept",SUMIF('Mapping concept'!$B:$B,Jaaroverzicht!$B25,'Mapping concept'!AI:AI),SUMIF('Mapping DEF'!$B:$B,Jaaroverzicht!$B25,'Mapping DEF'!AI:AI))</f>
        <v>5.1132600000000004</v>
      </c>
      <c r="AU25" s="134">
        <f>IF(K$6="Concept",SUMIF('Mapping concept'!$B:$B,Jaaroverzicht!$B25,'Mapping concept'!AJ:AJ),SUMIF('Mapping DEF'!$B:$B,Jaaroverzicht!$B25,'Mapping DEF'!AJ:AJ))</f>
        <v>3.345256</v>
      </c>
      <c r="AV25" s="134">
        <f>IF(L$6="Concept",SUMIF('Mapping concept'!$B:$B,Jaaroverzicht!$B25,'Mapping concept'!AK:AK),SUMIF('Mapping DEF'!$B:$B,Jaaroverzicht!$B25,'Mapping DEF'!AK:AK))</f>
        <v>2.5716809999999999</v>
      </c>
      <c r="AW25" s="134">
        <f>IF(M$6="Concept",SUMIF('Mapping concept'!$B:$B,Jaaroverzicht!$B25,'Mapping concept'!AL:AL),SUMIF('Mapping DEF'!$B:$B,Jaaroverzicht!$B25,'Mapping DEF'!AL:AL))</f>
        <v>2.7122999999999999</v>
      </c>
      <c r="AX25" s="134">
        <f>IF(N$6="Concept",SUMIF('Mapping concept'!$B:$B,Jaaroverzicht!$B25,'Mapping concept'!AM:AM),SUMIF('Mapping DEF'!$B:$B,Jaaroverzicht!$B25,'Mapping DEF'!AM:AM))</f>
        <v>0</v>
      </c>
      <c r="AY25" s="134">
        <f>IF(O$6="Concept",SUMIF('Mapping concept'!$B:$B,Jaaroverzicht!$B25,'Mapping concept'!AN:AN),SUMIF('Mapping DEF'!$B:$B,Jaaroverzicht!$B25,'Mapping DEF'!AN:AN))</f>
        <v>0</v>
      </c>
      <c r="AZ25" s="134">
        <f>IF(P$6="Concept",SUMIF('Mapping concept'!$B:$B,Jaaroverzicht!$B25,'Mapping concept'!AO:AO),SUMIF('Mapping DEF'!$B:$B,Jaaroverzicht!$B25,'Mapping DEF'!AO:AO))</f>
        <v>0</v>
      </c>
      <c r="BA25" s="134">
        <f>IF(Q$6="Concept",SUMIF('Mapping concept'!$B:$B,Jaaroverzicht!$B25,'Mapping concept'!AP:AP),SUMIF('Mapping DEF'!$B:$B,Jaaroverzicht!$B25,'Mapping DEF'!AP:AP))</f>
        <v>0</v>
      </c>
      <c r="BB25" s="134">
        <f>IF(R$6="Concept",SUMIF('Mapping concept'!$B:$B,Jaaroverzicht!$B25,'Mapping concept'!AQ:AQ),SUMIF('Mapping DEF'!$B:$B,Jaaroverzicht!$B25,'Mapping DEF'!AQ:AQ))</f>
        <v>0</v>
      </c>
      <c r="BI25" s="154"/>
      <c r="BJ25" s="132">
        <f>SUM(AQ25:$AQ25)/SUM(X25:$X25)</f>
        <v>0.10112073873263298</v>
      </c>
      <c r="BK25" s="132">
        <f>SUM($AQ25:AR25)/SUM($X25:Y25)</f>
        <v>0.12375129711209004</v>
      </c>
      <c r="BL25" s="132">
        <f>SUM($AQ25:AS25)/SUM($X25:Z25)</f>
        <v>0.13151356676303672</v>
      </c>
      <c r="BM25" s="132">
        <f>SUM($AQ25:AT25)/SUM($X25:AA25)</f>
        <v>0.13944137875751503</v>
      </c>
      <c r="BN25" s="132">
        <f>SUM($AQ25:AU25)/SUM($X25:AB25)</f>
        <v>0.13285867657421049</v>
      </c>
      <c r="BO25" s="132">
        <f>SUM($AQ25:AV25)/SUM($X25:AC25)</f>
        <v>0.12389588116496597</v>
      </c>
      <c r="BP25" s="132">
        <f>SUM($AQ25:AW25)/SUM($X25:AD25)</f>
        <v>0.11922553142752426</v>
      </c>
      <c r="BQ25" s="132">
        <f>SUM($AQ25:AX25)/SUM($X25:AE25)</f>
        <v>0.11922553142752426</v>
      </c>
      <c r="BR25" s="132">
        <f>SUM($AQ25:AY25)/SUM($X25:AF25)</f>
        <v>0.11922553142752426</v>
      </c>
      <c r="BS25" s="132">
        <f>SUM($AQ25:AZ25)/SUM($X25:AG25)</f>
        <v>0.11922553142752426</v>
      </c>
      <c r="BT25" s="132">
        <f>SUM($AQ25:BA25)/SUM($X25:AH25)</f>
        <v>0.11922553142752426</v>
      </c>
      <c r="BU25" s="132">
        <f>SUM($AQ25:BB25)/SUM($X25:AI25)</f>
        <v>0.11922553142752426</v>
      </c>
      <c r="BW25" s="362">
        <f>IFERROR(SUMIF('Mapping concept'!$B:$B,Jaaroverzicht!$B25,'Mapping concept'!AF:AF)/SUMIF('Mapping concept'!$B:$B,Jaaroverzicht!$B25,'Mapping concept'!R:R),0)</f>
        <v>8.9670247373771619E-2</v>
      </c>
      <c r="BX25" s="363">
        <f>IFERROR(SUMIF('Mapping concept'!$B:$B,Jaaroverzicht!$B25,'Mapping concept'!AG:AG)/SUMIF('Mapping concept'!$B:$B,Jaaroverzicht!$B25,'Mapping concept'!S:S),0)</f>
        <v>0.14776566013491807</v>
      </c>
      <c r="BY25" s="363">
        <f>IFERROR(SUMIF('Mapping concept'!$B:$B,Jaaroverzicht!$B25,'Mapping concept'!AH:AH)/SUMIF('Mapping concept'!$B:$B,Jaaroverzicht!$B25,'Mapping concept'!T:T),0)</f>
        <v>0.13193585209003217</v>
      </c>
      <c r="BZ25" s="363">
        <f>IFERROR(SUMIF('Mapping concept'!$B:$B,Jaaroverzicht!$B25,'Mapping concept'!AI:AI)/SUMIF('Mapping concept'!$B:$B,Jaaroverzicht!$B25,'Mapping concept'!U:U),0)</f>
        <v>0.16305038265306124</v>
      </c>
      <c r="CA25" s="363">
        <f>IFERROR(SUMIF('Mapping concept'!$B:$B,Jaaroverzicht!$B25,'Mapping concept'!AJ:AJ)/SUMIF('Mapping concept'!$B:$B,Jaaroverzicht!$B25,'Mapping concept'!V:V),0)</f>
        <v>0.14214495999999999</v>
      </c>
      <c r="CB25" s="363">
        <f>IFERROR(SUMIF('Mapping concept'!$B:$B,Jaaroverzicht!$B25,'Mapping concept'!AK:AK)/SUMIF('Mapping concept'!$B:$B,Jaaroverzicht!$B25,'Mapping concept'!W:W),0)</f>
        <v>8.0239656786271457E-2</v>
      </c>
      <c r="CC25" s="363">
        <f>IFERROR(SUMIF('Mapping concept'!$B:$B,Jaaroverzicht!$B25,'Mapping concept'!AL:AL)/SUMIF('Mapping concept'!$B:$B,Jaaroverzicht!$B25,'Mapping concept'!X:X),0)</f>
        <v>9.0049800796812754E-2</v>
      </c>
      <c r="CD25" s="363">
        <f>IFERROR(SUMIF('Mapping concept'!$B:$B,Jaaroverzicht!$B25,'Mapping concept'!AM:AM)/SUMIF('Mapping concept'!$B:$B,Jaaroverzicht!$B25,'Mapping concept'!Y:Y),0)</f>
        <v>0</v>
      </c>
      <c r="CE25" s="363">
        <f>IFERROR(SUMIF('Mapping concept'!$B:$B,Jaaroverzicht!$B25,'Mapping concept'!AN:AN)/SUMIF('Mapping concept'!$B:$B,Jaaroverzicht!$B25,'Mapping concept'!Z:Z),0)</f>
        <v>0</v>
      </c>
      <c r="CF25" s="363">
        <f>IFERROR(SUMIF('Mapping concept'!$B:$B,Jaaroverzicht!$B25,'Mapping concept'!AO:AO)/SUMIF('Mapping concept'!$B:$B,Jaaroverzicht!$B25,'Mapping concept'!AA:AA),0)</f>
        <v>0</v>
      </c>
      <c r="CG25" s="363">
        <f>IFERROR(SUMIF('Mapping concept'!$B:$B,Jaaroverzicht!$B25,'Mapping concept'!AP:AP)/SUMIF('Mapping concept'!$B:$B,Jaaroverzicht!$B25,'Mapping concept'!AB:AB),0)</f>
        <v>0</v>
      </c>
      <c r="CH25" s="363">
        <f>IFERROR(SUMIF('Mapping concept'!$B:$B,Jaaroverzicht!$B25,'Mapping concept'!AQ:AQ)/SUMIF('Mapping concept'!$B:$B,Jaaroverzicht!$B25,'Mapping concept'!AC:AC),0)</f>
        <v>0</v>
      </c>
      <c r="CI25" s="450"/>
      <c r="CJ25" s="450"/>
    </row>
    <row r="26" spans="1:88" s="34" customFormat="1" ht="12" customHeight="1">
      <c r="A26" s="398" t="s">
        <v>169</v>
      </c>
      <c r="B26" s="398" t="s">
        <v>170</v>
      </c>
      <c r="C26" s="313" t="s">
        <v>171</v>
      </c>
      <c r="D26" s="333"/>
      <c r="E26" s="317">
        <v>4.5108333333333334E-2</v>
      </c>
      <c r="F26" s="332"/>
      <c r="G26" s="317">
        <f t="shared" ref="G26:G27" si="32">IF(X26=0,"",IFERROR(AQ26/X26,0))</f>
        <v>7.7600000000000002E-2</v>
      </c>
      <c r="H26" s="317">
        <f t="shared" ref="H26" si="33">IF(Y26=0,"",IFERROR(AR26/Y26,0))</f>
        <v>6.7299999999999999E-2</v>
      </c>
      <c r="I26" s="317">
        <f t="shared" ref="I26" si="34">IF(Z26=0,"",IFERROR(AS26/Z26,0))</f>
        <v>0.10249999999999999</v>
      </c>
      <c r="J26" s="317">
        <f t="shared" ref="J26" si="35">IF(AA26=0,"",IFERROR(AT26/AA26,0))</f>
        <v>7.2400000000000006E-2</v>
      </c>
      <c r="K26" s="317">
        <f t="shared" ref="K26" si="36">IF(AB26=0,"",IFERROR(AU26/AB26,0))</f>
        <v>6.3500000000000001E-2</v>
      </c>
      <c r="L26" s="317">
        <f t="shared" ref="L26" si="37">IF(AC26=0,"",IFERROR(AV26/AC26,0))</f>
        <v>6.5000000000000002E-2</v>
      </c>
      <c r="M26" s="317">
        <f t="shared" ref="M26" si="38">IF(AD26=0,"",IFERROR(AW26/AD26,0))</f>
        <v>2.2599999999999999E-2</v>
      </c>
      <c r="N26" s="317" t="str">
        <f>IF(AE26=0,"",IFERROR(AX26/AE26,0))</f>
        <v/>
      </c>
      <c r="O26" s="317" t="str">
        <f t="shared" ref="O26" si="39">IF(AF26=0,"",IFERROR(AY26/AF26,0))</f>
        <v/>
      </c>
      <c r="P26" s="317" t="str">
        <f t="shared" ref="P26" si="40">IF(AG26=0,"",IFERROR(AZ26/AG26,0))</f>
        <v/>
      </c>
      <c r="Q26" s="317" t="str">
        <f t="shared" ref="Q26" si="41">IF(AH26=0,"",IFERROR(BA26/AH26,0))</f>
        <v/>
      </c>
      <c r="R26" s="317" t="str">
        <f t="shared" ref="R26" si="42">IF(AI26=0,"",IFERROR(BB26/AI26,0))</f>
        <v/>
      </c>
      <c r="S26" s="428">
        <f t="shared" ref="S26" si="43">IFERROR(AVERAGE(G26:R26),0)</f>
        <v>6.7271428571428579E-2</v>
      </c>
      <c r="U26" s="374">
        <f>IFERROR(VLOOKUP(B26,B:CH,5+'Mapping DEF'!$B$1,FALSE)-VLOOKUP(B26,B:CH,73+'Mapping DEF'!$B$1,FALSE),0)</f>
        <v>0</v>
      </c>
      <c r="V26" s="154"/>
      <c r="X26" s="344">
        <f>IF(G$6="Concept",SUMIF('Mapping concept'!$B:$B,Jaaroverzicht!$B26,'Mapping concept'!R:R),SUMIF('Mapping DEF'!$B:$B,Jaaroverzicht!$B26,'Mapping DEF'!R:R))</f>
        <v>15.63</v>
      </c>
      <c r="Y26" s="344">
        <f>IF(H$6="Concept",SUMIF('Mapping concept'!$B:$B,Jaaroverzicht!$B26,'Mapping concept'!S:S),SUMIF('Mapping DEF'!$B:$B,Jaaroverzicht!$B26,'Mapping DEF'!S:S))</f>
        <v>14.85</v>
      </c>
      <c r="Z26" s="344">
        <f>IF(I$6="Concept",SUMIF('Mapping concept'!$B:$B,Jaaroverzicht!$B26,'Mapping concept'!T:T),SUMIF('Mapping DEF'!$B:$B,Jaaroverzicht!$B26,'Mapping DEF'!T:T))</f>
        <v>15.35</v>
      </c>
      <c r="AA26" s="344">
        <f>IF(J$6="Concept",SUMIF('Mapping concept'!$B:$B,Jaaroverzicht!$B26,'Mapping concept'!U:U),SUMIF('Mapping DEF'!$B:$B,Jaaroverzicht!$B26,'Mapping DEF'!U:U))</f>
        <v>15.75</v>
      </c>
      <c r="AB26" s="344">
        <f>IF(K$6="Concept",SUMIF('Mapping concept'!$B:$B,Jaaroverzicht!$B26,'Mapping concept'!V:V),SUMIF('Mapping DEF'!$B:$B,Jaaroverzicht!$B26,'Mapping DEF'!V:V))</f>
        <v>15.75</v>
      </c>
      <c r="AC26" s="344">
        <f>IF(L$6="Concept",SUMIF('Mapping concept'!$B:$B,Jaaroverzicht!$B26,'Mapping concept'!W:W),SUMIF('Mapping DEF'!$B:$B,Jaaroverzicht!$B26,'Mapping DEF'!W:W))</f>
        <v>15.38</v>
      </c>
      <c r="AD26" s="344">
        <f>IF(M$6="Concept",SUMIF('Mapping concept'!$B:$B,Jaaroverzicht!$B26,'Mapping concept'!X:X),SUMIF('Mapping DEF'!$B:$B,Jaaroverzicht!$B26,'Mapping DEF'!X:X))</f>
        <v>14.58</v>
      </c>
      <c r="AE26" s="344">
        <f>IF(N$6="Concept",SUMIF('Mapping concept'!$B:$B,Jaaroverzicht!$B26,'Mapping concept'!Y:Y),SUMIF('Mapping DEF'!$B:$B,Jaaroverzicht!$B26,'Mapping DEF'!Y:Y))</f>
        <v>0</v>
      </c>
      <c r="AF26" s="344">
        <f>IF(O$6="Concept",SUMIF('Mapping concept'!$B:$B,Jaaroverzicht!$B26,'Mapping concept'!Z:Z),SUMIF('Mapping DEF'!$B:$B,Jaaroverzicht!$B26,'Mapping DEF'!Z:Z))</f>
        <v>0</v>
      </c>
      <c r="AG26" s="344">
        <f>IF(P$6="Concept",SUMIF('Mapping concept'!$B:$B,Jaaroverzicht!$B26,'Mapping concept'!AA:AA),SUMIF('Mapping DEF'!$B:$B,Jaaroverzicht!$B26,'Mapping DEF'!AA:AA))</f>
        <v>0</v>
      </c>
      <c r="AH26" s="344">
        <f>IF(Q$6="Concept",SUMIF('Mapping concept'!$B:$B,Jaaroverzicht!$B26,'Mapping concept'!AB:AB),SUMIF('Mapping DEF'!$B:$B,Jaaroverzicht!$B26,'Mapping DEF'!AB:AB))</f>
        <v>0</v>
      </c>
      <c r="AI26" s="344">
        <f>IF(R$6="Concept",SUMIF('Mapping concept'!$B:$B,Jaaroverzicht!$B26,'Mapping concept'!AC:AC),SUMIF('Mapping DEF'!$B:$B,Jaaroverzicht!$B26,'Mapping DEF'!AC:AC))</f>
        <v>0</v>
      </c>
      <c r="AJ26" s="398"/>
      <c r="AK26" s="157">
        <v>270</v>
      </c>
      <c r="AL26" s="157" t="s">
        <v>850</v>
      </c>
      <c r="AM26" s="157"/>
      <c r="AN26" s="387">
        <f t="shared" si="15"/>
        <v>8.2466666666666674E-2</v>
      </c>
      <c r="AO26" s="386">
        <f t="shared" si="16"/>
        <v>-1.5195238095238095E-2</v>
      </c>
      <c r="AP26" s="157"/>
      <c r="AQ26" s="134">
        <f>IF(G$6="Concept",SUMIF('Mapping concept'!$B:$B,Jaaroverzicht!$B26,'Mapping concept'!AF:AF),SUMIF('Mapping DEF'!$B:$B,Jaaroverzicht!$B26,'Mapping DEF'!AF:AF))</f>
        <v>1.2128880000000002</v>
      </c>
      <c r="AR26" s="134">
        <f>IF(H$6="Concept",SUMIF('Mapping concept'!$B:$B,Jaaroverzicht!$B26,'Mapping concept'!AG:AG),SUMIF('Mapping DEF'!$B:$B,Jaaroverzicht!$B26,'Mapping DEF'!AG:AG))</f>
        <v>0.99940499999999999</v>
      </c>
      <c r="AS26" s="134">
        <f>IF(I$6="Concept",SUMIF('Mapping concept'!$B:$B,Jaaroverzicht!$B26,'Mapping concept'!AH:AH),SUMIF('Mapping DEF'!$B:$B,Jaaroverzicht!$B26,'Mapping DEF'!AH:AH))</f>
        <v>1.573375</v>
      </c>
      <c r="AT26" s="134">
        <f>IF(J$6="Concept",SUMIF('Mapping concept'!$B:$B,Jaaroverzicht!$B26,'Mapping concept'!AI:AI),SUMIF('Mapping DEF'!$B:$B,Jaaroverzicht!$B26,'Mapping DEF'!AI:AI))</f>
        <v>1.1403000000000001</v>
      </c>
      <c r="AU26" s="134">
        <f>IF(K$6="Concept",SUMIF('Mapping concept'!$B:$B,Jaaroverzicht!$B26,'Mapping concept'!AJ:AJ),SUMIF('Mapping DEF'!$B:$B,Jaaroverzicht!$B26,'Mapping DEF'!AJ:AJ))</f>
        <v>1.0001249999999999</v>
      </c>
      <c r="AV26" s="134">
        <f>IF(L$6="Concept",SUMIF('Mapping concept'!$B:$B,Jaaroverzicht!$B26,'Mapping concept'!AK:AK),SUMIF('Mapping DEF'!$B:$B,Jaaroverzicht!$B26,'Mapping DEF'!AK:AK))</f>
        <v>0.99970000000000003</v>
      </c>
      <c r="AW26" s="134">
        <f>IF(M$6="Concept",SUMIF('Mapping concept'!$B:$B,Jaaroverzicht!$B26,'Mapping concept'!AL:AL),SUMIF('Mapping DEF'!$B:$B,Jaaroverzicht!$B26,'Mapping DEF'!AL:AL))</f>
        <v>0.32950799999999997</v>
      </c>
      <c r="AX26" s="134">
        <f>IF(N$6="Concept",SUMIF('Mapping concept'!$B:$B,Jaaroverzicht!$B26,'Mapping concept'!AM:AM),SUMIF('Mapping DEF'!$B:$B,Jaaroverzicht!$B26,'Mapping DEF'!AM:AM))</f>
        <v>0</v>
      </c>
      <c r="AY26" s="134">
        <f>IF(O$6="Concept",SUMIF('Mapping concept'!$B:$B,Jaaroverzicht!$B26,'Mapping concept'!AN:AN),SUMIF('Mapping DEF'!$B:$B,Jaaroverzicht!$B26,'Mapping DEF'!AN:AN))</f>
        <v>0</v>
      </c>
      <c r="AZ26" s="134">
        <f>IF(P$6="Concept",SUMIF('Mapping concept'!$B:$B,Jaaroverzicht!$B26,'Mapping concept'!AO:AO),SUMIF('Mapping DEF'!$B:$B,Jaaroverzicht!$B26,'Mapping DEF'!AO:AO))</f>
        <v>0</v>
      </c>
      <c r="BA26" s="134">
        <f>IF(Q$6="Concept",SUMIF('Mapping concept'!$B:$B,Jaaroverzicht!$B26,'Mapping concept'!AP:AP),SUMIF('Mapping DEF'!$B:$B,Jaaroverzicht!$B26,'Mapping DEF'!AP:AP))</f>
        <v>0</v>
      </c>
      <c r="BB26" s="134">
        <f>IF(R$6="Concept",SUMIF('Mapping concept'!$B:$B,Jaaroverzicht!$B26,'Mapping concept'!AQ:AQ),SUMIF('Mapping DEF'!$B:$B,Jaaroverzicht!$B26,'Mapping DEF'!AQ:AQ))</f>
        <v>0</v>
      </c>
      <c r="BI26" s="154"/>
      <c r="BJ26" s="132">
        <f>SUM(AQ26:$AQ26)/SUM(X26:$X26)</f>
        <v>7.7600000000000002E-2</v>
      </c>
      <c r="BK26" s="132">
        <f>SUM($AQ26:AR26)/SUM($X26:Y26)</f>
        <v>7.2581791338582682E-2</v>
      </c>
      <c r="BL26" s="132">
        <f>SUM($AQ26:AS26)/SUM($X26:Z26)</f>
        <v>8.2602400174558152E-2</v>
      </c>
      <c r="BM26" s="132">
        <f>SUM($AQ26:AT26)/SUM($X26:AA26)</f>
        <v>7.9992984735303668E-2</v>
      </c>
      <c r="BN26" s="132">
        <f>SUM($AQ26:AU26)/SUM($X26:AB26)</f>
        <v>7.6633816112763486E-2</v>
      </c>
      <c r="BO26" s="132">
        <f>SUM($AQ26:AV26)/SUM($X26:AC26)</f>
        <v>7.4703839930967533E-2</v>
      </c>
      <c r="BP26" s="132">
        <f>SUM($AQ26:AW26)/SUM($X26:AD26)</f>
        <v>6.7623273371236831E-2</v>
      </c>
      <c r="BQ26" s="132">
        <f>SUM($AQ26:AX26)/SUM($X26:AE26)</f>
        <v>6.7623273371236831E-2</v>
      </c>
      <c r="BR26" s="132">
        <f>SUM($AQ26:AY26)/SUM($X26:AF26)</f>
        <v>6.7623273371236831E-2</v>
      </c>
      <c r="BS26" s="132">
        <f>SUM($AQ26:AZ26)/SUM($X26:AG26)</f>
        <v>6.7623273371236831E-2</v>
      </c>
      <c r="BT26" s="132">
        <f>SUM($AQ26:BA26)/SUM($X26:AH26)</f>
        <v>6.7623273371236831E-2</v>
      </c>
      <c r="BU26" s="132">
        <f>SUM($AQ26:BB26)/SUM($X26:AI26)</f>
        <v>6.7623273371236831E-2</v>
      </c>
      <c r="BW26" s="362">
        <f>IFERROR(SUMIF('Mapping concept'!$B:$B,Jaaroverzicht!$B26,'Mapping concept'!AF:AF)/SUMIF('Mapping concept'!$B:$B,Jaaroverzicht!$B26,'Mapping concept'!R:R),0)</f>
        <v>7.7600000000000002E-2</v>
      </c>
      <c r="BX26" s="363">
        <f>IFERROR(SUMIF('Mapping concept'!$B:$B,Jaaroverzicht!$B26,'Mapping concept'!AG:AG)/SUMIF('Mapping concept'!$B:$B,Jaaroverzicht!$B26,'Mapping concept'!S:S),0)</f>
        <v>6.7299999999999999E-2</v>
      </c>
      <c r="BY26" s="363">
        <f>IFERROR(SUMIF('Mapping concept'!$B:$B,Jaaroverzicht!$B26,'Mapping concept'!AH:AH)/SUMIF('Mapping concept'!$B:$B,Jaaroverzicht!$B26,'Mapping concept'!T:T),0)</f>
        <v>8.8900000000000007E-2</v>
      </c>
      <c r="BZ26" s="363">
        <f>IFERROR(SUMIF('Mapping concept'!$B:$B,Jaaroverzicht!$B26,'Mapping concept'!AI:AI)/SUMIF('Mapping concept'!$B:$B,Jaaroverzicht!$B26,'Mapping concept'!U:U),0)</f>
        <v>7.2400000000000006E-2</v>
      </c>
      <c r="CA26" s="363">
        <f>IFERROR(SUMIF('Mapping concept'!$B:$B,Jaaroverzicht!$B26,'Mapping concept'!AJ:AJ)/SUMIF('Mapping concept'!$B:$B,Jaaroverzicht!$B26,'Mapping concept'!V:V),0)</f>
        <v>6.3500000000000001E-2</v>
      </c>
      <c r="CB26" s="363">
        <f>IFERROR(SUMIF('Mapping concept'!$B:$B,Jaaroverzicht!$B26,'Mapping concept'!AK:AK)/SUMIF('Mapping concept'!$B:$B,Jaaroverzicht!$B26,'Mapping concept'!W:W),0)</f>
        <v>6.5000000000000002E-2</v>
      </c>
      <c r="CC26" s="363">
        <f>IFERROR(SUMIF('Mapping concept'!$B:$B,Jaaroverzicht!$B26,'Mapping concept'!AL:AL)/SUMIF('Mapping concept'!$B:$B,Jaaroverzicht!$B26,'Mapping concept'!X:X),0)</f>
        <v>2.2599999999999999E-2</v>
      </c>
      <c r="CD26" s="363">
        <f>IFERROR(SUMIF('Mapping concept'!$B:$B,Jaaroverzicht!$B26,'Mapping concept'!AM:AM)/SUMIF('Mapping concept'!$B:$B,Jaaroverzicht!$B26,'Mapping concept'!Y:Y),0)</f>
        <v>0</v>
      </c>
      <c r="CE26" s="363">
        <f>IFERROR(SUMIF('Mapping concept'!$B:$B,Jaaroverzicht!$B26,'Mapping concept'!AN:AN)/SUMIF('Mapping concept'!$B:$B,Jaaroverzicht!$B26,'Mapping concept'!Z:Z),0)</f>
        <v>0</v>
      </c>
      <c r="CF26" s="363">
        <f>IFERROR(SUMIF('Mapping concept'!$B:$B,Jaaroverzicht!$B26,'Mapping concept'!AO:AO)/SUMIF('Mapping concept'!$B:$B,Jaaroverzicht!$B26,'Mapping concept'!AA:AA),0)</f>
        <v>0</v>
      </c>
      <c r="CG26" s="363">
        <f>IFERROR(SUMIF('Mapping concept'!$B:$B,Jaaroverzicht!$B26,'Mapping concept'!AP:AP)/SUMIF('Mapping concept'!$B:$B,Jaaroverzicht!$B26,'Mapping concept'!AB:AB),0)</f>
        <v>0</v>
      </c>
      <c r="CH26" s="363">
        <f>IFERROR(SUMIF('Mapping concept'!$B:$B,Jaaroverzicht!$B26,'Mapping concept'!AQ:AQ)/SUMIF('Mapping concept'!$B:$B,Jaaroverzicht!$B26,'Mapping concept'!AC:AC),0)</f>
        <v>0</v>
      </c>
      <c r="CI26" s="450"/>
      <c r="CJ26" s="450"/>
    </row>
    <row r="27" spans="1:88" s="34" customFormat="1" ht="12" customHeight="1">
      <c r="A27" s="398" t="s">
        <v>172</v>
      </c>
      <c r="B27" s="398" t="s">
        <v>173</v>
      </c>
      <c r="C27" s="313" t="s">
        <v>174</v>
      </c>
      <c r="D27" s="333"/>
      <c r="E27" s="317">
        <v>0.15984166666666669</v>
      </c>
      <c r="F27" s="332"/>
      <c r="G27" s="317">
        <f t="shared" si="32"/>
        <v>0.21729999999999999</v>
      </c>
      <c r="H27" s="317">
        <f t="shared" ref="H27" si="44">IF(Y27=0,"",IFERROR(AR27/Y27,0))</f>
        <v>0.24640000000000001</v>
      </c>
      <c r="I27" s="317">
        <f t="shared" ref="I27" si="45">IF(Z27=0,"",IFERROR(AS27/Z27,0))</f>
        <v>0.24959999999999999</v>
      </c>
      <c r="J27" s="317">
        <f t="shared" ref="J27" si="46">IF(AA27=0,"",IFERROR(AT27/AA27,0))</f>
        <v>0.28739999999999999</v>
      </c>
      <c r="K27" s="317">
        <f t="shared" ref="K27" si="47">IF(AB27=0,"",IFERROR(AU27/AB27,0))</f>
        <v>0.28839999999999999</v>
      </c>
      <c r="L27" s="317">
        <f t="shared" ref="L27" si="48">IF(AC27=0,"",IFERROR(AV27/AC27,0))</f>
        <v>0.34300000000000003</v>
      </c>
      <c r="M27" s="317">
        <f t="shared" ref="M27" si="49">IF(AD27=0,"",IFERROR(AW27/AD27,0))</f>
        <v>0.25180000000000002</v>
      </c>
      <c r="N27" s="317" t="str">
        <f>IF(AE27=0,"",IFERROR(AX27/AE27,0))</f>
        <v/>
      </c>
      <c r="O27" s="317" t="str">
        <f t="shared" ref="O27" si="50">IF(AF27=0,"",IFERROR(AY27/AF27,0))</f>
        <v/>
      </c>
      <c r="P27" s="317" t="str">
        <f t="shared" ref="P27" si="51">IF(AG27=0,"",IFERROR(AZ27/AG27,0))</f>
        <v/>
      </c>
      <c r="Q27" s="317" t="str">
        <f t="shared" ref="Q27" si="52">IF(AH27=0,"",IFERROR(BA27/AH27,0))</f>
        <v/>
      </c>
      <c r="R27" s="317" t="str">
        <f t="shared" ref="R27" si="53">IF(AI27=0,"",IFERROR(BB27/AI27,0))</f>
        <v/>
      </c>
      <c r="S27" s="428">
        <f t="shared" ref="S27" si="54">IFERROR(AVERAGE(G27:R27),0)</f>
        <v>0.26912857142857144</v>
      </c>
      <c r="U27" s="374">
        <f>IFERROR(VLOOKUP(B27,B:CH,5+'Mapping DEF'!$B$1,FALSE)-VLOOKUP(B27,B:CH,73+'Mapping DEF'!$B$1,FALSE),0)</f>
        <v>-9.9999999999994538E-4</v>
      </c>
      <c r="V27" s="154"/>
      <c r="X27" s="344">
        <f>IF(G$6="Concept",SUMIF('Mapping concept'!$B:$B,Jaaroverzicht!$B27,'Mapping concept'!R:R),SUMIF('Mapping DEF'!$B:$B,Jaaroverzicht!$B27,'Mapping DEF'!R:R))</f>
        <v>14.91</v>
      </c>
      <c r="Y27" s="344">
        <f>IF(H$6="Concept",SUMIF('Mapping concept'!$B:$B,Jaaroverzicht!$B27,'Mapping concept'!S:S),SUMIF('Mapping DEF'!$B:$B,Jaaroverzicht!$B27,'Mapping DEF'!S:S))</f>
        <v>14.27</v>
      </c>
      <c r="Z27" s="344">
        <f>IF(I$6="Concept",SUMIF('Mapping concept'!$B:$B,Jaaroverzicht!$B27,'Mapping concept'!T:T),SUMIF('Mapping DEF'!$B:$B,Jaaroverzicht!$B27,'Mapping DEF'!T:T))</f>
        <v>14.49</v>
      </c>
      <c r="AA27" s="344">
        <f>IF(J$6="Concept",SUMIF('Mapping concept'!$B:$B,Jaaroverzicht!$B27,'Mapping concept'!U:U),SUMIF('Mapping DEF'!$B:$B,Jaaroverzicht!$B27,'Mapping DEF'!U:U))</f>
        <v>14.59</v>
      </c>
      <c r="AB27" s="344">
        <f>IF(K$6="Concept",SUMIF('Mapping concept'!$B:$B,Jaaroverzicht!$B27,'Mapping concept'!V:V),SUMIF('Mapping DEF'!$B:$B,Jaaroverzicht!$B27,'Mapping DEF'!V:V))</f>
        <v>14.3</v>
      </c>
      <c r="AC27" s="344">
        <f>IF(L$6="Concept",SUMIF('Mapping concept'!$B:$B,Jaaroverzicht!$B27,'Mapping concept'!W:W),SUMIF('Mapping DEF'!$B:$B,Jaaroverzicht!$B27,'Mapping DEF'!W:W))</f>
        <v>14.4</v>
      </c>
      <c r="AD27" s="344">
        <f>IF(M$6="Concept",SUMIF('Mapping concept'!$B:$B,Jaaroverzicht!$B27,'Mapping concept'!X:X),SUMIF('Mapping DEF'!$B:$B,Jaaroverzicht!$B27,'Mapping DEF'!X:X))</f>
        <v>13.07</v>
      </c>
      <c r="AE27" s="344">
        <f>IF(N$6="Concept",SUMIF('Mapping concept'!$B:$B,Jaaroverzicht!$B27,'Mapping concept'!Y:Y),SUMIF('Mapping DEF'!$B:$B,Jaaroverzicht!$B27,'Mapping DEF'!Y:Y))</f>
        <v>0</v>
      </c>
      <c r="AF27" s="344">
        <f>IF(O$6="Concept",SUMIF('Mapping concept'!$B:$B,Jaaroverzicht!$B27,'Mapping concept'!Z:Z),SUMIF('Mapping DEF'!$B:$B,Jaaroverzicht!$B27,'Mapping DEF'!Z:Z))</f>
        <v>0</v>
      </c>
      <c r="AG27" s="344">
        <f>IF(P$6="Concept",SUMIF('Mapping concept'!$B:$B,Jaaroverzicht!$B27,'Mapping concept'!AA:AA),SUMIF('Mapping DEF'!$B:$B,Jaaroverzicht!$B27,'Mapping DEF'!AA:AA))</f>
        <v>0</v>
      </c>
      <c r="AH27" s="344">
        <f>IF(Q$6="Concept",SUMIF('Mapping concept'!$B:$B,Jaaroverzicht!$B27,'Mapping concept'!AB:AB),SUMIF('Mapping DEF'!$B:$B,Jaaroverzicht!$B27,'Mapping DEF'!AB:AB))</f>
        <v>0</v>
      </c>
      <c r="AI27" s="344">
        <f>IF(R$6="Concept",SUMIF('Mapping concept'!$B:$B,Jaaroverzicht!$B27,'Mapping concept'!AC:AC),SUMIF('Mapping DEF'!$B:$B,Jaaroverzicht!$B27,'Mapping DEF'!AC:AC))</f>
        <v>0</v>
      </c>
      <c r="AJ27" s="398"/>
      <c r="AK27" s="157">
        <v>214</v>
      </c>
      <c r="AL27" s="157" t="s">
        <v>175</v>
      </c>
      <c r="AM27" s="157"/>
      <c r="AN27" s="387">
        <f t="shared" ref="AN27" si="55">SUM(G27:I27)/3</f>
        <v>0.23776666666666668</v>
      </c>
      <c r="AO27" s="386">
        <f t="shared" si="16"/>
        <v>3.1361904761904758E-2</v>
      </c>
      <c r="AP27" s="157"/>
      <c r="AQ27" s="134">
        <f>IF(G$6="Concept",SUMIF('Mapping concept'!$B:$B,Jaaroverzicht!$B27,'Mapping concept'!AF:AF),SUMIF('Mapping DEF'!$B:$B,Jaaroverzicht!$B27,'Mapping DEF'!AF:AF))</f>
        <v>3.2399429999999998</v>
      </c>
      <c r="AR27" s="134">
        <f>IF(H$6="Concept",SUMIF('Mapping concept'!$B:$B,Jaaroverzicht!$B27,'Mapping concept'!AG:AG),SUMIF('Mapping DEF'!$B:$B,Jaaroverzicht!$B27,'Mapping DEF'!AG:AG))</f>
        <v>3.5161280000000001</v>
      </c>
      <c r="AS27" s="134">
        <f>IF(I$6="Concept",SUMIF('Mapping concept'!$B:$B,Jaaroverzicht!$B27,'Mapping concept'!AH:AH),SUMIF('Mapping DEF'!$B:$B,Jaaroverzicht!$B27,'Mapping DEF'!AH:AH))</f>
        <v>3.6167039999999999</v>
      </c>
      <c r="AT27" s="134">
        <f>IF(J$6="Concept",SUMIF('Mapping concept'!$B:$B,Jaaroverzicht!$B27,'Mapping concept'!AI:AI),SUMIF('Mapping DEF'!$B:$B,Jaaroverzicht!$B27,'Mapping DEF'!AI:AI))</f>
        <v>4.1931659999999997</v>
      </c>
      <c r="AU27" s="134">
        <f>IF(K$6="Concept",SUMIF('Mapping concept'!$B:$B,Jaaroverzicht!$B27,'Mapping concept'!AJ:AJ),SUMIF('Mapping DEF'!$B:$B,Jaaroverzicht!$B27,'Mapping DEF'!AJ:AJ))</f>
        <v>4.1241200000000005</v>
      </c>
      <c r="AV27" s="134">
        <f>IF(L$6="Concept",SUMIF('Mapping concept'!$B:$B,Jaaroverzicht!$B27,'Mapping concept'!AK:AK),SUMIF('Mapping DEF'!$B:$B,Jaaroverzicht!$B27,'Mapping DEF'!AK:AK))</f>
        <v>4.9392000000000005</v>
      </c>
      <c r="AW27" s="134">
        <f>IF(M$6="Concept",SUMIF('Mapping concept'!$B:$B,Jaaroverzicht!$B27,'Mapping concept'!AL:AL),SUMIF('Mapping DEF'!$B:$B,Jaaroverzicht!$B27,'Mapping DEF'!AL:AL))</f>
        <v>3.2910260000000005</v>
      </c>
      <c r="AX27" s="134">
        <f>IF(N$6="Concept",SUMIF('Mapping concept'!$B:$B,Jaaroverzicht!$B27,'Mapping concept'!AM:AM),SUMIF('Mapping DEF'!$B:$B,Jaaroverzicht!$B27,'Mapping DEF'!AM:AM))</f>
        <v>0</v>
      </c>
      <c r="AY27" s="134">
        <f>IF(O$6="Concept",SUMIF('Mapping concept'!$B:$B,Jaaroverzicht!$B27,'Mapping concept'!AN:AN),SUMIF('Mapping DEF'!$B:$B,Jaaroverzicht!$B27,'Mapping DEF'!AN:AN))</f>
        <v>0</v>
      </c>
      <c r="AZ27" s="134">
        <f>IF(P$6="Concept",SUMIF('Mapping concept'!$B:$B,Jaaroverzicht!$B27,'Mapping concept'!AO:AO),SUMIF('Mapping DEF'!$B:$B,Jaaroverzicht!$B27,'Mapping DEF'!AO:AO))</f>
        <v>0</v>
      </c>
      <c r="BA27" s="134">
        <f>IF(Q$6="Concept",SUMIF('Mapping concept'!$B:$B,Jaaroverzicht!$B27,'Mapping concept'!AP:AP),SUMIF('Mapping DEF'!$B:$B,Jaaroverzicht!$B27,'Mapping DEF'!AP:AP))</f>
        <v>0</v>
      </c>
      <c r="BB27" s="134">
        <f>IF(R$6="Concept",SUMIF('Mapping concept'!$B:$B,Jaaroverzicht!$B27,'Mapping concept'!AQ:AQ),SUMIF('Mapping DEF'!$B:$B,Jaaroverzicht!$B27,'Mapping DEF'!AQ:AQ))</f>
        <v>0</v>
      </c>
      <c r="BI27" s="154"/>
      <c r="BJ27" s="132">
        <f>SUM(AQ27:$AQ27)/SUM(X27:$X27)</f>
        <v>0.21729999999999999</v>
      </c>
      <c r="BK27" s="132">
        <f>SUM($AQ27:AR27)/SUM($X27:Y27)</f>
        <v>0.23153087731322824</v>
      </c>
      <c r="BL27" s="132">
        <f>SUM($AQ27:AS27)/SUM($X27:Z27)</f>
        <v>0.23752633386764369</v>
      </c>
      <c r="BM27" s="132">
        <f>SUM($AQ27:AT27)/SUM($X27:AA27)</f>
        <v>0.25001615173360797</v>
      </c>
      <c r="BN27" s="132">
        <f>SUM($AQ27:AU27)/SUM($X27:AB27)</f>
        <v>0.25758077453142225</v>
      </c>
      <c r="BO27" s="132">
        <f>SUM($AQ27:AV27)/SUM($X27:AC27)</f>
        <v>0.271725632474701</v>
      </c>
      <c r="BP27" s="132">
        <f>SUM($AQ27:AW27)/SUM($X27:AD27)</f>
        <v>0.26912213335999202</v>
      </c>
      <c r="BQ27" s="132">
        <f>SUM($AQ27:AX27)/SUM($X27:AE27)</f>
        <v>0.26912213335999202</v>
      </c>
      <c r="BR27" s="132">
        <f>SUM($AQ27:AY27)/SUM($X27:AF27)</f>
        <v>0.26912213335999202</v>
      </c>
      <c r="BS27" s="132">
        <f>SUM($AQ27:AZ27)/SUM($X27:AG27)</f>
        <v>0.26912213335999202</v>
      </c>
      <c r="BT27" s="132">
        <f>SUM($AQ27:BA27)/SUM($X27:AH27)</f>
        <v>0.26912213335999202</v>
      </c>
      <c r="BU27" s="132">
        <f>SUM($AQ27:BB27)/SUM($X27:AI27)</f>
        <v>0.26912213335999202</v>
      </c>
      <c r="BW27" s="362">
        <f>IFERROR(SUMIF('Mapping concept'!$B:$B,Jaaroverzicht!$B27,'Mapping concept'!AF:AF)/SUMIF('Mapping concept'!$B:$B,Jaaroverzicht!$B27,'Mapping concept'!R:R),0)</f>
        <v>0.25159999999999999</v>
      </c>
      <c r="BX27" s="363">
        <f>IFERROR(SUMIF('Mapping concept'!$B:$B,Jaaroverzicht!$B27,'Mapping concept'!AG:AG)/SUMIF('Mapping concept'!$B:$B,Jaaroverzicht!$B27,'Mapping concept'!S:S),0)</f>
        <v>0.2465</v>
      </c>
      <c r="BY27" s="363">
        <f>IFERROR(SUMIF('Mapping concept'!$B:$B,Jaaroverzicht!$B27,'Mapping concept'!AH:AH)/SUMIF('Mapping concept'!$B:$B,Jaaroverzicht!$B27,'Mapping concept'!T:T),0)</f>
        <v>0.23730000000000001</v>
      </c>
      <c r="BZ27" s="363">
        <f>IFERROR(SUMIF('Mapping concept'!$B:$B,Jaaroverzicht!$B27,'Mapping concept'!AI:AI)/SUMIF('Mapping concept'!$B:$B,Jaaroverzicht!$B27,'Mapping concept'!U:U),0)</f>
        <v>0.28739999999999999</v>
      </c>
      <c r="CA27" s="363">
        <f>IFERROR(SUMIF('Mapping concept'!$B:$B,Jaaroverzicht!$B27,'Mapping concept'!AJ:AJ)/SUMIF('Mapping concept'!$B:$B,Jaaroverzicht!$B27,'Mapping concept'!V:V),0)</f>
        <v>0.28839999999999999</v>
      </c>
      <c r="CB27" s="363">
        <f>IFERROR(SUMIF('Mapping concept'!$B:$B,Jaaroverzicht!$B27,'Mapping concept'!AK:AK)/SUMIF('Mapping concept'!$B:$B,Jaaroverzicht!$B27,'Mapping concept'!W:W),0)</f>
        <v>0.34399999999999997</v>
      </c>
      <c r="CC27" s="363">
        <f>IFERROR(SUMIF('Mapping concept'!$B:$B,Jaaroverzicht!$B27,'Mapping concept'!AL:AL)/SUMIF('Mapping concept'!$B:$B,Jaaroverzicht!$B27,'Mapping concept'!X:X),0)</f>
        <v>0.25180000000000002</v>
      </c>
      <c r="CD27" s="363">
        <f>IFERROR(SUMIF('Mapping concept'!$B:$B,Jaaroverzicht!$B27,'Mapping concept'!AM:AM)/SUMIF('Mapping concept'!$B:$B,Jaaroverzicht!$B27,'Mapping concept'!Y:Y),0)</f>
        <v>0</v>
      </c>
      <c r="CE27" s="363">
        <f>IFERROR(SUMIF('Mapping concept'!$B:$B,Jaaroverzicht!$B27,'Mapping concept'!AN:AN)/SUMIF('Mapping concept'!$B:$B,Jaaroverzicht!$B27,'Mapping concept'!Z:Z),0)</f>
        <v>0</v>
      </c>
      <c r="CF27" s="363">
        <f>IFERROR(SUMIF('Mapping concept'!$B:$B,Jaaroverzicht!$B27,'Mapping concept'!AO:AO)/SUMIF('Mapping concept'!$B:$B,Jaaroverzicht!$B27,'Mapping concept'!AA:AA),0)</f>
        <v>0</v>
      </c>
      <c r="CG27" s="363">
        <f>IFERROR(SUMIF('Mapping concept'!$B:$B,Jaaroverzicht!$B27,'Mapping concept'!AP:AP)/SUMIF('Mapping concept'!$B:$B,Jaaroverzicht!$B27,'Mapping concept'!AB:AB),0)</f>
        <v>0</v>
      </c>
      <c r="CH27" s="363">
        <f>IFERROR(SUMIF('Mapping concept'!$B:$B,Jaaroverzicht!$B27,'Mapping concept'!AQ:AQ)/SUMIF('Mapping concept'!$B:$B,Jaaroverzicht!$B27,'Mapping concept'!AC:AC),0)</f>
        <v>0</v>
      </c>
      <c r="CI27" s="450"/>
      <c r="CJ27" s="450"/>
    </row>
    <row r="28" spans="1:88" s="34" customFormat="1" ht="12" customHeight="1">
      <c r="A28" s="398" t="s">
        <v>176</v>
      </c>
      <c r="B28" s="398" t="s">
        <v>177</v>
      </c>
      <c r="C28" s="313" t="s">
        <v>178</v>
      </c>
      <c r="D28" s="333"/>
      <c r="E28" s="317">
        <v>8.527499999999999E-2</v>
      </c>
      <c r="F28" s="332"/>
      <c r="G28" s="317">
        <f t="shared" si="11"/>
        <v>0.157</v>
      </c>
      <c r="H28" s="317">
        <f t="shared" si="12"/>
        <v>0.13300000000000001</v>
      </c>
      <c r="I28" s="317">
        <f t="shared" si="13"/>
        <v>0.1421</v>
      </c>
      <c r="J28" s="317">
        <f t="shared" si="13"/>
        <v>0.1188</v>
      </c>
      <c r="K28" s="317">
        <f t="shared" si="13"/>
        <v>0.12659999999999999</v>
      </c>
      <c r="L28" s="317">
        <f t="shared" si="13"/>
        <v>0.1244</v>
      </c>
      <c r="M28" s="317">
        <f t="shared" si="13"/>
        <v>8.7999999999999995E-2</v>
      </c>
      <c r="N28" s="317" t="str">
        <f t="shared" si="13"/>
        <v/>
      </c>
      <c r="O28" s="317" t="str">
        <f t="shared" si="13"/>
        <v/>
      </c>
      <c r="P28" s="317" t="str">
        <f t="shared" si="13"/>
        <v/>
      </c>
      <c r="Q28" s="317" t="str">
        <f t="shared" si="13"/>
        <v/>
      </c>
      <c r="R28" s="317" t="str">
        <f t="shared" si="13"/>
        <v/>
      </c>
      <c r="S28" s="428">
        <f t="shared" si="14"/>
        <v>0.12712857142857142</v>
      </c>
      <c r="U28" s="374">
        <f>VLOOKUP(B28,B:CH,5+'Mapping DEF'!$B$1,FALSE)-VLOOKUP(B28,B:CH,73+'Mapping DEF'!$B$1,FALSE)</f>
        <v>0</v>
      </c>
      <c r="V28" s="154"/>
      <c r="X28" s="344">
        <f>IF(G$6="Concept",SUMIF('Mapping concept'!$B:$B,Jaaroverzicht!$B28,'Mapping concept'!R:R),SUMIF('Mapping DEF'!$B:$B,Jaaroverzicht!$B28,'Mapping DEF'!R:R))</f>
        <v>45.03</v>
      </c>
      <c r="Y28" s="344">
        <f>IF(H$6="Concept",SUMIF('Mapping concept'!$B:$B,Jaaroverzicht!$B28,'Mapping concept'!S:S),SUMIF('Mapping DEF'!$B:$B,Jaaroverzicht!$B28,'Mapping DEF'!S:S))</f>
        <v>43.96</v>
      </c>
      <c r="Z28" s="344">
        <f>IF(I$6="Concept",SUMIF('Mapping concept'!$B:$B,Jaaroverzicht!$B28,'Mapping concept'!T:T),SUMIF('Mapping DEF'!$B:$B,Jaaroverzicht!$B28,'Mapping DEF'!T:T))</f>
        <v>43.5</v>
      </c>
      <c r="AA28" s="344">
        <f>IF(J$6="Concept",SUMIF('Mapping concept'!$B:$B,Jaaroverzicht!$B28,'Mapping concept'!U:U),SUMIF('Mapping DEF'!$B:$B,Jaaroverzicht!$B28,'Mapping DEF'!U:U))</f>
        <v>43.19</v>
      </c>
      <c r="AB28" s="344">
        <f>IF(K$6="Concept",SUMIF('Mapping concept'!$B:$B,Jaaroverzicht!$B28,'Mapping concept'!V:V),SUMIF('Mapping DEF'!$B:$B,Jaaroverzicht!$B28,'Mapping DEF'!V:V))</f>
        <v>42.55</v>
      </c>
      <c r="AC28" s="344">
        <f>IF(L$6="Concept",SUMIF('Mapping concept'!$B:$B,Jaaroverzicht!$B28,'Mapping concept'!W:W),SUMIF('Mapping DEF'!$B:$B,Jaaroverzicht!$B28,'Mapping DEF'!W:W))</f>
        <v>42.53</v>
      </c>
      <c r="AD28" s="344">
        <f>IF(M$6="Concept",SUMIF('Mapping concept'!$B:$B,Jaaroverzicht!$B28,'Mapping concept'!X:X),SUMIF('Mapping DEF'!$B:$B,Jaaroverzicht!$B28,'Mapping DEF'!X:X))</f>
        <v>42.01</v>
      </c>
      <c r="AE28" s="344">
        <f>IF(N$6="Concept",SUMIF('Mapping concept'!$B:$B,Jaaroverzicht!$B28,'Mapping concept'!Y:Y),SUMIF('Mapping DEF'!$B:$B,Jaaroverzicht!$B28,'Mapping DEF'!Y:Y))</f>
        <v>0</v>
      </c>
      <c r="AF28" s="344">
        <f>IF(O$6="Concept",SUMIF('Mapping concept'!$B:$B,Jaaroverzicht!$B28,'Mapping concept'!Z:Z),SUMIF('Mapping DEF'!$B:$B,Jaaroverzicht!$B28,'Mapping DEF'!Z:Z))</f>
        <v>0</v>
      </c>
      <c r="AG28" s="344">
        <f>IF(P$6="Concept",SUMIF('Mapping concept'!$B:$B,Jaaroverzicht!$B28,'Mapping concept'!AA:AA),SUMIF('Mapping DEF'!$B:$B,Jaaroverzicht!$B28,'Mapping DEF'!AA:AA))</f>
        <v>0</v>
      </c>
      <c r="AH28" s="344">
        <f>IF(Q$6="Concept",SUMIF('Mapping concept'!$B:$B,Jaaroverzicht!$B28,'Mapping concept'!AB:AB),SUMIF('Mapping DEF'!$B:$B,Jaaroverzicht!$B28,'Mapping DEF'!AB:AB))</f>
        <v>0</v>
      </c>
      <c r="AI28" s="344">
        <f>IF(R$6="Concept",SUMIF('Mapping concept'!$B:$B,Jaaroverzicht!$B28,'Mapping concept'!AC:AC),SUMIF('Mapping DEF'!$B:$B,Jaaroverzicht!$B28,'Mapping DEF'!AC:AC))</f>
        <v>0</v>
      </c>
      <c r="AJ28" s="398"/>
      <c r="AK28" s="157">
        <v>230</v>
      </c>
      <c r="AL28" s="157" t="s">
        <v>178</v>
      </c>
      <c r="AM28" s="157"/>
      <c r="AN28" s="387">
        <f t="shared" si="15"/>
        <v>0.14403333333333335</v>
      </c>
      <c r="AO28" s="386">
        <f t="shared" ref="AO28:AO32" si="56">S28-AN28</f>
        <v>-1.6904761904761922E-2</v>
      </c>
      <c r="AP28" s="157"/>
      <c r="AQ28" s="134">
        <f>IF(G$6="Concept",SUMIF('Mapping concept'!$B:$B,Jaaroverzicht!$B28,'Mapping concept'!AF:AF),SUMIF('Mapping DEF'!$B:$B,Jaaroverzicht!$B28,'Mapping DEF'!AF:AF))</f>
        <v>7.0697100000000006</v>
      </c>
      <c r="AR28" s="134">
        <f>IF(H$6="Concept",SUMIF('Mapping concept'!$B:$B,Jaaroverzicht!$B28,'Mapping concept'!AG:AG),SUMIF('Mapping DEF'!$B:$B,Jaaroverzicht!$B28,'Mapping DEF'!AG:AG))</f>
        <v>5.8466800000000001</v>
      </c>
      <c r="AS28" s="134">
        <f>IF(I$6="Concept",SUMIF('Mapping concept'!$B:$B,Jaaroverzicht!$B28,'Mapping concept'!AH:AH),SUMIF('Mapping DEF'!$B:$B,Jaaroverzicht!$B28,'Mapping DEF'!AH:AH))</f>
        <v>6.1813500000000001</v>
      </c>
      <c r="AT28" s="134">
        <f>IF(J$6="Concept",SUMIF('Mapping concept'!$B:$B,Jaaroverzicht!$B28,'Mapping concept'!AI:AI),SUMIF('Mapping DEF'!$B:$B,Jaaroverzicht!$B28,'Mapping DEF'!AI:AI))</f>
        <v>5.1309719999999999</v>
      </c>
      <c r="AU28" s="134">
        <f>IF(K$6="Concept",SUMIF('Mapping concept'!$B:$B,Jaaroverzicht!$B28,'Mapping concept'!AJ:AJ),SUMIF('Mapping DEF'!$B:$B,Jaaroverzicht!$B28,'Mapping DEF'!AJ:AJ))</f>
        <v>5.3868299999999989</v>
      </c>
      <c r="AV28" s="134">
        <f>IF(L$6="Concept",SUMIF('Mapping concept'!$B:$B,Jaaroverzicht!$B28,'Mapping concept'!AK:AK),SUMIF('Mapping DEF'!$B:$B,Jaaroverzicht!$B28,'Mapping DEF'!AK:AK))</f>
        <v>5.2907320000000002</v>
      </c>
      <c r="AW28" s="134">
        <f>IF(M$6="Concept",SUMIF('Mapping concept'!$B:$B,Jaaroverzicht!$B28,'Mapping concept'!AL:AL),SUMIF('Mapping DEF'!$B:$B,Jaaroverzicht!$B28,'Mapping DEF'!AL:AL))</f>
        <v>3.6968799999999997</v>
      </c>
      <c r="AX28" s="134">
        <f>IF(N$6="Concept",SUMIF('Mapping concept'!$B:$B,Jaaroverzicht!$B28,'Mapping concept'!AM:AM),SUMIF('Mapping DEF'!$B:$B,Jaaroverzicht!$B28,'Mapping DEF'!AM:AM))</f>
        <v>0</v>
      </c>
      <c r="AY28" s="134">
        <f>IF(O$6="Concept",SUMIF('Mapping concept'!$B:$B,Jaaroverzicht!$B28,'Mapping concept'!AN:AN),SUMIF('Mapping DEF'!$B:$B,Jaaroverzicht!$B28,'Mapping DEF'!AN:AN))</f>
        <v>0</v>
      </c>
      <c r="AZ28" s="134">
        <f>IF(P$6="Concept",SUMIF('Mapping concept'!$B:$B,Jaaroverzicht!$B28,'Mapping concept'!AO:AO),SUMIF('Mapping DEF'!$B:$B,Jaaroverzicht!$B28,'Mapping DEF'!AO:AO))</f>
        <v>0</v>
      </c>
      <c r="BA28" s="134">
        <f>IF(Q$6="Concept",SUMIF('Mapping concept'!$B:$B,Jaaroverzicht!$B28,'Mapping concept'!AP:AP),SUMIF('Mapping DEF'!$B:$B,Jaaroverzicht!$B28,'Mapping DEF'!AP:AP))</f>
        <v>0</v>
      </c>
      <c r="BB28" s="134">
        <f>IF(R$6="Concept",SUMIF('Mapping concept'!$B:$B,Jaaroverzicht!$B28,'Mapping concept'!AQ:AQ),SUMIF('Mapping DEF'!$B:$B,Jaaroverzicht!$B28,'Mapping DEF'!AQ:AQ))</f>
        <v>0</v>
      </c>
      <c r="BI28" s="154"/>
      <c r="BJ28" s="132">
        <f>SUM(AQ28:$AQ28)/SUM(X28:$X28)</f>
        <v>0.157</v>
      </c>
      <c r="BK28" s="132">
        <f>SUM($AQ28:AR28)/SUM($X28:Y28)</f>
        <v>0.14514428587481737</v>
      </c>
      <c r="BL28" s="132">
        <f>SUM($AQ28:AS28)/SUM($X28:Z28)</f>
        <v>0.14414476564269002</v>
      </c>
      <c r="BM28" s="132">
        <f>SUM($AQ28:AT28)/SUM($X28:AA28)</f>
        <v>0.13791388888888889</v>
      </c>
      <c r="BN28" s="132">
        <f>SUM($AQ28:AU28)/SUM($X28:AB28)</f>
        <v>0.13570793199835035</v>
      </c>
      <c r="BO28" s="132">
        <f>SUM($AQ28:AV28)/SUM($X28:AC28)</f>
        <v>0.13386360638134684</v>
      </c>
      <c r="BP28" s="132">
        <f>SUM($AQ28:AW28)/SUM($X28:AD28)</f>
        <v>0.12749993064042014</v>
      </c>
      <c r="BQ28" s="132">
        <f>SUM($AQ28:AX28)/SUM($X28:AE28)</f>
        <v>0.12749993064042014</v>
      </c>
      <c r="BR28" s="132">
        <f>SUM($AQ28:AY28)/SUM($X28:AF28)</f>
        <v>0.12749993064042014</v>
      </c>
      <c r="BS28" s="132">
        <f>SUM($AQ28:AZ28)/SUM($X28:AG28)</f>
        <v>0.12749993064042014</v>
      </c>
      <c r="BT28" s="132">
        <f>SUM($AQ28:BA28)/SUM($X28:AH28)</f>
        <v>0.12749993064042014</v>
      </c>
      <c r="BU28" s="132">
        <f>SUM($AQ28:BB28)/SUM($X28:AI28)</f>
        <v>0.12749993064042014</v>
      </c>
      <c r="BW28" s="362">
        <f>IFERROR(SUMIF('Mapping concept'!$B:$B,Jaaroverzicht!$B28,'Mapping concept'!AF:AF)/SUMIF('Mapping concept'!$B:$B,Jaaroverzicht!$B28,'Mapping concept'!R:R),0)</f>
        <v>0.1598</v>
      </c>
      <c r="BX28" s="363">
        <f>IFERROR(SUMIF('Mapping concept'!$B:$B,Jaaroverzicht!$B28,'Mapping concept'!AG:AG)/SUMIF('Mapping concept'!$B:$B,Jaaroverzicht!$B28,'Mapping concept'!S:S),0)</f>
        <v>0.17299999999999999</v>
      </c>
      <c r="BY28" s="363">
        <f>IFERROR(SUMIF('Mapping concept'!$B:$B,Jaaroverzicht!$B28,'Mapping concept'!AH:AH)/SUMIF('Mapping concept'!$B:$B,Jaaroverzicht!$B28,'Mapping concept'!T:T),0)</f>
        <v>0.14599999999999999</v>
      </c>
      <c r="BZ28" s="363">
        <f>IFERROR(SUMIF('Mapping concept'!$B:$B,Jaaroverzicht!$B28,'Mapping concept'!AI:AI)/SUMIF('Mapping concept'!$B:$B,Jaaroverzicht!$B28,'Mapping concept'!U:U),0)</f>
        <v>0.1188</v>
      </c>
      <c r="CA28" s="363">
        <f>IFERROR(SUMIF('Mapping concept'!$B:$B,Jaaroverzicht!$B28,'Mapping concept'!AJ:AJ)/SUMIF('Mapping concept'!$B:$B,Jaaroverzicht!$B28,'Mapping concept'!V:V),0)</f>
        <v>0.12659999999999999</v>
      </c>
      <c r="CB28" s="363">
        <f>IFERROR(SUMIF('Mapping concept'!$B:$B,Jaaroverzicht!$B28,'Mapping concept'!AK:AK)/SUMIF('Mapping concept'!$B:$B,Jaaroverzicht!$B28,'Mapping concept'!W:W),0)</f>
        <v>0.1244</v>
      </c>
      <c r="CC28" s="363">
        <f>IFERROR(SUMIF('Mapping concept'!$B:$B,Jaaroverzicht!$B28,'Mapping concept'!AL:AL)/SUMIF('Mapping concept'!$B:$B,Jaaroverzicht!$B28,'Mapping concept'!X:X),0)</f>
        <v>8.7999999999999995E-2</v>
      </c>
      <c r="CD28" s="363">
        <f>IFERROR(SUMIF('Mapping concept'!$B:$B,Jaaroverzicht!$B28,'Mapping concept'!AM:AM)/SUMIF('Mapping concept'!$B:$B,Jaaroverzicht!$B28,'Mapping concept'!Y:Y),0)</f>
        <v>0</v>
      </c>
      <c r="CE28" s="363">
        <f>IFERROR(SUMIF('Mapping concept'!$B:$B,Jaaroverzicht!$B28,'Mapping concept'!AN:AN)/SUMIF('Mapping concept'!$B:$B,Jaaroverzicht!$B28,'Mapping concept'!Z:Z),0)</f>
        <v>0</v>
      </c>
      <c r="CF28" s="363">
        <f>IFERROR(SUMIF('Mapping concept'!$B:$B,Jaaroverzicht!$B28,'Mapping concept'!AO:AO)/SUMIF('Mapping concept'!$B:$B,Jaaroverzicht!$B28,'Mapping concept'!AA:AA),0)</f>
        <v>0</v>
      </c>
      <c r="CG28" s="363">
        <f>IFERROR(SUMIF('Mapping concept'!$B:$B,Jaaroverzicht!$B28,'Mapping concept'!AP:AP)/SUMIF('Mapping concept'!$B:$B,Jaaroverzicht!$B28,'Mapping concept'!AB:AB),0)</f>
        <v>0</v>
      </c>
      <c r="CH28" s="363">
        <f>IFERROR(SUMIF('Mapping concept'!$B:$B,Jaaroverzicht!$B28,'Mapping concept'!AQ:AQ)/SUMIF('Mapping concept'!$B:$B,Jaaroverzicht!$B28,'Mapping concept'!AC:AC),0)</f>
        <v>0</v>
      </c>
      <c r="CI28" s="450"/>
      <c r="CJ28" s="450"/>
    </row>
    <row r="29" spans="1:88" s="34" customFormat="1" ht="12" customHeight="1">
      <c r="A29" s="398" t="s">
        <v>180</v>
      </c>
      <c r="B29" s="398" t="s">
        <v>181</v>
      </c>
      <c r="C29" s="313" t="s">
        <v>182</v>
      </c>
      <c r="D29" s="333"/>
      <c r="E29" s="317">
        <v>7.5687722181486353E-2</v>
      </c>
      <c r="F29" s="332"/>
      <c r="G29" s="317">
        <f t="shared" si="11"/>
        <v>6.8021001693684982E-2</v>
      </c>
      <c r="H29" s="317">
        <f t="shared" si="12"/>
        <v>6.3949284692417743E-2</v>
      </c>
      <c r="I29" s="317">
        <f t="shared" si="13"/>
        <v>8.2617862301396228E-2</v>
      </c>
      <c r="J29" s="317">
        <f t="shared" si="13"/>
        <v>6.8247116349047149E-2</v>
      </c>
      <c r="K29" s="317">
        <f t="shared" si="13"/>
        <v>3.1718358867826542E-2</v>
      </c>
      <c r="L29" s="317">
        <f t="shared" si="13"/>
        <v>1.3389801395598495E-2</v>
      </c>
      <c r="M29" s="317">
        <f t="shared" si="13"/>
        <v>1.4288847583643122E-2</v>
      </c>
      <c r="N29" s="317" t="str">
        <f t="shared" si="13"/>
        <v/>
      </c>
      <c r="O29" s="317" t="str">
        <f t="shared" si="13"/>
        <v/>
      </c>
      <c r="P29" s="317" t="str">
        <f t="shared" si="13"/>
        <v/>
      </c>
      <c r="Q29" s="317" t="str">
        <f t="shared" si="13"/>
        <v/>
      </c>
      <c r="R29" s="317" t="str">
        <f t="shared" si="13"/>
        <v/>
      </c>
      <c r="S29" s="428">
        <f t="shared" si="14"/>
        <v>4.8890324697659179E-2</v>
      </c>
      <c r="U29" s="374">
        <f>VLOOKUP(B29,B:CH,5+'Mapping DEF'!$B$1,FALSE)-VLOOKUP(B29,B:CH,73+'Mapping DEF'!$B$1,FALSE)</f>
        <v>0</v>
      </c>
      <c r="V29" s="154"/>
      <c r="X29" s="344">
        <f>IF(G$6="Concept",SUMIF('Mapping concept'!$B:$B,Jaaroverzicht!$B29,'Mapping concept'!R:R),SUMIF('Mapping DEF'!$B:$B,Jaaroverzicht!$B29,'Mapping DEF'!R:R))</f>
        <v>41.33</v>
      </c>
      <c r="Y29" s="344">
        <f>IF(H$6="Concept",SUMIF('Mapping concept'!$B:$B,Jaaroverzicht!$B29,'Mapping concept'!S:S),SUMIF('Mapping DEF'!$B:$B,Jaaroverzicht!$B29,'Mapping DEF'!S:S))</f>
        <v>41.94</v>
      </c>
      <c r="Z29" s="344">
        <f>IF(I$6="Concept",SUMIF('Mapping concept'!$B:$B,Jaaroverzicht!$B29,'Mapping concept'!T:T),SUMIF('Mapping DEF'!$B:$B,Jaaroverzicht!$B29,'Mapping DEF'!T:T))</f>
        <v>41.540000000000006</v>
      </c>
      <c r="AA29" s="344">
        <f>IF(J$6="Concept",SUMIF('Mapping concept'!$B:$B,Jaaroverzicht!$B29,'Mapping concept'!U:U),SUMIF('Mapping DEF'!$B:$B,Jaaroverzicht!$B29,'Mapping DEF'!U:U))</f>
        <v>39.879999999999995</v>
      </c>
      <c r="AB29" s="344">
        <f>IF(K$6="Concept",SUMIF('Mapping concept'!$B:$B,Jaaroverzicht!$B29,'Mapping concept'!V:V),SUMIF('Mapping DEF'!$B:$B,Jaaroverzicht!$B29,'Mapping DEF'!V:V))</f>
        <v>38.51</v>
      </c>
      <c r="AC29" s="344">
        <f>IF(L$6="Concept",SUMIF('Mapping concept'!$B:$B,Jaaroverzicht!$B29,'Mapping concept'!W:W),SUMIF('Mapping DEF'!$B:$B,Jaaroverzicht!$B29,'Mapping DEF'!W:W))</f>
        <v>37.260000000000005</v>
      </c>
      <c r="AD29" s="344">
        <f>IF(M$6="Concept",SUMIF('Mapping concept'!$B:$B,Jaaroverzicht!$B29,'Mapping concept'!X:X),SUMIF('Mapping DEF'!$B:$B,Jaaroverzicht!$B29,'Mapping DEF'!X:X))</f>
        <v>34.97</v>
      </c>
      <c r="AE29" s="344">
        <f>IF(N$6="Concept",SUMIF('Mapping concept'!$B:$B,Jaaroverzicht!$B29,'Mapping concept'!Y:Y),SUMIF('Mapping DEF'!$B:$B,Jaaroverzicht!$B29,'Mapping DEF'!Y:Y))</f>
        <v>0</v>
      </c>
      <c r="AF29" s="344">
        <f>IF(O$6="Concept",SUMIF('Mapping concept'!$B:$B,Jaaroverzicht!$B29,'Mapping concept'!Z:Z),SUMIF('Mapping DEF'!$B:$B,Jaaroverzicht!$B29,'Mapping DEF'!Z:Z))</f>
        <v>0</v>
      </c>
      <c r="AG29" s="344">
        <f>IF(P$6="Concept",SUMIF('Mapping concept'!$B:$B,Jaaroverzicht!$B29,'Mapping concept'!AA:AA),SUMIF('Mapping DEF'!$B:$B,Jaaroverzicht!$B29,'Mapping DEF'!AA:AA))</f>
        <v>0</v>
      </c>
      <c r="AH29" s="344">
        <f>IF(Q$6="Concept",SUMIF('Mapping concept'!$B:$B,Jaaroverzicht!$B29,'Mapping concept'!AB:AB),SUMIF('Mapping DEF'!$B:$B,Jaaroverzicht!$B29,'Mapping DEF'!AB:AB))</f>
        <v>0</v>
      </c>
      <c r="AI29" s="344">
        <f>IF(R$6="Concept",SUMIF('Mapping concept'!$B:$B,Jaaroverzicht!$B29,'Mapping concept'!AC:AC),SUMIF('Mapping DEF'!$B:$B,Jaaroverzicht!$B29,'Mapping DEF'!AC:AC))</f>
        <v>0</v>
      </c>
      <c r="AJ29" s="398"/>
      <c r="AK29" s="157">
        <v>260</v>
      </c>
      <c r="AL29" s="157" t="s">
        <v>182</v>
      </c>
      <c r="AM29" s="157"/>
      <c r="AN29" s="387">
        <f t="shared" si="15"/>
        <v>7.152938289583298E-2</v>
      </c>
      <c r="AO29" s="386">
        <f t="shared" si="56"/>
        <v>-2.26390581981738E-2</v>
      </c>
      <c r="AP29" s="157"/>
      <c r="AQ29" s="134">
        <f>IF(G$6="Concept",SUMIF('Mapping concept'!$B:$B,Jaaroverzicht!$B29,'Mapping concept'!AF:AF),SUMIF('Mapping DEF'!$B:$B,Jaaroverzicht!$B29,'Mapping DEF'!AF:AF))</f>
        <v>2.8113079999999999</v>
      </c>
      <c r="AR29" s="134">
        <f>IF(H$6="Concept",SUMIF('Mapping concept'!$B:$B,Jaaroverzicht!$B29,'Mapping concept'!AG:AG),SUMIF('Mapping DEF'!$B:$B,Jaaroverzicht!$B29,'Mapping DEF'!AG:AG))</f>
        <v>2.6820330000000001</v>
      </c>
      <c r="AS29" s="134">
        <f>IF(I$6="Concept",SUMIF('Mapping concept'!$B:$B,Jaaroverzicht!$B29,'Mapping concept'!AH:AH),SUMIF('Mapping DEF'!$B:$B,Jaaroverzicht!$B29,'Mapping DEF'!AH:AH))</f>
        <v>3.4319459999999999</v>
      </c>
      <c r="AT29" s="134">
        <f>IF(J$6="Concept",SUMIF('Mapping concept'!$B:$B,Jaaroverzicht!$B29,'Mapping concept'!AI:AI),SUMIF('Mapping DEF'!$B:$B,Jaaroverzicht!$B29,'Mapping DEF'!AI:AI))</f>
        <v>2.721695</v>
      </c>
      <c r="AU29" s="134">
        <f>IF(K$6="Concept",SUMIF('Mapping concept'!$B:$B,Jaaroverzicht!$B29,'Mapping concept'!AJ:AJ),SUMIF('Mapping DEF'!$B:$B,Jaaroverzicht!$B29,'Mapping DEF'!AJ:AJ))</f>
        <v>1.2214739999999999</v>
      </c>
      <c r="AV29" s="134">
        <f>IF(L$6="Concept",SUMIF('Mapping concept'!$B:$B,Jaaroverzicht!$B29,'Mapping concept'!AK:AK),SUMIF('Mapping DEF'!$B:$B,Jaaroverzicht!$B29,'Mapping DEF'!AK:AK))</f>
        <v>0.49890400000000001</v>
      </c>
      <c r="AW29" s="134">
        <f>IF(M$6="Concept",SUMIF('Mapping concept'!$B:$B,Jaaroverzicht!$B29,'Mapping concept'!AL:AL),SUMIF('Mapping DEF'!$B:$B,Jaaroverzicht!$B29,'Mapping DEF'!AL:AL))</f>
        <v>0.49968099999999999</v>
      </c>
      <c r="AX29" s="134">
        <f>IF(N$6="Concept",SUMIF('Mapping concept'!$B:$B,Jaaroverzicht!$B29,'Mapping concept'!AM:AM),SUMIF('Mapping DEF'!$B:$B,Jaaroverzicht!$B29,'Mapping DEF'!AM:AM))</f>
        <v>0</v>
      </c>
      <c r="AY29" s="134">
        <f>IF(O$6="Concept",SUMIF('Mapping concept'!$B:$B,Jaaroverzicht!$B29,'Mapping concept'!AN:AN),SUMIF('Mapping DEF'!$B:$B,Jaaroverzicht!$B29,'Mapping DEF'!AN:AN))</f>
        <v>0</v>
      </c>
      <c r="AZ29" s="134">
        <f>IF(P$6="Concept",SUMIF('Mapping concept'!$B:$B,Jaaroverzicht!$B29,'Mapping concept'!AO:AO),SUMIF('Mapping DEF'!$B:$B,Jaaroverzicht!$B29,'Mapping DEF'!AO:AO))</f>
        <v>0</v>
      </c>
      <c r="BA29" s="134">
        <f>IF(Q$6="Concept",SUMIF('Mapping concept'!$B:$B,Jaaroverzicht!$B29,'Mapping concept'!AP:AP),SUMIF('Mapping DEF'!$B:$B,Jaaroverzicht!$B29,'Mapping DEF'!AP:AP))</f>
        <v>0</v>
      </c>
      <c r="BB29" s="134">
        <f>IF(R$6="Concept",SUMIF('Mapping concept'!$B:$B,Jaaroverzicht!$B29,'Mapping concept'!AQ:AQ),SUMIF('Mapping DEF'!$B:$B,Jaaroverzicht!$B29,'Mapping DEF'!AQ:AQ))</f>
        <v>0</v>
      </c>
      <c r="BI29" s="154"/>
      <c r="BJ29" s="132">
        <f>SUM(AQ29:$AQ29)/SUM(X29:$X29)</f>
        <v>6.8021001693684982E-2</v>
      </c>
      <c r="BK29" s="132">
        <f>SUM($AQ29:AR29)/SUM($X29:Y29)</f>
        <v>6.5970229374324493E-2</v>
      </c>
      <c r="BL29" s="132">
        <f>SUM($AQ29:AS29)/SUM($X29:Z29)</f>
        <v>7.1510992708917559E-2</v>
      </c>
      <c r="BM29" s="132">
        <f>SUM($AQ29:AT29)/SUM($X29:AA29)</f>
        <v>7.0720638775881972E-2</v>
      </c>
      <c r="BN29" s="132">
        <f>SUM($AQ29:AU29)/SUM($X29:AB29)</f>
        <v>6.3329015748031514E-2</v>
      </c>
      <c r="BO29" s="132">
        <f>SUM($AQ29:AV29)/SUM($X29:AC29)</f>
        <v>5.5590784330034115E-2</v>
      </c>
      <c r="BP29" s="132">
        <f>SUM($AQ29:AW29)/SUM($X29:AD29)</f>
        <v>5.0346879424899266E-2</v>
      </c>
      <c r="BQ29" s="132">
        <f>SUM($AQ29:AX29)/SUM($X29:AE29)</f>
        <v>5.0346879424899266E-2</v>
      </c>
      <c r="BR29" s="132">
        <f>SUM($AQ29:AY29)/SUM($X29:AF29)</f>
        <v>5.0346879424899266E-2</v>
      </c>
      <c r="BS29" s="132">
        <f>SUM($AQ29:AZ29)/SUM($X29:AG29)</f>
        <v>5.0346879424899266E-2</v>
      </c>
      <c r="BT29" s="132">
        <f>SUM($AQ29:BA29)/SUM($X29:AH29)</f>
        <v>5.0346879424899266E-2</v>
      </c>
      <c r="BU29" s="132">
        <f>SUM($AQ29:BB29)/SUM($X29:AI29)</f>
        <v>5.0346879424899266E-2</v>
      </c>
      <c r="BW29" s="362">
        <f>IFERROR(SUMIF('Mapping concept'!$B:$B,Jaaroverzicht!$B29,'Mapping concept'!AF:AF)/SUMIF('Mapping concept'!$B:$B,Jaaroverzicht!$B29,'Mapping concept'!R:R),0)</f>
        <v>6.8021001693684982E-2</v>
      </c>
      <c r="BX29" s="363">
        <f>IFERROR(SUMIF('Mapping concept'!$B:$B,Jaaroverzicht!$B29,'Mapping concept'!AG:AG)/SUMIF('Mapping concept'!$B:$B,Jaaroverzicht!$B29,'Mapping concept'!S:S),0)</f>
        <v>6.4455555555555558E-2</v>
      </c>
      <c r="BY29" s="363">
        <f>IFERROR(SUMIF('Mapping concept'!$B:$B,Jaaroverzicht!$B29,'Mapping concept'!AH:AH)/SUMIF('Mapping concept'!$B:$B,Jaaroverzicht!$B29,'Mapping concept'!T:T),0)</f>
        <v>7.173725961538463E-2</v>
      </c>
      <c r="BZ29" s="363">
        <f>IFERROR(SUMIF('Mapping concept'!$B:$B,Jaaroverzicht!$B29,'Mapping concept'!AI:AI)/SUMIF('Mapping concept'!$B:$B,Jaaroverzicht!$B29,'Mapping concept'!U:U),0)</f>
        <v>6.8247116349047149E-2</v>
      </c>
      <c r="CA29" s="363">
        <f>IFERROR(SUMIF('Mapping concept'!$B:$B,Jaaroverzicht!$B29,'Mapping concept'!AJ:AJ)/SUMIF('Mapping concept'!$B:$B,Jaaroverzicht!$B29,'Mapping concept'!V:V),0)</f>
        <v>3.1890984671343207E-2</v>
      </c>
      <c r="CB29" s="363">
        <f>IFERROR(SUMIF('Mapping concept'!$B:$B,Jaaroverzicht!$B29,'Mapping concept'!AK:AK)/SUMIF('Mapping concept'!$B:$B,Jaaroverzicht!$B29,'Mapping concept'!W:W),0)</f>
        <v>1.3389801395598495E-2</v>
      </c>
      <c r="CC29" s="363">
        <f>IFERROR(SUMIF('Mapping concept'!$B:$B,Jaaroverzicht!$B29,'Mapping concept'!AL:AL)/SUMIF('Mapping concept'!$B:$B,Jaaroverzicht!$B29,'Mapping concept'!X:X),0)</f>
        <v>1.4288847583643122E-2</v>
      </c>
      <c r="CD29" s="363">
        <f>IFERROR(SUMIF('Mapping concept'!$B:$B,Jaaroverzicht!$B29,'Mapping concept'!AM:AM)/SUMIF('Mapping concept'!$B:$B,Jaaroverzicht!$B29,'Mapping concept'!Y:Y),0)</f>
        <v>0</v>
      </c>
      <c r="CE29" s="363">
        <f>IFERROR(SUMIF('Mapping concept'!$B:$B,Jaaroverzicht!$B29,'Mapping concept'!AN:AN)/SUMIF('Mapping concept'!$B:$B,Jaaroverzicht!$B29,'Mapping concept'!Z:Z),0)</f>
        <v>0</v>
      </c>
      <c r="CF29" s="363">
        <f>IFERROR(SUMIF('Mapping concept'!$B:$B,Jaaroverzicht!$B29,'Mapping concept'!AO:AO)/SUMIF('Mapping concept'!$B:$B,Jaaroverzicht!$B29,'Mapping concept'!AA:AA),0)</f>
        <v>0</v>
      </c>
      <c r="CG29" s="363">
        <f>IFERROR(SUMIF('Mapping concept'!$B:$B,Jaaroverzicht!$B29,'Mapping concept'!AP:AP)/SUMIF('Mapping concept'!$B:$B,Jaaroverzicht!$B29,'Mapping concept'!AB:AB),0)</f>
        <v>0</v>
      </c>
      <c r="CH29" s="363">
        <f>IFERROR(SUMIF('Mapping concept'!$B:$B,Jaaroverzicht!$B29,'Mapping concept'!AQ:AQ)/SUMIF('Mapping concept'!$B:$B,Jaaroverzicht!$B29,'Mapping concept'!AC:AC),0)</f>
        <v>0</v>
      </c>
      <c r="CI29" s="450"/>
      <c r="CJ29" s="450"/>
    </row>
    <row r="30" spans="1:88" s="34" customFormat="1" ht="12" customHeight="1">
      <c r="A30" s="398" t="s">
        <v>184</v>
      </c>
      <c r="B30" s="398" t="s">
        <v>185</v>
      </c>
      <c r="C30" s="313" t="s">
        <v>161</v>
      </c>
      <c r="D30" s="333"/>
      <c r="E30" s="317">
        <v>5.2600000000000001E-2</v>
      </c>
      <c r="F30" s="332"/>
      <c r="G30" s="317">
        <f t="shared" si="11"/>
        <v>1.2E-2</v>
      </c>
      <c r="H30" s="317">
        <f t="shared" si="12"/>
        <v>3.3799999999999997E-2</v>
      </c>
      <c r="I30" s="317">
        <f t="shared" si="13"/>
        <v>1.5800000000000002E-2</v>
      </c>
      <c r="J30" s="317">
        <f t="shared" si="13"/>
        <v>6.0500000000000005E-2</v>
      </c>
      <c r="K30" s="317">
        <f t="shared" si="13"/>
        <v>6.5299999999999997E-2</v>
      </c>
      <c r="L30" s="317">
        <f t="shared" si="13"/>
        <v>6.4500000000000002E-2</v>
      </c>
      <c r="M30" s="317">
        <f t="shared" si="13"/>
        <v>7.7100000000000002E-2</v>
      </c>
      <c r="N30" s="317" t="str">
        <f t="shared" si="13"/>
        <v/>
      </c>
      <c r="O30" s="317" t="str">
        <f t="shared" si="13"/>
        <v/>
      </c>
      <c r="P30" s="317" t="str">
        <f t="shared" si="13"/>
        <v/>
      </c>
      <c r="Q30" s="317" t="str">
        <f t="shared" si="13"/>
        <v/>
      </c>
      <c r="R30" s="317" t="str">
        <f t="shared" si="13"/>
        <v/>
      </c>
      <c r="S30" s="428">
        <f t="shared" si="14"/>
        <v>4.7E-2</v>
      </c>
      <c r="U30" s="374">
        <f>VLOOKUP(B30,B:CH,5+'Mapping DEF'!$B$1,FALSE)-VLOOKUP(B30,B:CH,73+'Mapping DEF'!$B$1,FALSE)</f>
        <v>-1.1300000000000004E-2</v>
      </c>
      <c r="V30" s="154"/>
      <c r="X30" s="344">
        <f>IF(G$6="Concept",SUMIF('Mapping concept'!$B:$B,Jaaroverzicht!$B30,'Mapping concept'!R:R),SUMIF('Mapping DEF'!$B:$B,Jaaroverzicht!$B30,'Mapping DEF'!R:R))</f>
        <v>35.590000000000003</v>
      </c>
      <c r="Y30" s="344">
        <f>IF(H$6="Concept",SUMIF('Mapping concept'!$B:$B,Jaaroverzicht!$B30,'Mapping concept'!S:S),SUMIF('Mapping DEF'!$B:$B,Jaaroverzicht!$B30,'Mapping DEF'!S:S))</f>
        <v>35.76</v>
      </c>
      <c r="Z30" s="344">
        <f>IF(I$6="Concept",SUMIF('Mapping concept'!$B:$B,Jaaroverzicht!$B30,'Mapping concept'!T:T),SUMIF('Mapping DEF'!$B:$B,Jaaroverzicht!$B30,'Mapping DEF'!T:T))</f>
        <v>36.799999999999997</v>
      </c>
      <c r="AA30" s="344">
        <f>IF(J$6="Concept",SUMIF('Mapping concept'!$B:$B,Jaaroverzicht!$B30,'Mapping concept'!U:U),SUMIF('Mapping DEF'!$B:$B,Jaaroverzicht!$B30,'Mapping DEF'!U:U))</f>
        <v>37</v>
      </c>
      <c r="AB30" s="344">
        <f>IF(K$6="Concept",SUMIF('Mapping concept'!$B:$B,Jaaroverzicht!$B30,'Mapping concept'!V:V),SUMIF('Mapping DEF'!$B:$B,Jaaroverzicht!$B30,'Mapping DEF'!V:V))</f>
        <v>36.549999999999997</v>
      </c>
      <c r="AC30" s="344">
        <f>IF(L$6="Concept",SUMIF('Mapping concept'!$B:$B,Jaaroverzicht!$B30,'Mapping concept'!W:W),SUMIF('Mapping DEF'!$B:$B,Jaaroverzicht!$B30,'Mapping DEF'!W:W))</f>
        <v>38.36</v>
      </c>
      <c r="AD30" s="344">
        <f>IF(M$6="Concept",SUMIF('Mapping concept'!$B:$B,Jaaroverzicht!$B30,'Mapping concept'!X:X),SUMIF('Mapping DEF'!$B:$B,Jaaroverzicht!$B30,'Mapping DEF'!X:X))</f>
        <v>37.33</v>
      </c>
      <c r="AE30" s="344">
        <f>IF(N$6="Concept",SUMIF('Mapping concept'!$B:$B,Jaaroverzicht!$B30,'Mapping concept'!Y:Y),SUMIF('Mapping DEF'!$B:$B,Jaaroverzicht!$B30,'Mapping DEF'!Y:Y))</f>
        <v>0</v>
      </c>
      <c r="AF30" s="344">
        <f>IF(O$6="Concept",SUMIF('Mapping concept'!$B:$B,Jaaroverzicht!$B30,'Mapping concept'!Z:Z),SUMIF('Mapping DEF'!$B:$B,Jaaroverzicht!$B30,'Mapping DEF'!Z:Z))</f>
        <v>0</v>
      </c>
      <c r="AG30" s="344">
        <f>IF(P$6="Concept",SUMIF('Mapping concept'!$B:$B,Jaaroverzicht!$B30,'Mapping concept'!AA:AA),SUMIF('Mapping DEF'!$B:$B,Jaaroverzicht!$B30,'Mapping DEF'!AA:AA))</f>
        <v>0</v>
      </c>
      <c r="AH30" s="344">
        <f>IF(Q$6="Concept",SUMIF('Mapping concept'!$B:$B,Jaaroverzicht!$B30,'Mapping concept'!AB:AB),SUMIF('Mapping DEF'!$B:$B,Jaaroverzicht!$B30,'Mapping DEF'!AB:AB))</f>
        <v>0</v>
      </c>
      <c r="AI30" s="344">
        <f>IF(R$6="Concept",SUMIF('Mapping concept'!$B:$B,Jaaroverzicht!$B30,'Mapping concept'!AC:AC),SUMIF('Mapping DEF'!$B:$B,Jaaroverzicht!$B30,'Mapping DEF'!AC:AC))</f>
        <v>0</v>
      </c>
      <c r="AJ30" s="398"/>
      <c r="AK30" s="157">
        <v>520</v>
      </c>
      <c r="AL30" s="157" t="s">
        <v>161</v>
      </c>
      <c r="AM30" s="157"/>
      <c r="AN30" s="387">
        <f t="shared" si="15"/>
        <v>2.0533333333333331E-2</v>
      </c>
      <c r="AO30" s="386">
        <f t="shared" si="56"/>
        <v>2.646666666666667E-2</v>
      </c>
      <c r="AP30" s="157"/>
      <c r="AQ30" s="134">
        <f>IF(G$6="Concept",SUMIF('Mapping concept'!$B:$B,Jaaroverzicht!$B30,'Mapping concept'!AF:AF),SUMIF('Mapping DEF'!$B:$B,Jaaroverzicht!$B30,'Mapping DEF'!AF:AF))</f>
        <v>0.42708000000000007</v>
      </c>
      <c r="AR30" s="134">
        <f>IF(H$6="Concept",SUMIF('Mapping concept'!$B:$B,Jaaroverzicht!$B30,'Mapping concept'!AG:AG),SUMIF('Mapping DEF'!$B:$B,Jaaroverzicht!$B30,'Mapping DEF'!AG:AG))</f>
        <v>1.2086879999999998</v>
      </c>
      <c r="AS30" s="134">
        <f>IF(I$6="Concept",SUMIF('Mapping concept'!$B:$B,Jaaroverzicht!$B30,'Mapping concept'!AH:AH),SUMIF('Mapping DEF'!$B:$B,Jaaroverzicht!$B30,'Mapping DEF'!AH:AH))</f>
        <v>0.58143999999999996</v>
      </c>
      <c r="AT30" s="134">
        <f>IF(J$6="Concept",SUMIF('Mapping concept'!$B:$B,Jaaroverzicht!$B30,'Mapping concept'!AI:AI),SUMIF('Mapping DEF'!$B:$B,Jaaroverzicht!$B30,'Mapping DEF'!AI:AI))</f>
        <v>2.2385000000000002</v>
      </c>
      <c r="AU30" s="134">
        <f>IF(K$6="Concept",SUMIF('Mapping concept'!$B:$B,Jaaroverzicht!$B30,'Mapping concept'!AJ:AJ),SUMIF('Mapping DEF'!$B:$B,Jaaroverzicht!$B30,'Mapping DEF'!AJ:AJ))</f>
        <v>2.3867149999999997</v>
      </c>
      <c r="AV30" s="134">
        <f>IF(L$6="Concept",SUMIF('Mapping concept'!$B:$B,Jaaroverzicht!$B30,'Mapping concept'!AK:AK),SUMIF('Mapping DEF'!$B:$B,Jaaroverzicht!$B30,'Mapping DEF'!AK:AK))</f>
        <v>2.4742199999999999</v>
      </c>
      <c r="AW30" s="134">
        <f>IF(M$6="Concept",SUMIF('Mapping concept'!$B:$B,Jaaroverzicht!$B30,'Mapping concept'!AL:AL),SUMIF('Mapping DEF'!$B:$B,Jaaroverzicht!$B30,'Mapping DEF'!AL:AL))</f>
        <v>2.8781430000000001</v>
      </c>
      <c r="AX30" s="134">
        <f>IF(N$6="Concept",SUMIF('Mapping concept'!$B:$B,Jaaroverzicht!$B30,'Mapping concept'!AM:AM),SUMIF('Mapping DEF'!$B:$B,Jaaroverzicht!$B30,'Mapping DEF'!AM:AM))</f>
        <v>0</v>
      </c>
      <c r="AY30" s="134">
        <f>IF(O$6="Concept",SUMIF('Mapping concept'!$B:$B,Jaaroverzicht!$B30,'Mapping concept'!AN:AN),SUMIF('Mapping DEF'!$B:$B,Jaaroverzicht!$B30,'Mapping DEF'!AN:AN))</f>
        <v>0</v>
      </c>
      <c r="AZ30" s="134">
        <f>IF(P$6="Concept",SUMIF('Mapping concept'!$B:$B,Jaaroverzicht!$B30,'Mapping concept'!AO:AO),SUMIF('Mapping DEF'!$B:$B,Jaaroverzicht!$B30,'Mapping DEF'!AO:AO))</f>
        <v>0</v>
      </c>
      <c r="BA30" s="134">
        <f>IF(Q$6="Concept",SUMIF('Mapping concept'!$B:$B,Jaaroverzicht!$B30,'Mapping concept'!AP:AP),SUMIF('Mapping DEF'!$B:$B,Jaaroverzicht!$B30,'Mapping DEF'!AP:AP))</f>
        <v>0</v>
      </c>
      <c r="BB30" s="134">
        <f>IF(R$6="Concept",SUMIF('Mapping concept'!$B:$B,Jaaroverzicht!$B30,'Mapping concept'!AQ:AQ),SUMIF('Mapping DEF'!$B:$B,Jaaroverzicht!$B30,'Mapping DEF'!AQ:AQ))</f>
        <v>0</v>
      </c>
      <c r="BI30" s="154"/>
      <c r="BJ30" s="132">
        <f>SUM(AQ30:$AQ30)/SUM(X30:$X30)</f>
        <v>1.2E-2</v>
      </c>
      <c r="BK30" s="132">
        <f>SUM($AQ30:AR30)/SUM($X30:Y30)</f>
        <v>2.2925970567624385E-2</v>
      </c>
      <c r="BL30" s="132">
        <f>SUM($AQ30:AS30)/SUM($X30:Z30)</f>
        <v>2.0501229773462783E-2</v>
      </c>
      <c r="BM30" s="132">
        <f>SUM($AQ30:AT30)/SUM($X30:AA30)</f>
        <v>3.0697264898380986E-2</v>
      </c>
      <c r="BN30" s="132">
        <f>SUM($AQ30:AU30)/SUM($X30:AB30)</f>
        <v>3.7657804072647218E-2</v>
      </c>
      <c r="BO30" s="132">
        <f>SUM($AQ30:AV30)/SUM($X30:AC30)</f>
        <v>4.2336830864309727E-2</v>
      </c>
      <c r="BP30" s="132">
        <f>SUM($AQ30:AW30)/SUM($X30:AD30)</f>
        <v>4.7378631648471191E-2</v>
      </c>
      <c r="BQ30" s="132">
        <f>SUM($AQ30:AX30)/SUM($X30:AE30)</f>
        <v>4.7378631648471191E-2</v>
      </c>
      <c r="BR30" s="132">
        <f>SUM($AQ30:AY30)/SUM($X30:AF30)</f>
        <v>4.7378631648471191E-2</v>
      </c>
      <c r="BS30" s="132">
        <f>SUM($AQ30:AZ30)/SUM($X30:AG30)</f>
        <v>4.7378631648471191E-2</v>
      </c>
      <c r="BT30" s="132">
        <f>SUM($AQ30:BA30)/SUM($X30:AH30)</f>
        <v>4.7378631648471191E-2</v>
      </c>
      <c r="BU30" s="132">
        <f>SUM($AQ30:BB30)/SUM($X30:AI30)</f>
        <v>4.7378631648471191E-2</v>
      </c>
      <c r="BW30" s="362">
        <f>IFERROR(SUMIF('Mapping concept'!$B:$B,Jaaroverzicht!$B30,'Mapping concept'!AF:AF)/SUMIF('Mapping concept'!$B:$B,Jaaroverzicht!$B30,'Mapping concept'!R:R),0)</f>
        <v>1.47E-2</v>
      </c>
      <c r="BX30" s="363">
        <f>IFERROR(SUMIF('Mapping concept'!$B:$B,Jaaroverzicht!$B30,'Mapping concept'!AG:AG)/SUMIF('Mapping concept'!$B:$B,Jaaroverzicht!$B30,'Mapping concept'!S:S),0)</f>
        <v>3.3799999999999997E-2</v>
      </c>
      <c r="BY30" s="363">
        <f>IFERROR(SUMIF('Mapping concept'!$B:$B,Jaaroverzicht!$B30,'Mapping concept'!AH:AH)/SUMIF('Mapping concept'!$B:$B,Jaaroverzicht!$B30,'Mapping concept'!T:T),0)</f>
        <v>0.02</v>
      </c>
      <c r="BZ30" s="363">
        <f>IFERROR(SUMIF('Mapping concept'!$B:$B,Jaaroverzicht!$B30,'Mapping concept'!AI:AI)/SUMIF('Mapping concept'!$B:$B,Jaaroverzicht!$B30,'Mapping concept'!U:U),0)</f>
        <v>5.8400000000000001E-2</v>
      </c>
      <c r="CA30" s="363">
        <f>IFERROR(SUMIF('Mapping concept'!$B:$B,Jaaroverzicht!$B30,'Mapping concept'!AJ:AJ)/SUMIF('Mapping concept'!$B:$B,Jaaroverzicht!$B30,'Mapping concept'!V:V),0)</f>
        <v>6.5299999999999997E-2</v>
      </c>
      <c r="CB30" s="363">
        <f>IFERROR(SUMIF('Mapping concept'!$B:$B,Jaaroverzicht!$B30,'Mapping concept'!AK:AK)/SUMIF('Mapping concept'!$B:$B,Jaaroverzicht!$B30,'Mapping concept'!W:W),0)</f>
        <v>7.5800000000000006E-2</v>
      </c>
      <c r="CC30" s="363">
        <f>IFERROR(SUMIF('Mapping concept'!$B:$B,Jaaroverzicht!$B30,'Mapping concept'!AL:AL)/SUMIF('Mapping concept'!$B:$B,Jaaroverzicht!$B30,'Mapping concept'!X:X),0)</f>
        <v>7.7100000000000002E-2</v>
      </c>
      <c r="CD30" s="363">
        <f>IFERROR(SUMIF('Mapping concept'!$B:$B,Jaaroverzicht!$B30,'Mapping concept'!AM:AM)/SUMIF('Mapping concept'!$B:$B,Jaaroverzicht!$B30,'Mapping concept'!Y:Y),0)</f>
        <v>0</v>
      </c>
      <c r="CE30" s="363">
        <f>IFERROR(SUMIF('Mapping concept'!$B:$B,Jaaroverzicht!$B30,'Mapping concept'!AN:AN)/SUMIF('Mapping concept'!$B:$B,Jaaroverzicht!$B30,'Mapping concept'!Z:Z),0)</f>
        <v>0</v>
      </c>
      <c r="CF30" s="363">
        <f>IFERROR(SUMIF('Mapping concept'!$B:$B,Jaaroverzicht!$B30,'Mapping concept'!AO:AO)/SUMIF('Mapping concept'!$B:$B,Jaaroverzicht!$B30,'Mapping concept'!AA:AA),0)</f>
        <v>0</v>
      </c>
      <c r="CG30" s="363">
        <f>IFERROR(SUMIF('Mapping concept'!$B:$B,Jaaroverzicht!$B30,'Mapping concept'!AP:AP)/SUMIF('Mapping concept'!$B:$B,Jaaroverzicht!$B30,'Mapping concept'!AB:AB),0)</f>
        <v>0</v>
      </c>
      <c r="CH30" s="363">
        <f>IFERROR(SUMIF('Mapping concept'!$B:$B,Jaaroverzicht!$B30,'Mapping concept'!AQ:AQ)/SUMIF('Mapping concept'!$B:$B,Jaaroverzicht!$B30,'Mapping concept'!AC:AC),0)</f>
        <v>0</v>
      </c>
      <c r="CI30" s="450"/>
      <c r="CJ30" s="450"/>
    </row>
    <row r="31" spans="1:88" s="166" customFormat="1" ht="12" customHeight="1">
      <c r="A31" s="398" t="s">
        <v>187</v>
      </c>
      <c r="B31" s="398" t="s">
        <v>188</v>
      </c>
      <c r="C31" s="313" t="s">
        <v>189</v>
      </c>
      <c r="D31" s="331"/>
      <c r="E31" s="317">
        <v>6.5075000000000008E-2</v>
      </c>
      <c r="F31" s="332"/>
      <c r="G31" s="317">
        <f t="shared" si="11"/>
        <v>9.7500000000000003E-2</v>
      </c>
      <c r="H31" s="317">
        <f t="shared" si="12"/>
        <v>6.0499999999999991E-2</v>
      </c>
      <c r="I31" s="317">
        <f t="shared" si="13"/>
        <v>4.9500000000000009E-2</v>
      </c>
      <c r="J31" s="317">
        <f t="shared" si="13"/>
        <v>7.8299999999999995E-2</v>
      </c>
      <c r="K31" s="317">
        <f t="shared" si="13"/>
        <v>8.3900000000000002E-2</v>
      </c>
      <c r="L31" s="317">
        <f t="shared" si="13"/>
        <v>7.3099999999999998E-2</v>
      </c>
      <c r="M31" s="317">
        <f t="shared" si="13"/>
        <v>9.4600000000000004E-2</v>
      </c>
      <c r="N31" s="317" t="str">
        <f t="shared" si="13"/>
        <v/>
      </c>
      <c r="O31" s="317" t="str">
        <f t="shared" si="13"/>
        <v/>
      </c>
      <c r="P31" s="317" t="str">
        <f t="shared" si="13"/>
        <v/>
      </c>
      <c r="Q31" s="317" t="str">
        <f t="shared" si="13"/>
        <v/>
      </c>
      <c r="R31" s="317" t="str">
        <f t="shared" si="13"/>
        <v/>
      </c>
      <c r="S31" s="428">
        <f t="shared" si="14"/>
        <v>7.6771428571428574E-2</v>
      </c>
      <c r="U31" s="374">
        <f>VLOOKUP(B31,B:CH,5+'Mapping DEF'!$B$1,FALSE)-VLOOKUP(B31,B:CH,73+'Mapping DEF'!$B$1,FALSE)</f>
        <v>0</v>
      </c>
      <c r="V31" s="154"/>
      <c r="W31" s="34"/>
      <c r="X31" s="344">
        <f>IF(G$6="Concept",SUMIF('Mapping concept'!$B:$B,Jaaroverzicht!$B31,'Mapping concept'!R:R),SUMIF('Mapping DEF'!$B:$B,Jaaroverzicht!$B31,'Mapping DEF'!R:R))</f>
        <v>44.72</v>
      </c>
      <c r="Y31" s="344">
        <f>IF(H$6="Concept",SUMIF('Mapping concept'!$B:$B,Jaaroverzicht!$B31,'Mapping concept'!S:S),SUMIF('Mapping DEF'!$B:$B,Jaaroverzicht!$B31,'Mapping DEF'!S:S))</f>
        <v>44.83</v>
      </c>
      <c r="Z31" s="344">
        <f>IF(I$6="Concept",SUMIF('Mapping concept'!$B:$B,Jaaroverzicht!$B31,'Mapping concept'!T:T),SUMIF('Mapping DEF'!$B:$B,Jaaroverzicht!$B31,'Mapping DEF'!T:T))</f>
        <v>44.83</v>
      </c>
      <c r="AA31" s="344">
        <f>IF(J$6="Concept",SUMIF('Mapping concept'!$B:$B,Jaaroverzicht!$B31,'Mapping concept'!U:U),SUMIF('Mapping DEF'!$B:$B,Jaaroverzicht!$B31,'Mapping DEF'!U:U))</f>
        <v>44.83</v>
      </c>
      <c r="AB31" s="344">
        <f>IF(K$6="Concept",SUMIF('Mapping concept'!$B:$B,Jaaroverzicht!$B31,'Mapping concept'!V:V),SUMIF('Mapping DEF'!$B:$B,Jaaroverzicht!$B31,'Mapping DEF'!V:V))</f>
        <v>45.03</v>
      </c>
      <c r="AC31" s="344">
        <f>IF(L$6="Concept",SUMIF('Mapping concept'!$B:$B,Jaaroverzicht!$B31,'Mapping concept'!W:W),SUMIF('Mapping DEF'!$B:$B,Jaaroverzicht!$B31,'Mapping DEF'!W:W))</f>
        <v>44.68</v>
      </c>
      <c r="AD31" s="344">
        <f>IF(M$6="Concept",SUMIF('Mapping concept'!$B:$B,Jaaroverzicht!$B31,'Mapping concept'!X:X),SUMIF('Mapping DEF'!$B:$B,Jaaroverzicht!$B31,'Mapping DEF'!X:X))</f>
        <v>42.68</v>
      </c>
      <c r="AE31" s="344">
        <f>IF(N$6="Concept",SUMIF('Mapping concept'!$B:$B,Jaaroverzicht!$B31,'Mapping concept'!Y:Y),SUMIF('Mapping DEF'!$B:$B,Jaaroverzicht!$B31,'Mapping DEF'!Y:Y))</f>
        <v>0</v>
      </c>
      <c r="AF31" s="344">
        <f>IF(O$6="Concept",SUMIF('Mapping concept'!$B:$B,Jaaroverzicht!$B31,'Mapping concept'!Z:Z),SUMIF('Mapping DEF'!$B:$B,Jaaroverzicht!$B31,'Mapping DEF'!Z:Z))</f>
        <v>0</v>
      </c>
      <c r="AG31" s="344">
        <f>IF(P$6="Concept",SUMIF('Mapping concept'!$B:$B,Jaaroverzicht!$B31,'Mapping concept'!AA:AA),SUMIF('Mapping DEF'!$B:$B,Jaaroverzicht!$B31,'Mapping DEF'!AA:AA))</f>
        <v>0</v>
      </c>
      <c r="AH31" s="344">
        <f>IF(Q$6="Concept",SUMIF('Mapping concept'!$B:$B,Jaaroverzicht!$B31,'Mapping concept'!AB:AB),SUMIF('Mapping DEF'!$B:$B,Jaaroverzicht!$B31,'Mapping DEF'!AB:AB))</f>
        <v>0</v>
      </c>
      <c r="AI31" s="344">
        <f>IF(R$6="Concept",SUMIF('Mapping concept'!$B:$B,Jaaroverzicht!$B31,'Mapping concept'!AC:AC),SUMIF('Mapping DEF'!$B:$B,Jaaroverzicht!$B31,'Mapping DEF'!AC:AC))</f>
        <v>0</v>
      </c>
      <c r="AJ31" s="398"/>
      <c r="AK31" s="157">
        <v>530</v>
      </c>
      <c r="AL31" s="157" t="s">
        <v>157</v>
      </c>
      <c r="AM31" s="157"/>
      <c r="AN31" s="387">
        <f t="shared" si="15"/>
        <v>6.9166666666666668E-2</v>
      </c>
      <c r="AO31" s="386">
        <f t="shared" si="56"/>
        <v>7.6047619047619058E-3</v>
      </c>
      <c r="AP31" s="157"/>
      <c r="AQ31" s="134">
        <f>IF(G$6="Concept",SUMIF('Mapping concept'!$B:$B,Jaaroverzicht!$B31,'Mapping concept'!AF:AF),SUMIF('Mapping DEF'!$B:$B,Jaaroverzicht!$B31,'Mapping DEF'!AF:AF))</f>
        <v>4.3601999999999999</v>
      </c>
      <c r="AR31" s="134">
        <f>IF(H$6="Concept",SUMIF('Mapping concept'!$B:$B,Jaaroverzicht!$B31,'Mapping concept'!AG:AG),SUMIF('Mapping DEF'!$B:$B,Jaaroverzicht!$B31,'Mapping DEF'!AG:AG))</f>
        <v>2.7122149999999996</v>
      </c>
      <c r="AS31" s="134">
        <f>IF(I$6="Concept",SUMIF('Mapping concept'!$B:$B,Jaaroverzicht!$B31,'Mapping concept'!AH:AH),SUMIF('Mapping DEF'!$B:$B,Jaaroverzicht!$B31,'Mapping DEF'!AH:AH))</f>
        <v>2.2190850000000002</v>
      </c>
      <c r="AT31" s="134">
        <f>IF(J$6="Concept",SUMIF('Mapping concept'!$B:$B,Jaaroverzicht!$B31,'Mapping concept'!AI:AI),SUMIF('Mapping DEF'!$B:$B,Jaaroverzicht!$B31,'Mapping DEF'!AI:AI))</f>
        <v>3.5101889999999996</v>
      </c>
      <c r="AU31" s="134">
        <f>IF(K$6="Concept",SUMIF('Mapping concept'!$B:$B,Jaaroverzicht!$B31,'Mapping concept'!AJ:AJ),SUMIF('Mapping DEF'!$B:$B,Jaaroverzicht!$B31,'Mapping DEF'!AJ:AJ))</f>
        <v>3.7780170000000002</v>
      </c>
      <c r="AV31" s="134">
        <f>IF(L$6="Concept",SUMIF('Mapping concept'!$B:$B,Jaaroverzicht!$B31,'Mapping concept'!AK:AK),SUMIF('Mapping DEF'!$B:$B,Jaaroverzicht!$B31,'Mapping DEF'!AK:AK))</f>
        <v>3.266108</v>
      </c>
      <c r="AW31" s="134">
        <f>IF(M$6="Concept",SUMIF('Mapping concept'!$B:$B,Jaaroverzicht!$B31,'Mapping concept'!AL:AL),SUMIF('Mapping DEF'!$B:$B,Jaaroverzicht!$B31,'Mapping DEF'!AL:AL))</f>
        <v>4.037528</v>
      </c>
      <c r="AX31" s="134">
        <f>IF(N$6="Concept",SUMIF('Mapping concept'!$B:$B,Jaaroverzicht!$B31,'Mapping concept'!AM:AM),SUMIF('Mapping DEF'!$B:$B,Jaaroverzicht!$B31,'Mapping DEF'!AM:AM))</f>
        <v>0</v>
      </c>
      <c r="AY31" s="134">
        <f>IF(O$6="Concept",SUMIF('Mapping concept'!$B:$B,Jaaroverzicht!$B31,'Mapping concept'!AN:AN),SUMIF('Mapping DEF'!$B:$B,Jaaroverzicht!$B31,'Mapping DEF'!AN:AN))</f>
        <v>0</v>
      </c>
      <c r="AZ31" s="134">
        <f>IF(P$6="Concept",SUMIF('Mapping concept'!$B:$B,Jaaroverzicht!$B31,'Mapping concept'!AO:AO),SUMIF('Mapping DEF'!$B:$B,Jaaroverzicht!$B31,'Mapping DEF'!AO:AO))</f>
        <v>0</v>
      </c>
      <c r="BA31" s="134">
        <f>IF(Q$6="Concept",SUMIF('Mapping concept'!$B:$B,Jaaroverzicht!$B31,'Mapping concept'!AP:AP),SUMIF('Mapping DEF'!$B:$B,Jaaroverzicht!$B31,'Mapping DEF'!AP:AP))</f>
        <v>0</v>
      </c>
      <c r="BB31" s="134">
        <f>IF(R$6="Concept",SUMIF('Mapping concept'!$B:$B,Jaaroverzicht!$B31,'Mapping concept'!AQ:AQ),SUMIF('Mapping DEF'!$B:$B,Jaaroverzicht!$B31,'Mapping DEF'!AQ:AQ))</f>
        <v>0</v>
      </c>
      <c r="BI31" s="168"/>
      <c r="BJ31" s="132">
        <f>SUM(AQ31:$AQ31)/SUM(X31:$X31)</f>
        <v>9.7500000000000003E-2</v>
      </c>
      <c r="BK31" s="132">
        <f>SUM($AQ31:AR31)/SUM($X31:Y31)</f>
        <v>7.8977275265214961E-2</v>
      </c>
      <c r="BL31" s="132">
        <f>SUM($AQ31:AS31)/SUM($X31:Z31)</f>
        <v>6.9143473731209992E-2</v>
      </c>
      <c r="BM31" s="132">
        <f>SUM($AQ31:AT31)/SUM($X31:AA31)</f>
        <v>7.143401037888511E-2</v>
      </c>
      <c r="BN31" s="132">
        <f>SUM($AQ31:AU31)/SUM($X31:AB31)</f>
        <v>7.3937326079200866E-2</v>
      </c>
      <c r="BO31" s="132">
        <f>SUM($AQ31:AV31)/SUM($X31:AC31)</f>
        <v>7.3798207645396408E-2</v>
      </c>
      <c r="BP31" s="132">
        <f>SUM($AQ31:AW31)/SUM($X31:AD31)</f>
        <v>7.6647439024390251E-2</v>
      </c>
      <c r="BQ31" s="132">
        <f>SUM($AQ31:AX31)/SUM($X31:AE31)</f>
        <v>7.6647439024390251E-2</v>
      </c>
      <c r="BR31" s="132">
        <f>SUM($AQ31:AY31)/SUM($X31:AF31)</f>
        <v>7.6647439024390251E-2</v>
      </c>
      <c r="BS31" s="132">
        <f>SUM($AQ31:AZ31)/SUM($X31:AG31)</f>
        <v>7.6647439024390251E-2</v>
      </c>
      <c r="BT31" s="132">
        <f>SUM($AQ31:BA31)/SUM($X31:AH31)</f>
        <v>7.6647439024390251E-2</v>
      </c>
      <c r="BU31" s="132">
        <f>SUM($AQ31:BB31)/SUM($X31:AI31)</f>
        <v>7.6647439024390251E-2</v>
      </c>
      <c r="BW31" s="362">
        <f>IFERROR(SUMIF('Mapping concept'!$B:$B,Jaaroverzicht!$B31,'Mapping concept'!AF:AF)/SUMIF('Mapping concept'!$B:$B,Jaaroverzicht!$B31,'Mapping concept'!R:R),0)</f>
        <v>0.1087</v>
      </c>
      <c r="BX31" s="363">
        <f>IFERROR(SUMIF('Mapping concept'!$B:$B,Jaaroverzicht!$B31,'Mapping concept'!AG:AG)/SUMIF('Mapping concept'!$B:$B,Jaaroverzicht!$B31,'Mapping concept'!S:S),0)</f>
        <v>6.0499999999999991E-2</v>
      </c>
      <c r="BY31" s="363">
        <f>IFERROR(SUMIF('Mapping concept'!$B:$B,Jaaroverzicht!$B31,'Mapping concept'!AH:AH)/SUMIF('Mapping concept'!$B:$B,Jaaroverzicht!$B31,'Mapping concept'!T:T),0)</f>
        <v>6.9099999999999995E-2</v>
      </c>
      <c r="BZ31" s="363">
        <f>IFERROR(SUMIF('Mapping concept'!$B:$B,Jaaroverzicht!$B31,'Mapping concept'!AI:AI)/SUMIF('Mapping concept'!$B:$B,Jaaroverzicht!$B31,'Mapping concept'!U:U),0)</f>
        <v>9.0499999999999997E-2</v>
      </c>
      <c r="CA31" s="363">
        <f>IFERROR(SUMIF('Mapping concept'!$B:$B,Jaaroverzicht!$B31,'Mapping concept'!AJ:AJ)/SUMIF('Mapping concept'!$B:$B,Jaaroverzicht!$B31,'Mapping concept'!V:V),0)</f>
        <v>8.4599999999999995E-2</v>
      </c>
      <c r="CB31" s="363">
        <f>IFERROR(SUMIF('Mapping concept'!$B:$B,Jaaroverzicht!$B31,'Mapping concept'!AK:AK)/SUMIF('Mapping concept'!$B:$B,Jaaroverzicht!$B31,'Mapping concept'!W:W),0)</f>
        <v>7.3099999999999998E-2</v>
      </c>
      <c r="CC31" s="363">
        <f>IFERROR(SUMIF('Mapping concept'!$B:$B,Jaaroverzicht!$B31,'Mapping concept'!AL:AL)/SUMIF('Mapping concept'!$B:$B,Jaaroverzicht!$B31,'Mapping concept'!X:X),0)</f>
        <v>9.4600000000000004E-2</v>
      </c>
      <c r="CD31" s="363">
        <f>IFERROR(SUMIF('Mapping concept'!$B:$B,Jaaroverzicht!$B31,'Mapping concept'!AM:AM)/SUMIF('Mapping concept'!$B:$B,Jaaroverzicht!$B31,'Mapping concept'!Y:Y),0)</f>
        <v>0</v>
      </c>
      <c r="CE31" s="363">
        <f>IFERROR(SUMIF('Mapping concept'!$B:$B,Jaaroverzicht!$B31,'Mapping concept'!AN:AN)/SUMIF('Mapping concept'!$B:$B,Jaaroverzicht!$B31,'Mapping concept'!Z:Z),0)</f>
        <v>0</v>
      </c>
      <c r="CF31" s="363">
        <f>IFERROR(SUMIF('Mapping concept'!$B:$B,Jaaroverzicht!$B31,'Mapping concept'!AO:AO)/SUMIF('Mapping concept'!$B:$B,Jaaroverzicht!$B31,'Mapping concept'!AA:AA),0)</f>
        <v>0</v>
      </c>
      <c r="CG31" s="363">
        <f>IFERROR(SUMIF('Mapping concept'!$B:$B,Jaaroverzicht!$B31,'Mapping concept'!AP:AP)/SUMIF('Mapping concept'!$B:$B,Jaaroverzicht!$B31,'Mapping concept'!AB:AB),0)</f>
        <v>0</v>
      </c>
      <c r="CH31" s="363">
        <f>IFERROR(SUMIF('Mapping concept'!$B:$B,Jaaroverzicht!$B31,'Mapping concept'!AQ:AQ)/SUMIF('Mapping concept'!$B:$B,Jaaroverzicht!$B31,'Mapping concept'!AC:AC),0)</f>
        <v>0</v>
      </c>
      <c r="CI31" s="450"/>
      <c r="CJ31" s="450"/>
    </row>
    <row r="32" spans="1:88" s="166" customFormat="1" ht="12" customHeight="1">
      <c r="A32" s="398" t="s">
        <v>190</v>
      </c>
      <c r="B32" s="398" t="s">
        <v>191</v>
      </c>
      <c r="C32" s="313" t="s">
        <v>192</v>
      </c>
      <c r="D32" s="331"/>
      <c r="E32" s="317">
        <v>5.8441666666666663E-2</v>
      </c>
      <c r="F32" s="332"/>
      <c r="G32" s="317">
        <f>IF(X32=0,"",IFERROR(AQ32/X32,0))</f>
        <v>6.6000000000000003E-2</v>
      </c>
      <c r="H32" s="317">
        <f t="shared" si="12"/>
        <v>6.2700000000000006E-2</v>
      </c>
      <c r="I32" s="317">
        <f t="shared" si="13"/>
        <v>8.9099999999999999E-2</v>
      </c>
      <c r="J32" s="317">
        <f t="shared" si="13"/>
        <v>5.6899999999999999E-2</v>
      </c>
      <c r="K32" s="317">
        <f t="shared" si="13"/>
        <v>6.4100000000000004E-2</v>
      </c>
      <c r="L32" s="317">
        <f t="shared" si="13"/>
        <v>5.8299999999999998E-2</v>
      </c>
      <c r="M32" s="317">
        <f t="shared" si="13"/>
        <v>6.4500000000000002E-2</v>
      </c>
      <c r="N32" s="317" t="str">
        <f t="shared" si="13"/>
        <v/>
      </c>
      <c r="O32" s="317" t="str">
        <f t="shared" si="13"/>
        <v/>
      </c>
      <c r="P32" s="317" t="str">
        <f t="shared" si="13"/>
        <v/>
      </c>
      <c r="Q32" s="317" t="str">
        <f t="shared" si="13"/>
        <v/>
      </c>
      <c r="R32" s="317" t="str">
        <f t="shared" si="13"/>
        <v/>
      </c>
      <c r="S32" s="428">
        <f t="shared" si="14"/>
        <v>6.594285714285715E-2</v>
      </c>
      <c r="U32" s="374">
        <f>VLOOKUP(B32,B:CH,5+'Mapping DEF'!$B$1,FALSE)-VLOOKUP(B32,B:CH,73+'Mapping DEF'!$B$1,FALSE)</f>
        <v>0</v>
      </c>
      <c r="V32" s="154"/>
      <c r="W32" s="34"/>
      <c r="X32" s="344">
        <f>IF(G$6="Concept",SUMIF('Mapping concept'!$B:$B,Jaaroverzicht!$B32,'Mapping concept'!R:R),SUMIF('Mapping DEF'!$B:$B,Jaaroverzicht!$B32,'Mapping DEF'!R:R))</f>
        <v>29.88</v>
      </c>
      <c r="Y32" s="344">
        <f>IF(H$6="Concept",SUMIF('Mapping concept'!$B:$B,Jaaroverzicht!$B32,'Mapping concept'!S:S),SUMIF('Mapping DEF'!$B:$B,Jaaroverzicht!$B32,'Mapping DEF'!S:S))</f>
        <v>30.08</v>
      </c>
      <c r="Z32" s="344">
        <f>IF(I$6="Concept",SUMIF('Mapping concept'!$B:$B,Jaaroverzicht!$B32,'Mapping concept'!T:T),SUMIF('Mapping DEF'!$B:$B,Jaaroverzicht!$B32,'Mapping DEF'!T:T))</f>
        <v>31.01</v>
      </c>
      <c r="AA32" s="344">
        <f>IF(J$6="Concept",SUMIF('Mapping concept'!$B:$B,Jaaroverzicht!$B32,'Mapping concept'!U:U),SUMIF('Mapping DEF'!$B:$B,Jaaroverzicht!$B32,'Mapping DEF'!U:U))</f>
        <v>31.48</v>
      </c>
      <c r="AB32" s="344">
        <f>IF(K$6="Concept",SUMIF('Mapping concept'!$B:$B,Jaaroverzicht!$B32,'Mapping concept'!V:V),SUMIF('Mapping DEF'!$B:$B,Jaaroverzicht!$B32,'Mapping DEF'!V:V))</f>
        <v>32.28</v>
      </c>
      <c r="AC32" s="344">
        <f>IF(L$6="Concept",SUMIF('Mapping concept'!$B:$B,Jaaroverzicht!$B32,'Mapping concept'!W:W),SUMIF('Mapping DEF'!$B:$B,Jaaroverzicht!$B32,'Mapping DEF'!W:W))</f>
        <v>32.28</v>
      </c>
      <c r="AD32" s="344">
        <f>IF(M$6="Concept",SUMIF('Mapping concept'!$B:$B,Jaaroverzicht!$B32,'Mapping concept'!X:X),SUMIF('Mapping DEF'!$B:$B,Jaaroverzicht!$B32,'Mapping DEF'!X:X))</f>
        <v>30.97</v>
      </c>
      <c r="AE32" s="344">
        <f>IF(N$6="Concept",SUMIF('Mapping concept'!$B:$B,Jaaroverzicht!$B32,'Mapping concept'!Y:Y),SUMIF('Mapping DEF'!$B:$B,Jaaroverzicht!$B32,'Mapping DEF'!Y:Y))</f>
        <v>0</v>
      </c>
      <c r="AF32" s="344">
        <f>IF(O$6="Concept",SUMIF('Mapping concept'!$B:$B,Jaaroverzicht!$B32,'Mapping concept'!Z:Z),SUMIF('Mapping DEF'!$B:$B,Jaaroverzicht!$B32,'Mapping DEF'!Z:Z))</f>
        <v>0</v>
      </c>
      <c r="AG32" s="344">
        <f>IF(P$6="Concept",SUMIF('Mapping concept'!$B:$B,Jaaroverzicht!$B32,'Mapping concept'!AA:AA),SUMIF('Mapping DEF'!$B:$B,Jaaroverzicht!$B32,'Mapping DEF'!AA:AA))</f>
        <v>0</v>
      </c>
      <c r="AH32" s="344">
        <f>IF(Q$6="Concept",SUMIF('Mapping concept'!$B:$B,Jaaroverzicht!$B32,'Mapping concept'!AB:AB),SUMIF('Mapping DEF'!$B:$B,Jaaroverzicht!$B32,'Mapping DEF'!AB:AB))</f>
        <v>0</v>
      </c>
      <c r="AI32" s="344">
        <f>IF(R$6="Concept",SUMIF('Mapping concept'!$B:$B,Jaaroverzicht!$B32,'Mapping concept'!AC:AC),SUMIF('Mapping DEF'!$B:$B,Jaaroverzicht!$B32,'Mapping DEF'!AC:AC))</f>
        <v>0</v>
      </c>
      <c r="AJ32" s="398"/>
      <c r="AK32" s="157">
        <v>550</v>
      </c>
      <c r="AL32" s="157" t="s">
        <v>168</v>
      </c>
      <c r="AM32" s="157"/>
      <c r="AN32" s="387">
        <f t="shared" si="15"/>
        <v>7.2599999999999998E-2</v>
      </c>
      <c r="AO32" s="386">
        <f t="shared" si="56"/>
        <v>-6.6571428571428476E-3</v>
      </c>
      <c r="AP32" s="157"/>
      <c r="AQ32" s="134">
        <f>IF(G$6="Concept",SUMIF('Mapping concept'!$B:$B,Jaaroverzicht!$B32,'Mapping concept'!AF:AF),SUMIF('Mapping DEF'!$B:$B,Jaaroverzicht!$B32,'Mapping DEF'!AF:AF))</f>
        <v>1.9720800000000001</v>
      </c>
      <c r="AR32" s="134">
        <f>IF(H$6="Concept",SUMIF('Mapping concept'!$B:$B,Jaaroverzicht!$B32,'Mapping concept'!AG:AG),SUMIF('Mapping DEF'!$B:$B,Jaaroverzicht!$B32,'Mapping DEF'!AG:AG))</f>
        <v>1.8860160000000001</v>
      </c>
      <c r="AS32" s="134">
        <f>IF(I$6="Concept",SUMIF('Mapping concept'!$B:$B,Jaaroverzicht!$B32,'Mapping concept'!AH:AH),SUMIF('Mapping DEF'!$B:$B,Jaaroverzicht!$B32,'Mapping DEF'!AH:AH))</f>
        <v>2.762991</v>
      </c>
      <c r="AT32" s="134">
        <f>IF(J$6="Concept",SUMIF('Mapping concept'!$B:$B,Jaaroverzicht!$B32,'Mapping concept'!AI:AI),SUMIF('Mapping DEF'!$B:$B,Jaaroverzicht!$B32,'Mapping DEF'!AI:AI))</f>
        <v>1.791212</v>
      </c>
      <c r="AU32" s="134">
        <f>IF(K$6="Concept",SUMIF('Mapping concept'!$B:$B,Jaaroverzicht!$B32,'Mapping concept'!AJ:AJ),SUMIF('Mapping DEF'!$B:$B,Jaaroverzicht!$B32,'Mapping DEF'!AJ:AJ))</f>
        <v>2.0691480000000002</v>
      </c>
      <c r="AV32" s="134">
        <f>IF(L$6="Concept",SUMIF('Mapping concept'!$B:$B,Jaaroverzicht!$B32,'Mapping concept'!AK:AK),SUMIF('Mapping DEF'!$B:$B,Jaaroverzicht!$B32,'Mapping DEF'!AK:AK))</f>
        <v>1.8819239999999999</v>
      </c>
      <c r="AW32" s="134">
        <f>IF(M$6="Concept",SUMIF('Mapping concept'!$B:$B,Jaaroverzicht!$B32,'Mapping concept'!AL:AL),SUMIF('Mapping DEF'!$B:$B,Jaaroverzicht!$B32,'Mapping DEF'!AL:AL))</f>
        <v>1.997565</v>
      </c>
      <c r="AX32" s="134">
        <f>IF(N$6="Concept",SUMIF('Mapping concept'!$B:$B,Jaaroverzicht!$B32,'Mapping concept'!AM:AM),SUMIF('Mapping DEF'!$B:$B,Jaaroverzicht!$B32,'Mapping DEF'!AM:AM))</f>
        <v>0</v>
      </c>
      <c r="AY32" s="134">
        <f>IF(O$6="Concept",SUMIF('Mapping concept'!$B:$B,Jaaroverzicht!$B32,'Mapping concept'!AN:AN),SUMIF('Mapping DEF'!$B:$B,Jaaroverzicht!$B32,'Mapping DEF'!AN:AN))</f>
        <v>0</v>
      </c>
      <c r="AZ32" s="134">
        <f>IF(P$6="Concept",SUMIF('Mapping concept'!$B:$B,Jaaroverzicht!$B32,'Mapping concept'!AO:AO),SUMIF('Mapping DEF'!$B:$B,Jaaroverzicht!$B32,'Mapping DEF'!AO:AO))</f>
        <v>0</v>
      </c>
      <c r="BA32" s="134">
        <f>IF(Q$6="Concept",SUMIF('Mapping concept'!$B:$B,Jaaroverzicht!$B32,'Mapping concept'!AP:AP),SUMIF('Mapping DEF'!$B:$B,Jaaroverzicht!$B32,'Mapping DEF'!AP:AP))</f>
        <v>0</v>
      </c>
      <c r="BB32" s="134">
        <f>IF(R$6="Concept",SUMIF('Mapping concept'!$B:$B,Jaaroverzicht!$B32,'Mapping concept'!AQ:AQ),SUMIF('Mapping DEF'!$B:$B,Jaaroverzicht!$B32,'Mapping DEF'!AQ:AQ))</f>
        <v>0</v>
      </c>
      <c r="BI32" s="168"/>
      <c r="BJ32" s="132">
        <f>SUM(AQ32:$AQ32)/SUM(X32:$X32)</f>
        <v>6.6000000000000003E-2</v>
      </c>
      <c r="BK32" s="132">
        <f>SUM($AQ32:AR32)/SUM($X32:Y32)</f>
        <v>6.4344496330887263E-2</v>
      </c>
      <c r="BL32" s="132">
        <f>SUM($AQ32:AS32)/SUM($X32:Z32)</f>
        <v>7.2783192261185015E-2</v>
      </c>
      <c r="BM32" s="132">
        <f>SUM($AQ32:AT32)/SUM($X32:AA32)</f>
        <v>6.8699869334422223E-2</v>
      </c>
      <c r="BN32" s="132">
        <f>SUM($AQ32:AU32)/SUM($X32:AB32)</f>
        <v>6.7740237833645703E-2</v>
      </c>
      <c r="BO32" s="132">
        <f>SUM($AQ32:AV32)/SUM($X32:AC32)</f>
        <v>6.6110748088337515E-2</v>
      </c>
      <c r="BP32" s="132">
        <f>SUM($AQ32:AW32)/SUM($X32:AD32)</f>
        <v>6.5881897421781813E-2</v>
      </c>
      <c r="BQ32" s="132">
        <f>SUM($AQ32:AX32)/SUM($X32:AE32)</f>
        <v>6.5881897421781813E-2</v>
      </c>
      <c r="BR32" s="132">
        <f>SUM($AQ32:AY32)/SUM($X32:AF32)</f>
        <v>6.5881897421781813E-2</v>
      </c>
      <c r="BS32" s="132">
        <f>SUM($AQ32:AZ32)/SUM($X32:AG32)</f>
        <v>6.5881897421781813E-2</v>
      </c>
      <c r="BT32" s="132">
        <f>SUM($AQ32:BA32)/SUM($X32:AH32)</f>
        <v>6.5881897421781813E-2</v>
      </c>
      <c r="BU32" s="132">
        <f>SUM($AQ32:BB32)/SUM($X32:AI32)</f>
        <v>6.5881897421781813E-2</v>
      </c>
      <c r="BW32" s="362">
        <f>IFERROR(SUMIF('Mapping concept'!$B:$B,Jaaroverzicht!$B32,'Mapping concept'!AF:AF)/SUMIF('Mapping concept'!$B:$B,Jaaroverzicht!$B32,'Mapping concept'!R:R),0)</f>
        <v>6.6000000000000003E-2</v>
      </c>
      <c r="BX32" s="363">
        <f>IFERROR(SUMIF('Mapping concept'!$B:$B,Jaaroverzicht!$B32,'Mapping concept'!AG:AG)/SUMIF('Mapping concept'!$B:$B,Jaaroverzicht!$B32,'Mapping concept'!S:S),0)</f>
        <v>6.3700000000000007E-2</v>
      </c>
      <c r="BY32" s="363">
        <f>IFERROR(SUMIF('Mapping concept'!$B:$B,Jaaroverzicht!$B32,'Mapping concept'!AH:AH)/SUMIF('Mapping concept'!$B:$B,Jaaroverzicht!$B32,'Mapping concept'!T:T),0)</f>
        <v>7.3600000000000013E-2</v>
      </c>
      <c r="BZ32" s="363">
        <f>IFERROR(SUMIF('Mapping concept'!$B:$B,Jaaroverzicht!$B32,'Mapping concept'!AI:AI)/SUMIF('Mapping concept'!$B:$B,Jaaroverzicht!$B32,'Mapping concept'!U:U),0)</f>
        <v>5.6899999999999999E-2</v>
      </c>
      <c r="CA32" s="363">
        <f>IFERROR(SUMIF('Mapping concept'!$B:$B,Jaaroverzicht!$B32,'Mapping concept'!AJ:AJ)/SUMIF('Mapping concept'!$B:$B,Jaaroverzicht!$B32,'Mapping concept'!V:V),0)</f>
        <v>6.4600000000000005E-2</v>
      </c>
      <c r="CB32" s="363">
        <f>IFERROR(SUMIF('Mapping concept'!$B:$B,Jaaroverzicht!$B32,'Mapping concept'!AK:AK)/SUMIF('Mapping concept'!$B:$B,Jaaroverzicht!$B32,'Mapping concept'!W:W),0)</f>
        <v>5.8299999999999998E-2</v>
      </c>
      <c r="CC32" s="363">
        <f>IFERROR(SUMIF('Mapping concept'!$B:$B,Jaaroverzicht!$B32,'Mapping concept'!AL:AL)/SUMIF('Mapping concept'!$B:$B,Jaaroverzicht!$B32,'Mapping concept'!X:X),0)</f>
        <v>6.4500000000000002E-2</v>
      </c>
      <c r="CD32" s="363">
        <f>IFERROR(SUMIF('Mapping concept'!$B:$B,Jaaroverzicht!$B32,'Mapping concept'!AM:AM)/SUMIF('Mapping concept'!$B:$B,Jaaroverzicht!$B32,'Mapping concept'!Y:Y),0)</f>
        <v>0</v>
      </c>
      <c r="CE32" s="363">
        <f>IFERROR(SUMIF('Mapping concept'!$B:$B,Jaaroverzicht!$B32,'Mapping concept'!AN:AN)/SUMIF('Mapping concept'!$B:$B,Jaaroverzicht!$B32,'Mapping concept'!Z:Z),0)</f>
        <v>0</v>
      </c>
      <c r="CF32" s="363">
        <f>IFERROR(SUMIF('Mapping concept'!$B:$B,Jaaroverzicht!$B32,'Mapping concept'!AO:AO)/SUMIF('Mapping concept'!$B:$B,Jaaroverzicht!$B32,'Mapping concept'!AA:AA),0)</f>
        <v>0</v>
      </c>
      <c r="CG32" s="363">
        <f>IFERROR(SUMIF('Mapping concept'!$B:$B,Jaaroverzicht!$B32,'Mapping concept'!AP:AP)/SUMIF('Mapping concept'!$B:$B,Jaaroverzicht!$B32,'Mapping concept'!AB:AB),0)</f>
        <v>0</v>
      </c>
      <c r="CH32" s="363">
        <f>IFERROR(SUMIF('Mapping concept'!$B:$B,Jaaroverzicht!$B32,'Mapping concept'!AQ:AQ)/SUMIF('Mapping concept'!$B:$B,Jaaroverzicht!$B32,'Mapping concept'!AC:AC),0)</f>
        <v>0</v>
      </c>
      <c r="CI32" s="450"/>
      <c r="CJ32" s="450"/>
    </row>
    <row r="33" spans="1:88" s="145" customFormat="1" ht="12" customHeight="1">
      <c r="A33" s="398"/>
      <c r="B33" s="397"/>
      <c r="C33" s="312" t="s">
        <v>193</v>
      </c>
      <c r="D33" s="328"/>
      <c r="E33" s="316">
        <v>6.8952494587087021E-2</v>
      </c>
      <c r="F33" s="330"/>
      <c r="G33" s="316">
        <f>IF(X33=0,"",IFERROR(AQ33/X33,0))</f>
        <v>9.4314604527142576E-2</v>
      </c>
      <c r="H33" s="316">
        <f t="shared" si="12"/>
        <v>9.23707288277133E-2</v>
      </c>
      <c r="I33" s="316">
        <f t="shared" si="13"/>
        <v>9.4112771988089802E-2</v>
      </c>
      <c r="J33" s="316">
        <f t="shared" si="13"/>
        <v>9.6168392636627326E-2</v>
      </c>
      <c r="K33" s="316">
        <f t="shared" si="13"/>
        <v>8.5344649659471319E-2</v>
      </c>
      <c r="L33" s="316">
        <f t="shared" si="13"/>
        <v>7.6934231168531556E-2</v>
      </c>
      <c r="M33" s="316">
        <f t="shared" si="13"/>
        <v>7.218236960255521E-2</v>
      </c>
      <c r="N33" s="316" t="str">
        <f t="shared" si="13"/>
        <v/>
      </c>
      <c r="O33" s="316" t="str">
        <f t="shared" si="13"/>
        <v/>
      </c>
      <c r="P33" s="316" t="str">
        <f t="shared" si="13"/>
        <v/>
      </c>
      <c r="Q33" s="316" t="str">
        <f t="shared" si="13"/>
        <v/>
      </c>
      <c r="R33" s="316" t="str">
        <f t="shared" si="13"/>
        <v/>
      </c>
      <c r="S33" s="426">
        <f>IFERROR(AVERAGE(G33:R33),0)</f>
        <v>8.7346821201447308E-2</v>
      </c>
      <c r="U33" s="375"/>
      <c r="X33" s="345">
        <f t="shared" ref="X33:AI33" si="57">SUM(X21:X32)</f>
        <v>345.03</v>
      </c>
      <c r="Y33" s="345">
        <f t="shared" si="57"/>
        <v>347.27</v>
      </c>
      <c r="Z33" s="345">
        <f t="shared" si="57"/>
        <v>349.28</v>
      </c>
      <c r="AA33" s="345">
        <f t="shared" si="57"/>
        <v>348.21</v>
      </c>
      <c r="AB33" s="345">
        <f t="shared" si="57"/>
        <v>346.52</v>
      </c>
      <c r="AC33" s="345">
        <f t="shared" si="57"/>
        <v>346.76</v>
      </c>
      <c r="AD33" s="345">
        <f t="shared" si="57"/>
        <v>331.87</v>
      </c>
      <c r="AE33" s="345">
        <f t="shared" si="57"/>
        <v>0</v>
      </c>
      <c r="AF33" s="345">
        <f t="shared" si="57"/>
        <v>0</v>
      </c>
      <c r="AG33" s="345">
        <f t="shared" si="57"/>
        <v>0</v>
      </c>
      <c r="AH33" s="345">
        <f t="shared" si="57"/>
        <v>0</v>
      </c>
      <c r="AI33" s="345">
        <f t="shared" si="57"/>
        <v>0</v>
      </c>
      <c r="AJ33" s="397"/>
      <c r="AK33" s="381"/>
      <c r="AL33" s="381"/>
      <c r="AM33" s="381"/>
      <c r="AN33" s="382">
        <f>SUM(G33:I33)/3</f>
        <v>9.3599368447648559E-2</v>
      </c>
      <c r="AO33" s="383">
        <f>S33-AN33</f>
        <v>-6.252547246201251E-3</v>
      </c>
      <c r="AP33" s="381"/>
      <c r="AQ33" s="151">
        <f t="shared" ref="AQ33:BB33" si="58">SUM(AQ21:AQ32)</f>
        <v>32.541367999999999</v>
      </c>
      <c r="AR33" s="151">
        <f t="shared" si="58"/>
        <v>32.077582999999997</v>
      </c>
      <c r="AS33" s="151">
        <f t="shared" si="58"/>
        <v>32.871709000000003</v>
      </c>
      <c r="AT33" s="151">
        <f t="shared" si="58"/>
        <v>33.486795999999998</v>
      </c>
      <c r="AU33" s="151">
        <f t="shared" si="58"/>
        <v>29.573627999999999</v>
      </c>
      <c r="AV33" s="151">
        <f t="shared" si="58"/>
        <v>26.677714000000002</v>
      </c>
      <c r="AW33" s="151">
        <f t="shared" si="58"/>
        <v>23.955162999999999</v>
      </c>
      <c r="AX33" s="151">
        <f t="shared" si="58"/>
        <v>0</v>
      </c>
      <c r="AY33" s="151">
        <f t="shared" si="58"/>
        <v>0</v>
      </c>
      <c r="AZ33" s="151">
        <f t="shared" si="58"/>
        <v>0</v>
      </c>
      <c r="BA33" s="151">
        <f t="shared" si="58"/>
        <v>0</v>
      </c>
      <c r="BB33" s="151">
        <f t="shared" si="58"/>
        <v>0</v>
      </c>
      <c r="BE33" s="135">
        <f>SUM(G33:I33)/3</f>
        <v>9.3599368447648559E-2</v>
      </c>
      <c r="BF33" s="135">
        <f>SUM(J33:L33)/3</f>
        <v>8.6149091154876734E-2</v>
      </c>
      <c r="BG33" s="135">
        <f>SUM(M33:O33)/3</f>
        <v>2.4060789867518403E-2</v>
      </c>
      <c r="BH33" s="135">
        <f>SUM(P33:R33)/3</f>
        <v>0</v>
      </c>
      <c r="BJ33" s="227">
        <f>SUM(AQ33:$AQ33)/SUM(X33:$X33)</f>
        <v>9.4314604527142576E-2</v>
      </c>
      <c r="BK33" s="227">
        <f>SUM($AQ33:AR33)/SUM($X33:Y33)</f>
        <v>9.3339521883576484E-2</v>
      </c>
      <c r="BL33" s="227">
        <f>SUM($AQ33:AS33)/SUM($X33:Z33)</f>
        <v>9.3598821021909015E-2</v>
      </c>
      <c r="BM33" s="227">
        <f>SUM($AQ33:AT33)/SUM($X33:AA33)</f>
        <v>9.4242623705739714E-2</v>
      </c>
      <c r="BN33" s="227">
        <f>SUM($AQ33:AU33)/SUM($X33:AB33)</f>
        <v>9.2466831383796674E-2</v>
      </c>
      <c r="BO33" s="227">
        <f>SUM($AQ33:AV33)/SUM($X33:AC33)</f>
        <v>8.9881184021660357E-2</v>
      </c>
      <c r="BP33" s="227">
        <f>SUM($AQ33:AW33)/SUM($X33:AD33)</f>
        <v>8.7448947385856401E-2</v>
      </c>
      <c r="BQ33" s="227">
        <f>SUM($AQ33:AX33)/SUM($X33:AE33)</f>
        <v>8.7448947385856401E-2</v>
      </c>
      <c r="BR33" s="227">
        <f>SUM($AQ33:AY33)/SUM($X33:AF33)</f>
        <v>8.7448947385856401E-2</v>
      </c>
      <c r="BS33" s="227">
        <f>SUM($AQ33:AZ33)/SUM($X33:AG33)</f>
        <v>8.7448947385856401E-2</v>
      </c>
      <c r="BT33" s="227">
        <f>SUM($AQ33:BA33)/SUM($X33:AH33)</f>
        <v>8.7448947385856401E-2</v>
      </c>
      <c r="BU33" s="227">
        <f>SUM($AQ33:BB33)/SUM($X33:AI33)</f>
        <v>8.7448947385856401E-2</v>
      </c>
      <c r="BW33" s="361"/>
      <c r="BX33" s="361"/>
      <c r="BY33" s="361"/>
      <c r="BZ33" s="361"/>
      <c r="CA33" s="361"/>
      <c r="CB33" s="361"/>
      <c r="CC33" s="361"/>
      <c r="CD33" s="361"/>
      <c r="CE33" s="361"/>
      <c r="CF33" s="361"/>
      <c r="CG33" s="361"/>
      <c r="CH33" s="361"/>
      <c r="CI33" s="361"/>
      <c r="CJ33" s="361"/>
    </row>
    <row r="34" spans="1:88" s="34" customFormat="1" ht="6" customHeight="1">
      <c r="A34" s="398"/>
      <c r="B34" s="398"/>
      <c r="C34" s="332"/>
      <c r="D34" s="332"/>
      <c r="E34" s="329"/>
      <c r="F34" s="332"/>
      <c r="G34" s="332"/>
      <c r="H34" s="332"/>
      <c r="I34" s="332"/>
      <c r="J34" s="332"/>
      <c r="K34" s="332"/>
      <c r="L34" s="332"/>
      <c r="M34" s="332"/>
      <c r="N34" s="332"/>
      <c r="O34" s="332"/>
      <c r="P34" s="332"/>
      <c r="Q34" s="332"/>
      <c r="R34" s="329"/>
      <c r="S34" s="427"/>
      <c r="U34" s="373"/>
      <c r="X34" s="170"/>
      <c r="Y34" s="170"/>
      <c r="Z34" s="170"/>
      <c r="AA34" s="170"/>
      <c r="AB34" s="170"/>
      <c r="AC34" s="170"/>
      <c r="AD34" s="170"/>
      <c r="AE34" s="170"/>
      <c r="AF34" s="170"/>
      <c r="AG34" s="170"/>
      <c r="AH34" s="170"/>
      <c r="AI34" s="170"/>
      <c r="AJ34" s="398"/>
      <c r="AK34" s="157"/>
      <c r="AL34" s="157"/>
      <c r="AM34" s="157"/>
      <c r="AN34" s="386"/>
      <c r="AO34" s="157"/>
      <c r="AP34" s="157"/>
      <c r="AQ34" s="170"/>
      <c r="AR34" s="170"/>
      <c r="AS34" s="170"/>
      <c r="AT34" s="170"/>
      <c r="AU34" s="170"/>
      <c r="AV34" s="170"/>
      <c r="AW34" s="171"/>
      <c r="AX34" s="170"/>
      <c r="AY34" s="170"/>
      <c r="AZ34" s="170"/>
      <c r="BA34" s="170"/>
      <c r="BB34" s="170"/>
      <c r="BJ34" s="132"/>
      <c r="BK34" s="132"/>
      <c r="BL34" s="132"/>
      <c r="BM34" s="132"/>
      <c r="BN34" s="132"/>
      <c r="BO34" s="132"/>
      <c r="BP34" s="132"/>
      <c r="BQ34" s="132"/>
      <c r="BR34" s="132"/>
      <c r="BS34" s="132"/>
      <c r="BT34" s="132"/>
      <c r="BU34" s="132"/>
      <c r="BW34" s="164"/>
      <c r="BX34" s="164"/>
      <c r="BY34" s="164"/>
      <c r="BZ34" s="164"/>
      <c r="CA34" s="164"/>
      <c r="CB34" s="164"/>
      <c r="CC34" s="164"/>
      <c r="CD34" s="164"/>
      <c r="CE34" s="164"/>
      <c r="CF34" s="164"/>
      <c r="CG34" s="164"/>
      <c r="CH34" s="164"/>
      <c r="CI34" s="164"/>
      <c r="CJ34" s="164"/>
    </row>
    <row r="35" spans="1:88" s="34" customFormat="1" ht="12" customHeight="1">
      <c r="A35" s="398" t="s">
        <v>194</v>
      </c>
      <c r="B35" s="398" t="s">
        <v>195</v>
      </c>
      <c r="C35" s="313" t="s">
        <v>196</v>
      </c>
      <c r="D35" s="333"/>
      <c r="E35" s="317">
        <v>2.6291666666666668E-2</v>
      </c>
      <c r="F35" s="332"/>
      <c r="G35" s="317">
        <f t="shared" ref="G35:G40" si="59">IF(X35=0,"",IFERROR(AQ35/X35,0))</f>
        <v>8.6E-3</v>
      </c>
      <c r="H35" s="317">
        <f t="shared" ref="H35:H40" si="60">IF(Y35=0,"",IFERROR(AR35/Y35,0))</f>
        <v>0</v>
      </c>
      <c r="I35" s="317">
        <f t="shared" ref="I35:R40" si="61">IF(Z35=0,"",IFERROR(AS35/Z35,0))</f>
        <v>5.2900000000000003E-2</v>
      </c>
      <c r="J35" s="317">
        <f t="shared" si="61"/>
        <v>0.12859999999999999</v>
      </c>
      <c r="K35" s="317">
        <f t="shared" si="61"/>
        <v>9.64E-2</v>
      </c>
      <c r="L35" s="317">
        <f t="shared" si="61"/>
        <v>0.1157</v>
      </c>
      <c r="M35" s="317">
        <f t="shared" si="61"/>
        <v>9.64E-2</v>
      </c>
      <c r="N35" s="317" t="str">
        <f t="shared" si="61"/>
        <v/>
      </c>
      <c r="O35" s="317" t="str">
        <f t="shared" si="61"/>
        <v/>
      </c>
      <c r="P35" s="317" t="str">
        <f t="shared" si="61"/>
        <v/>
      </c>
      <c r="Q35" s="317" t="str">
        <f t="shared" si="61"/>
        <v/>
      </c>
      <c r="R35" s="317" t="str">
        <f t="shared" si="61"/>
        <v/>
      </c>
      <c r="S35" s="428">
        <f t="shared" ref="S35:S51" si="62">IFERROR(AVERAGE(G35:R35),0)</f>
        <v>7.1228571428571433E-2</v>
      </c>
      <c r="U35" s="374">
        <f>VLOOKUP(B35,B:CH,5+'Mapping DEF'!$B$1,FALSE)-VLOOKUP(B35,B:CH,73+'Mapping DEF'!$B$1,FALSE)</f>
        <v>0</v>
      </c>
      <c r="V35" s="154"/>
      <c r="X35" s="344">
        <f>IF(G$6="Concept",SUMIF('Mapping concept'!$B:$B,Jaaroverzicht!$B35,'Mapping concept'!R:R),SUMIF('Mapping DEF'!$B:$B,Jaaroverzicht!$B35,'Mapping DEF'!R:R))</f>
        <v>8.9700000000000006</v>
      </c>
      <c r="Y35" s="344">
        <f>IF(H$6="Concept",SUMIF('Mapping concept'!$B:$B,Jaaroverzicht!$B35,'Mapping concept'!S:S),SUMIF('Mapping DEF'!$B:$B,Jaaroverzicht!$B35,'Mapping DEF'!S:S))</f>
        <v>9.77</v>
      </c>
      <c r="Z35" s="344">
        <f>IF(I$6="Concept",SUMIF('Mapping concept'!$B:$B,Jaaroverzicht!$B35,'Mapping concept'!T:T),SUMIF('Mapping DEF'!$B:$B,Jaaroverzicht!$B35,'Mapping DEF'!T:T))</f>
        <v>10.37</v>
      </c>
      <c r="AA35" s="344">
        <f>IF(J$6="Concept",SUMIF('Mapping concept'!$B:$B,Jaaroverzicht!$B35,'Mapping concept'!U:U),SUMIF('Mapping DEF'!$B:$B,Jaaroverzicht!$B35,'Mapping DEF'!U:U))</f>
        <v>10.37</v>
      </c>
      <c r="AB35" s="344">
        <f>IF(K$6="Concept",SUMIF('Mapping concept'!$B:$B,Jaaroverzicht!$B35,'Mapping concept'!V:V),SUMIF('Mapping DEF'!$B:$B,Jaaroverzicht!$B35,'Mapping DEF'!V:V))</f>
        <v>10.37</v>
      </c>
      <c r="AC35" s="344">
        <f>IF(L$6="Concept",SUMIF('Mapping concept'!$B:$B,Jaaroverzicht!$B35,'Mapping concept'!W:W),SUMIF('Mapping DEF'!$B:$B,Jaaroverzicht!$B35,'Mapping DEF'!W:W))</f>
        <v>10.37</v>
      </c>
      <c r="AD35" s="344">
        <f>IF(M$6="Concept",SUMIF('Mapping concept'!$B:$B,Jaaroverzicht!$B35,'Mapping concept'!X:X),SUMIF('Mapping DEF'!$B:$B,Jaaroverzicht!$B35,'Mapping DEF'!X:X))</f>
        <v>10.37</v>
      </c>
      <c r="AE35" s="344">
        <f>IF(N$6="Concept",SUMIF('Mapping concept'!$B:$B,Jaaroverzicht!$B35,'Mapping concept'!Y:Y),SUMIF('Mapping DEF'!$B:$B,Jaaroverzicht!$B35,'Mapping DEF'!Y:Y))</f>
        <v>0</v>
      </c>
      <c r="AF35" s="344">
        <f>IF(O$6="Concept",SUMIF('Mapping concept'!$B:$B,Jaaroverzicht!$B35,'Mapping concept'!Z:Z),SUMIF('Mapping DEF'!$B:$B,Jaaroverzicht!$B35,'Mapping DEF'!Z:Z))</f>
        <v>0</v>
      </c>
      <c r="AG35" s="344">
        <f>IF(P$6="Concept",SUMIF('Mapping concept'!$B:$B,Jaaroverzicht!$B35,'Mapping concept'!AA:AA),SUMIF('Mapping DEF'!$B:$B,Jaaroverzicht!$B35,'Mapping DEF'!AA:AA))</f>
        <v>0</v>
      </c>
      <c r="AH35" s="344">
        <f>IF(Q$6="Concept",SUMIF('Mapping concept'!$B:$B,Jaaroverzicht!$B35,'Mapping concept'!AB:AB),SUMIF('Mapping DEF'!$B:$B,Jaaroverzicht!$B35,'Mapping DEF'!AB:AB))</f>
        <v>0</v>
      </c>
      <c r="AI35" s="344">
        <f>IF(R$6="Concept",SUMIF('Mapping concept'!$B:$B,Jaaroverzicht!$B35,'Mapping concept'!AC:AC),SUMIF('Mapping DEF'!$B:$B,Jaaroverzicht!$B35,'Mapping DEF'!AC:AC))</f>
        <v>0</v>
      </c>
      <c r="AJ35" s="398"/>
      <c r="AK35" s="157">
        <v>300</v>
      </c>
      <c r="AL35" s="157" t="s">
        <v>196</v>
      </c>
      <c r="AM35" s="157"/>
      <c r="AN35" s="387">
        <f t="shared" ref="AN35:AN40" si="63">SUM(G35:I35)/3</f>
        <v>2.0500000000000001E-2</v>
      </c>
      <c r="AO35" s="386">
        <f>S35-AN35</f>
        <v>5.0728571428571428E-2</v>
      </c>
      <c r="AP35" s="157"/>
      <c r="AQ35" s="134">
        <f>IF(G$6="Concept",SUMIF('Mapping concept'!$B:$B,Jaaroverzicht!$B35,'Mapping concept'!AF:AF),SUMIF('Mapping DEF'!$B:$B,Jaaroverzicht!$B35,'Mapping DEF'!AF:AF))</f>
        <v>7.7142000000000002E-2</v>
      </c>
      <c r="AR35" s="134">
        <f>IF(H$6="Concept",SUMIF('Mapping concept'!$B:$B,Jaaroverzicht!$B35,'Mapping concept'!AG:AG),SUMIF('Mapping DEF'!$B:$B,Jaaroverzicht!$B35,'Mapping DEF'!AG:AG))</f>
        <v>0</v>
      </c>
      <c r="AS35" s="134">
        <f>IF(I$6="Concept",SUMIF('Mapping concept'!$B:$B,Jaaroverzicht!$B35,'Mapping concept'!AH:AH),SUMIF('Mapping DEF'!$B:$B,Jaaroverzicht!$B35,'Mapping DEF'!AH:AH))</f>
        <v>0.54857299999999998</v>
      </c>
      <c r="AT35" s="134">
        <f>IF(J$6="Concept",SUMIF('Mapping concept'!$B:$B,Jaaroverzicht!$B35,'Mapping concept'!AI:AI),SUMIF('Mapping DEF'!$B:$B,Jaaroverzicht!$B35,'Mapping DEF'!AI:AI))</f>
        <v>1.3335819999999998</v>
      </c>
      <c r="AU35" s="134">
        <f>IF(K$6="Concept",SUMIF('Mapping concept'!$B:$B,Jaaroverzicht!$B35,'Mapping concept'!AJ:AJ),SUMIF('Mapping DEF'!$B:$B,Jaaroverzicht!$B35,'Mapping DEF'!AJ:AJ))</f>
        <v>0.99966799999999989</v>
      </c>
      <c r="AV35" s="134">
        <f>IF(L$6="Concept",SUMIF('Mapping concept'!$B:$B,Jaaroverzicht!$B35,'Mapping concept'!AK:AK),SUMIF('Mapping DEF'!$B:$B,Jaaroverzicht!$B35,'Mapping DEF'!AK:AK))</f>
        <v>1.1998089999999999</v>
      </c>
      <c r="AW35" s="134">
        <f>IF(M$6="Concept",SUMIF('Mapping concept'!$B:$B,Jaaroverzicht!$B35,'Mapping concept'!AL:AL),SUMIF('Mapping DEF'!$B:$B,Jaaroverzicht!$B35,'Mapping DEF'!AL:AL))</f>
        <v>0.99966799999999989</v>
      </c>
      <c r="AX35" s="134">
        <f>IF(N$6="Concept",SUMIF('Mapping concept'!$B:$B,Jaaroverzicht!$B35,'Mapping concept'!AM:AM),SUMIF('Mapping DEF'!$B:$B,Jaaroverzicht!$B35,'Mapping DEF'!AM:AM))</f>
        <v>0</v>
      </c>
      <c r="AY35" s="134">
        <f>IF(O$6="Concept",SUMIF('Mapping concept'!$B:$B,Jaaroverzicht!$B35,'Mapping concept'!AN:AN),SUMIF('Mapping DEF'!$B:$B,Jaaroverzicht!$B35,'Mapping DEF'!AN:AN))</f>
        <v>0</v>
      </c>
      <c r="AZ35" s="134">
        <f>IF(P$6="Concept",SUMIF('Mapping concept'!$B:$B,Jaaroverzicht!$B35,'Mapping concept'!AO:AO),SUMIF('Mapping DEF'!$B:$B,Jaaroverzicht!$B35,'Mapping DEF'!AO:AO))</f>
        <v>0</v>
      </c>
      <c r="BA35" s="134">
        <f>IF(Q$6="Concept",SUMIF('Mapping concept'!$B:$B,Jaaroverzicht!$B35,'Mapping concept'!AP:AP),SUMIF('Mapping DEF'!$B:$B,Jaaroverzicht!$B35,'Mapping DEF'!AP:AP))</f>
        <v>0</v>
      </c>
      <c r="BB35" s="134">
        <f>IF(R$6="Concept",SUMIF('Mapping concept'!$B:$B,Jaaroverzicht!$B35,'Mapping concept'!AQ:AQ),SUMIF('Mapping DEF'!$B:$B,Jaaroverzicht!$B35,'Mapping DEF'!AQ:AQ))</f>
        <v>0</v>
      </c>
      <c r="BI35" s="154"/>
      <c r="BJ35" s="132">
        <f>SUM(AQ35:$AQ35)/SUM(X35:$X35)</f>
        <v>8.6E-3</v>
      </c>
      <c r="BK35" s="132">
        <f>SUM($AQ35:AR35)/SUM($X35:Y35)</f>
        <v>4.116435432230523E-3</v>
      </c>
      <c r="BL35" s="132">
        <f>SUM($AQ35:AS35)/SUM($X35:Z35)</f>
        <v>2.1494847131569909E-2</v>
      </c>
      <c r="BM35" s="132">
        <f>SUM($AQ35:AT35)/SUM($X35:AA35)</f>
        <v>4.9627583586626139E-2</v>
      </c>
      <c r="BN35" s="132">
        <f>SUM($AQ35:AU35)/SUM($X35:AB35)</f>
        <v>5.9357372116349047E-2</v>
      </c>
      <c r="BO35" s="132">
        <f>SUM($AQ35:AV35)/SUM($X35:AC35)</f>
        <v>6.905968116904683E-2</v>
      </c>
      <c r="BP35" s="132">
        <f>SUM($AQ35:AW35)/SUM($X35:AD35)</f>
        <v>7.3076101430797555E-2</v>
      </c>
      <c r="BQ35" s="132">
        <f>SUM($AQ35:AX35)/SUM($X35:AE35)</f>
        <v>7.3076101430797555E-2</v>
      </c>
      <c r="BR35" s="132">
        <f>SUM($AQ35:AY35)/SUM($X35:AF35)</f>
        <v>7.3076101430797555E-2</v>
      </c>
      <c r="BS35" s="132">
        <f>SUM($AQ35:AZ35)/SUM($X35:AG35)</f>
        <v>7.3076101430797555E-2</v>
      </c>
      <c r="BT35" s="132">
        <f>SUM($AQ35:BA35)/SUM($X35:AH35)</f>
        <v>7.3076101430797555E-2</v>
      </c>
      <c r="BU35" s="132">
        <f>SUM($AQ35:BB35)/SUM($X35:AI35)</f>
        <v>7.3076101430797555E-2</v>
      </c>
      <c r="BW35" s="362">
        <f>IFERROR(SUMIF('Mapping concept'!$B:$B,Jaaroverzicht!$B35,'Mapping concept'!AF:AF)/SUMIF('Mapping concept'!$B:$B,Jaaroverzicht!$B35,'Mapping concept'!R:R),0)</f>
        <v>2.12E-2</v>
      </c>
      <c r="BX35" s="363">
        <f>IFERROR(SUMIF('Mapping concept'!$B:$B,Jaaroverzicht!$B35,'Mapping concept'!AG:AG)/SUMIF('Mapping concept'!$B:$B,Jaaroverzicht!$B35,'Mapping concept'!S:S),0)</f>
        <v>0</v>
      </c>
      <c r="BY35" s="363">
        <f>IFERROR(SUMIF('Mapping concept'!$B:$B,Jaaroverzicht!$B35,'Mapping concept'!AH:AH)/SUMIF('Mapping concept'!$B:$B,Jaaroverzicht!$B35,'Mapping concept'!T:T),0)</f>
        <v>2.2200000000000001E-2</v>
      </c>
      <c r="BZ35" s="363">
        <f>IFERROR(SUMIF('Mapping concept'!$B:$B,Jaaroverzicht!$B35,'Mapping concept'!AI:AI)/SUMIF('Mapping concept'!$B:$B,Jaaroverzicht!$B35,'Mapping concept'!U:U),0)</f>
        <v>0.12859999999999999</v>
      </c>
      <c r="CA35" s="363">
        <f>IFERROR(SUMIF('Mapping concept'!$B:$B,Jaaroverzicht!$B35,'Mapping concept'!AJ:AJ)/SUMIF('Mapping concept'!$B:$B,Jaaroverzicht!$B35,'Mapping concept'!V:V),0)</f>
        <v>9.64E-2</v>
      </c>
      <c r="CB35" s="363">
        <f>IFERROR(SUMIF('Mapping concept'!$B:$B,Jaaroverzicht!$B35,'Mapping concept'!AK:AK)/SUMIF('Mapping concept'!$B:$B,Jaaroverzicht!$B35,'Mapping concept'!W:W),0)</f>
        <v>0.1157</v>
      </c>
      <c r="CC35" s="363">
        <f>IFERROR(SUMIF('Mapping concept'!$B:$B,Jaaroverzicht!$B35,'Mapping concept'!AL:AL)/SUMIF('Mapping concept'!$B:$B,Jaaroverzicht!$B35,'Mapping concept'!X:X),0)</f>
        <v>9.64E-2</v>
      </c>
      <c r="CD35" s="363">
        <f>IFERROR(SUMIF('Mapping concept'!$B:$B,Jaaroverzicht!$B35,'Mapping concept'!AM:AM)/SUMIF('Mapping concept'!$B:$B,Jaaroverzicht!$B35,'Mapping concept'!Y:Y),0)</f>
        <v>0</v>
      </c>
      <c r="CE35" s="363">
        <f>IFERROR(SUMIF('Mapping concept'!$B:$B,Jaaroverzicht!$B35,'Mapping concept'!AN:AN)/SUMIF('Mapping concept'!$B:$B,Jaaroverzicht!$B35,'Mapping concept'!Z:Z),0)</f>
        <v>0</v>
      </c>
      <c r="CF35" s="363">
        <f>IFERROR(SUMIF('Mapping concept'!$B:$B,Jaaroverzicht!$B35,'Mapping concept'!AO:AO)/SUMIF('Mapping concept'!$B:$B,Jaaroverzicht!$B35,'Mapping concept'!AA:AA),0)</f>
        <v>0</v>
      </c>
      <c r="CG35" s="363">
        <f>IFERROR(SUMIF('Mapping concept'!$B:$B,Jaaroverzicht!$B35,'Mapping concept'!AP:AP)/SUMIF('Mapping concept'!$B:$B,Jaaroverzicht!$B35,'Mapping concept'!AB:AB),0)</f>
        <v>0</v>
      </c>
      <c r="CH35" s="363">
        <f>IFERROR(SUMIF('Mapping concept'!$B:$B,Jaaroverzicht!$B35,'Mapping concept'!AQ:AQ)/SUMIF('Mapping concept'!$B:$B,Jaaroverzicht!$B35,'Mapping concept'!AC:AC),0)</f>
        <v>0</v>
      </c>
      <c r="CI35" s="450"/>
      <c r="CJ35" s="450"/>
    </row>
    <row r="36" spans="1:88" s="34" customFormat="1" ht="12" customHeight="1">
      <c r="A36" s="398" t="s">
        <v>197</v>
      </c>
      <c r="B36" s="398" t="s">
        <v>198</v>
      </c>
      <c r="C36" s="313" t="s">
        <v>199</v>
      </c>
      <c r="D36" s="333"/>
      <c r="E36" s="317">
        <v>2.9558333333333336E-2</v>
      </c>
      <c r="F36" s="332"/>
      <c r="G36" s="317">
        <f t="shared" si="59"/>
        <v>2.0500000000000001E-2</v>
      </c>
      <c r="H36" s="317">
        <f t="shared" si="60"/>
        <v>9.2999999999999992E-3</v>
      </c>
      <c r="I36" s="317">
        <f t="shared" si="61"/>
        <v>1.6899999999999998E-2</v>
      </c>
      <c r="J36" s="317">
        <f t="shared" si="61"/>
        <v>1.7399999999999999E-2</v>
      </c>
      <c r="K36" s="317">
        <f t="shared" si="61"/>
        <v>5.0000000000000001E-3</v>
      </c>
      <c r="L36" s="317">
        <f t="shared" si="61"/>
        <v>1.1499999999999998E-2</v>
      </c>
      <c r="M36" s="317">
        <f t="shared" si="61"/>
        <v>5.0200000000000002E-2</v>
      </c>
      <c r="N36" s="317" t="str">
        <f t="shared" si="61"/>
        <v/>
      </c>
      <c r="O36" s="317" t="str">
        <f t="shared" si="61"/>
        <v/>
      </c>
      <c r="P36" s="317" t="str">
        <f t="shared" si="61"/>
        <v/>
      </c>
      <c r="Q36" s="317" t="str">
        <f t="shared" si="61"/>
        <v/>
      </c>
      <c r="R36" s="317" t="str">
        <f t="shared" si="61"/>
        <v/>
      </c>
      <c r="S36" s="428">
        <f t="shared" si="62"/>
        <v>1.8685714285714285E-2</v>
      </c>
      <c r="U36" s="374">
        <f>VLOOKUP(B36,B:CH,5+'Mapping DEF'!$B$1,FALSE)-VLOOKUP(B36,B:CH,73+'Mapping DEF'!$B$1,FALSE)</f>
        <v>0</v>
      </c>
      <c r="V36" s="154"/>
      <c r="X36" s="344">
        <f>IF(G$6="Concept",SUMIF('Mapping concept'!$B:$B,Jaaroverzicht!$B36,'Mapping concept'!R:R),SUMIF('Mapping DEF'!$B:$B,Jaaroverzicht!$B36,'Mapping DEF'!R:R))</f>
        <v>22.3</v>
      </c>
      <c r="Y36" s="344">
        <f>IF(H$6="Concept",SUMIF('Mapping concept'!$B:$B,Jaaroverzicht!$B36,'Mapping concept'!S:S),SUMIF('Mapping DEF'!$B:$B,Jaaroverzicht!$B36,'Mapping DEF'!S:S))</f>
        <v>21.56</v>
      </c>
      <c r="Z36" s="344">
        <f>IF(I$6="Concept",SUMIF('Mapping concept'!$B:$B,Jaaroverzicht!$B36,'Mapping concept'!T:T),SUMIF('Mapping DEF'!$B:$B,Jaaroverzicht!$B36,'Mapping DEF'!T:T))</f>
        <v>21.43</v>
      </c>
      <c r="AA36" s="344">
        <f>IF(J$6="Concept",SUMIF('Mapping concept'!$B:$B,Jaaroverzicht!$B36,'Mapping concept'!U:U),SUMIF('Mapping DEF'!$B:$B,Jaaroverzicht!$B36,'Mapping DEF'!U:U))</f>
        <v>21.47</v>
      </c>
      <c r="AB36" s="344">
        <f>IF(K$6="Concept",SUMIF('Mapping concept'!$B:$B,Jaaroverzicht!$B36,'Mapping concept'!V:V),SUMIF('Mapping DEF'!$B:$B,Jaaroverzicht!$B36,'Mapping DEF'!V:V))</f>
        <v>21.89</v>
      </c>
      <c r="AC36" s="344">
        <f>IF(L$6="Concept",SUMIF('Mapping concept'!$B:$B,Jaaroverzicht!$B36,'Mapping concept'!W:W),SUMIF('Mapping DEF'!$B:$B,Jaaroverzicht!$B36,'Mapping DEF'!W:W))</f>
        <v>21.97</v>
      </c>
      <c r="AD36" s="344">
        <f>IF(M$6="Concept",SUMIF('Mapping concept'!$B:$B,Jaaroverzicht!$B36,'Mapping concept'!X:X),SUMIF('Mapping DEF'!$B:$B,Jaaroverzicht!$B36,'Mapping DEF'!X:X))</f>
        <v>20.83</v>
      </c>
      <c r="AE36" s="344">
        <f>IF(N$6="Concept",SUMIF('Mapping concept'!$B:$B,Jaaroverzicht!$B36,'Mapping concept'!Y:Y),SUMIF('Mapping DEF'!$B:$B,Jaaroverzicht!$B36,'Mapping DEF'!Y:Y))</f>
        <v>0</v>
      </c>
      <c r="AF36" s="344">
        <f>IF(O$6="Concept",SUMIF('Mapping concept'!$B:$B,Jaaroverzicht!$B36,'Mapping concept'!Z:Z),SUMIF('Mapping DEF'!$B:$B,Jaaroverzicht!$B36,'Mapping DEF'!Z:Z))</f>
        <v>0</v>
      </c>
      <c r="AG36" s="344">
        <f>IF(P$6="Concept",SUMIF('Mapping concept'!$B:$B,Jaaroverzicht!$B36,'Mapping concept'!AA:AA),SUMIF('Mapping DEF'!$B:$B,Jaaroverzicht!$B36,'Mapping DEF'!AA:AA))</f>
        <v>0</v>
      </c>
      <c r="AH36" s="344">
        <f>IF(Q$6="Concept",SUMIF('Mapping concept'!$B:$B,Jaaroverzicht!$B36,'Mapping concept'!AB:AB),SUMIF('Mapping DEF'!$B:$B,Jaaroverzicht!$B36,'Mapping DEF'!AB:AB))</f>
        <v>0</v>
      </c>
      <c r="AI36" s="344">
        <f>IF(R$6="Concept",SUMIF('Mapping concept'!$B:$B,Jaaroverzicht!$B36,'Mapping concept'!AC:AC),SUMIF('Mapping DEF'!$B:$B,Jaaroverzicht!$B36,'Mapping DEF'!AC:AC))</f>
        <v>0</v>
      </c>
      <c r="AJ36" s="398"/>
      <c r="AK36" s="157">
        <v>321</v>
      </c>
      <c r="AL36" s="157" t="s">
        <v>199</v>
      </c>
      <c r="AM36" s="157"/>
      <c r="AN36" s="387">
        <f t="shared" si="63"/>
        <v>1.5566666666666666E-2</v>
      </c>
      <c r="AO36" s="386">
        <f t="shared" ref="AO36:AO40" si="64">S36-AN36</f>
        <v>3.1190476190476185E-3</v>
      </c>
      <c r="AP36" s="157"/>
      <c r="AQ36" s="134">
        <f>IF(G$6="Concept",SUMIF('Mapping concept'!$B:$B,Jaaroverzicht!$B36,'Mapping concept'!AF:AF),SUMIF('Mapping DEF'!$B:$B,Jaaroverzicht!$B36,'Mapping DEF'!AF:AF))</f>
        <v>0.45715000000000006</v>
      </c>
      <c r="AR36" s="134">
        <f>IF(H$6="Concept",SUMIF('Mapping concept'!$B:$B,Jaaroverzicht!$B36,'Mapping concept'!AG:AG),SUMIF('Mapping DEF'!$B:$B,Jaaroverzicht!$B36,'Mapping DEF'!AG:AG))</f>
        <v>0.20050799999999996</v>
      </c>
      <c r="AS36" s="134">
        <f>IF(I$6="Concept",SUMIF('Mapping concept'!$B:$B,Jaaroverzicht!$B36,'Mapping concept'!AH:AH),SUMIF('Mapping DEF'!$B:$B,Jaaroverzicht!$B36,'Mapping DEF'!AH:AH))</f>
        <v>0.36216699999999996</v>
      </c>
      <c r="AT36" s="134">
        <f>IF(J$6="Concept",SUMIF('Mapping concept'!$B:$B,Jaaroverzicht!$B36,'Mapping concept'!AI:AI),SUMIF('Mapping DEF'!$B:$B,Jaaroverzicht!$B36,'Mapping DEF'!AI:AI))</f>
        <v>0.37357799999999997</v>
      </c>
      <c r="AU36" s="134">
        <f>IF(K$6="Concept",SUMIF('Mapping concept'!$B:$B,Jaaroverzicht!$B36,'Mapping concept'!AJ:AJ),SUMIF('Mapping DEF'!$B:$B,Jaaroverzicht!$B36,'Mapping DEF'!AJ:AJ))</f>
        <v>0.10945000000000001</v>
      </c>
      <c r="AV36" s="134">
        <f>IF(L$6="Concept",SUMIF('Mapping concept'!$B:$B,Jaaroverzicht!$B36,'Mapping concept'!AK:AK),SUMIF('Mapping DEF'!$B:$B,Jaaroverzicht!$B36,'Mapping DEF'!AK:AK))</f>
        <v>0.25265499999999996</v>
      </c>
      <c r="AW36" s="134">
        <f>IF(M$6="Concept",SUMIF('Mapping concept'!$B:$B,Jaaroverzicht!$B36,'Mapping concept'!AL:AL),SUMIF('Mapping DEF'!$B:$B,Jaaroverzicht!$B36,'Mapping DEF'!AL:AL))</f>
        <v>1.045666</v>
      </c>
      <c r="AX36" s="134">
        <f>IF(N$6="Concept",SUMIF('Mapping concept'!$B:$B,Jaaroverzicht!$B36,'Mapping concept'!AM:AM),SUMIF('Mapping DEF'!$B:$B,Jaaroverzicht!$B36,'Mapping DEF'!AM:AM))</f>
        <v>0</v>
      </c>
      <c r="AY36" s="134">
        <f>IF(O$6="Concept",SUMIF('Mapping concept'!$B:$B,Jaaroverzicht!$B36,'Mapping concept'!AN:AN),SUMIF('Mapping DEF'!$B:$B,Jaaroverzicht!$B36,'Mapping DEF'!AN:AN))</f>
        <v>0</v>
      </c>
      <c r="AZ36" s="134">
        <f>IF(P$6="Concept",SUMIF('Mapping concept'!$B:$B,Jaaroverzicht!$B36,'Mapping concept'!AO:AO),SUMIF('Mapping DEF'!$B:$B,Jaaroverzicht!$B36,'Mapping DEF'!AO:AO))</f>
        <v>0</v>
      </c>
      <c r="BA36" s="134">
        <f>IF(Q$6="Concept",SUMIF('Mapping concept'!$B:$B,Jaaroverzicht!$B36,'Mapping concept'!AP:AP),SUMIF('Mapping DEF'!$B:$B,Jaaroverzicht!$B36,'Mapping DEF'!AP:AP))</f>
        <v>0</v>
      </c>
      <c r="BB36" s="134">
        <f>IF(R$6="Concept",SUMIF('Mapping concept'!$B:$B,Jaaroverzicht!$B36,'Mapping concept'!AQ:AQ),SUMIF('Mapping DEF'!$B:$B,Jaaroverzicht!$B36,'Mapping DEF'!AQ:AQ))</f>
        <v>0</v>
      </c>
      <c r="BI36" s="154"/>
      <c r="BJ36" s="132">
        <f>SUM(AQ36:$AQ36)/SUM(X36:$X36)</f>
        <v>2.0500000000000001E-2</v>
      </c>
      <c r="BK36" s="132">
        <f>SUM($AQ36:AR36)/SUM($X36:Y36)</f>
        <v>1.4994482444140448E-2</v>
      </c>
      <c r="BL36" s="132">
        <f>SUM($AQ36:AS36)/SUM($X36:Z36)</f>
        <v>1.5619926481850208E-2</v>
      </c>
      <c r="BM36" s="132">
        <f>SUM($AQ36:AT36)/SUM($X36:AA36)</f>
        <v>1.6060431074227756E-2</v>
      </c>
      <c r="BN36" s="132">
        <f>SUM($AQ36:AU36)/SUM($X36:AB36)</f>
        <v>1.3832057063966867E-2</v>
      </c>
      <c r="BO36" s="132">
        <f>SUM($AQ36:AV36)/SUM($X36:AC36)</f>
        <v>1.3439810136273158E-2</v>
      </c>
      <c r="BP36" s="132">
        <f>SUM($AQ36:AW36)/SUM($X36:AD36)</f>
        <v>1.8495701551667215E-2</v>
      </c>
      <c r="BQ36" s="132">
        <f>SUM($AQ36:AX36)/SUM($X36:AE36)</f>
        <v>1.8495701551667215E-2</v>
      </c>
      <c r="BR36" s="132">
        <f>SUM($AQ36:AY36)/SUM($X36:AF36)</f>
        <v>1.8495701551667215E-2</v>
      </c>
      <c r="BS36" s="132">
        <f>SUM($AQ36:AZ36)/SUM($X36:AG36)</f>
        <v>1.8495701551667215E-2</v>
      </c>
      <c r="BT36" s="132">
        <f>SUM($AQ36:BA36)/SUM($X36:AH36)</f>
        <v>1.8495701551667215E-2</v>
      </c>
      <c r="BU36" s="132">
        <f>SUM($AQ36:BB36)/SUM($X36:AI36)</f>
        <v>1.8495701551667215E-2</v>
      </c>
      <c r="BW36" s="362">
        <f>IFERROR(SUMIF('Mapping concept'!$B:$B,Jaaroverzicht!$B36,'Mapping concept'!AF:AF)/SUMIF('Mapping concept'!$B:$B,Jaaroverzicht!$B36,'Mapping concept'!R:R),0)</f>
        <v>2.0500000000000001E-2</v>
      </c>
      <c r="BX36" s="363">
        <f>IFERROR(SUMIF('Mapping concept'!$B:$B,Jaaroverzicht!$B36,'Mapping concept'!AG:AG)/SUMIF('Mapping concept'!$B:$B,Jaaroverzicht!$B36,'Mapping concept'!S:S),0)</f>
        <v>2.35E-2</v>
      </c>
      <c r="BY36" s="363">
        <f>IFERROR(SUMIF('Mapping concept'!$B:$B,Jaaroverzicht!$B36,'Mapping concept'!AH:AH)/SUMIF('Mapping concept'!$B:$B,Jaaroverzicht!$B36,'Mapping concept'!T:T),0)</f>
        <v>1.4500000000000002E-2</v>
      </c>
      <c r="BZ36" s="363">
        <f>IFERROR(SUMIF('Mapping concept'!$B:$B,Jaaroverzicht!$B36,'Mapping concept'!AI:AI)/SUMIF('Mapping concept'!$B:$B,Jaaroverzicht!$B36,'Mapping concept'!U:U),0)</f>
        <v>1.7399999999999999E-2</v>
      </c>
      <c r="CA36" s="363">
        <f>IFERROR(SUMIF('Mapping concept'!$B:$B,Jaaroverzicht!$B36,'Mapping concept'!AJ:AJ)/SUMIF('Mapping concept'!$B:$B,Jaaroverzicht!$B36,'Mapping concept'!V:V),0)</f>
        <v>5.0700000000000002E-2</v>
      </c>
      <c r="CB36" s="363">
        <f>IFERROR(SUMIF('Mapping concept'!$B:$B,Jaaroverzicht!$B36,'Mapping concept'!AK:AK)/SUMIF('Mapping concept'!$B:$B,Jaaroverzicht!$B36,'Mapping concept'!W:W),0)</f>
        <v>1.1499999999999998E-2</v>
      </c>
      <c r="CC36" s="363">
        <f>IFERROR(SUMIF('Mapping concept'!$B:$B,Jaaroverzicht!$B36,'Mapping concept'!AL:AL)/SUMIF('Mapping concept'!$B:$B,Jaaroverzicht!$B36,'Mapping concept'!X:X),0)</f>
        <v>5.0200000000000002E-2</v>
      </c>
      <c r="CD36" s="363">
        <f>IFERROR(SUMIF('Mapping concept'!$B:$B,Jaaroverzicht!$B36,'Mapping concept'!AM:AM)/SUMIF('Mapping concept'!$B:$B,Jaaroverzicht!$B36,'Mapping concept'!Y:Y),0)</f>
        <v>0</v>
      </c>
      <c r="CE36" s="363">
        <f>IFERROR(SUMIF('Mapping concept'!$B:$B,Jaaroverzicht!$B36,'Mapping concept'!AN:AN)/SUMIF('Mapping concept'!$B:$B,Jaaroverzicht!$B36,'Mapping concept'!Z:Z),0)</f>
        <v>0</v>
      </c>
      <c r="CF36" s="363">
        <f>IFERROR(SUMIF('Mapping concept'!$B:$B,Jaaroverzicht!$B36,'Mapping concept'!AO:AO)/SUMIF('Mapping concept'!$B:$B,Jaaroverzicht!$B36,'Mapping concept'!AA:AA),0)</f>
        <v>0</v>
      </c>
      <c r="CG36" s="363">
        <f>IFERROR(SUMIF('Mapping concept'!$B:$B,Jaaroverzicht!$B36,'Mapping concept'!AP:AP)/SUMIF('Mapping concept'!$B:$B,Jaaroverzicht!$B36,'Mapping concept'!AB:AB),0)</f>
        <v>0</v>
      </c>
      <c r="CH36" s="363">
        <f>IFERROR(SUMIF('Mapping concept'!$B:$B,Jaaroverzicht!$B36,'Mapping concept'!AQ:AQ)/SUMIF('Mapping concept'!$B:$B,Jaaroverzicht!$B36,'Mapping concept'!AC:AC),0)</f>
        <v>0</v>
      </c>
      <c r="CI36" s="450"/>
      <c r="CJ36" s="450"/>
    </row>
    <row r="37" spans="1:88" s="34" customFormat="1" ht="12" customHeight="1">
      <c r="A37" s="398" t="s">
        <v>201</v>
      </c>
      <c r="B37" s="398" t="s">
        <v>202</v>
      </c>
      <c r="C37" s="313" t="s">
        <v>203</v>
      </c>
      <c r="D37" s="333"/>
      <c r="E37" s="317">
        <v>3.3849999999999998E-2</v>
      </c>
      <c r="F37" s="332"/>
      <c r="G37" s="317">
        <f t="shared" si="59"/>
        <v>1.5300000000000001E-2</v>
      </c>
      <c r="H37" s="317">
        <f t="shared" si="60"/>
        <v>4.7899999999999998E-2</v>
      </c>
      <c r="I37" s="317">
        <f t="shared" si="61"/>
        <v>3.8199999999999998E-2</v>
      </c>
      <c r="J37" s="317">
        <f t="shared" si="61"/>
        <v>4.250000000000001E-2</v>
      </c>
      <c r="K37" s="317">
        <f t="shared" si="61"/>
        <v>2.8899999999999999E-2</v>
      </c>
      <c r="L37" s="317">
        <f t="shared" si="61"/>
        <v>2.23E-2</v>
      </c>
      <c r="M37" s="317">
        <f t="shared" si="61"/>
        <v>3.6200000000000003E-2</v>
      </c>
      <c r="N37" s="317" t="str">
        <f t="shared" si="61"/>
        <v/>
      </c>
      <c r="O37" s="317" t="str">
        <f t="shared" si="61"/>
        <v/>
      </c>
      <c r="P37" s="317" t="str">
        <f t="shared" si="61"/>
        <v/>
      </c>
      <c r="Q37" s="317" t="str">
        <f t="shared" si="61"/>
        <v/>
      </c>
      <c r="R37" s="317" t="str">
        <f t="shared" si="61"/>
        <v/>
      </c>
      <c r="S37" s="428">
        <f t="shared" si="62"/>
        <v>3.3042857142857152E-2</v>
      </c>
      <c r="U37" s="374">
        <f>VLOOKUP(B37,B:CH,5+'Mapping DEF'!$B$1,FALSE)-VLOOKUP(B37,B:CH,73+'Mapping DEF'!$B$1,FALSE)</f>
        <v>0</v>
      </c>
      <c r="V37" s="154"/>
      <c r="X37" s="344">
        <f>IF(G$6="Concept",SUMIF('Mapping concept'!$B:$B,Jaaroverzicht!$B37,'Mapping concept'!R:R),SUMIF('Mapping DEF'!$B:$B,Jaaroverzicht!$B37,'Mapping DEF'!R:R))</f>
        <v>25.38</v>
      </c>
      <c r="Y37" s="344">
        <f>IF(H$6="Concept",SUMIF('Mapping concept'!$B:$B,Jaaroverzicht!$B37,'Mapping concept'!S:S),SUMIF('Mapping DEF'!$B:$B,Jaaroverzicht!$B37,'Mapping DEF'!S:S))</f>
        <v>25.8</v>
      </c>
      <c r="Z37" s="344">
        <f>IF(I$6="Concept",SUMIF('Mapping concept'!$B:$B,Jaaroverzicht!$B37,'Mapping concept'!T:T),SUMIF('Mapping DEF'!$B:$B,Jaaroverzicht!$B37,'Mapping DEF'!T:T))</f>
        <v>26.15</v>
      </c>
      <c r="AA37" s="344">
        <f>IF(J$6="Concept",SUMIF('Mapping concept'!$B:$B,Jaaroverzicht!$B37,'Mapping concept'!U:U),SUMIF('Mapping DEF'!$B:$B,Jaaroverzicht!$B37,'Mapping DEF'!U:U))</f>
        <v>26.2</v>
      </c>
      <c r="AB37" s="344">
        <f>IF(K$6="Concept",SUMIF('Mapping concept'!$B:$B,Jaaroverzicht!$B37,'Mapping concept'!V:V),SUMIF('Mapping DEF'!$B:$B,Jaaroverzicht!$B37,'Mapping DEF'!V:V))</f>
        <v>26.2</v>
      </c>
      <c r="AC37" s="344">
        <f>IF(L$6="Concept",SUMIF('Mapping concept'!$B:$B,Jaaroverzicht!$B37,'Mapping concept'!W:W),SUMIF('Mapping DEF'!$B:$B,Jaaroverzicht!$B37,'Mapping DEF'!W:W))</f>
        <v>26.2</v>
      </c>
      <c r="AD37" s="344">
        <f>IF(M$6="Concept",SUMIF('Mapping concept'!$B:$B,Jaaroverzicht!$B37,'Mapping concept'!X:X),SUMIF('Mapping DEF'!$B:$B,Jaaroverzicht!$B37,'Mapping DEF'!X:X))</f>
        <v>24.75</v>
      </c>
      <c r="AE37" s="344">
        <f>IF(N$6="Concept",SUMIF('Mapping concept'!$B:$B,Jaaroverzicht!$B37,'Mapping concept'!Y:Y),SUMIF('Mapping DEF'!$B:$B,Jaaroverzicht!$B37,'Mapping DEF'!Y:Y))</f>
        <v>0</v>
      </c>
      <c r="AF37" s="344">
        <f>IF(O$6="Concept",SUMIF('Mapping concept'!$B:$B,Jaaroverzicht!$B37,'Mapping concept'!Z:Z),SUMIF('Mapping DEF'!$B:$B,Jaaroverzicht!$B37,'Mapping DEF'!Z:Z))</f>
        <v>0</v>
      </c>
      <c r="AG37" s="344">
        <f>IF(P$6="Concept",SUMIF('Mapping concept'!$B:$B,Jaaroverzicht!$B37,'Mapping concept'!AA:AA),SUMIF('Mapping DEF'!$B:$B,Jaaroverzicht!$B37,'Mapping DEF'!AA:AA))</f>
        <v>0</v>
      </c>
      <c r="AH37" s="344">
        <f>IF(Q$6="Concept",SUMIF('Mapping concept'!$B:$B,Jaaroverzicht!$B37,'Mapping concept'!AB:AB),SUMIF('Mapping DEF'!$B:$B,Jaaroverzicht!$B37,'Mapping DEF'!AB:AB))</f>
        <v>0</v>
      </c>
      <c r="AI37" s="344">
        <f>IF(R$6="Concept",SUMIF('Mapping concept'!$B:$B,Jaaroverzicht!$B37,'Mapping concept'!AC:AC),SUMIF('Mapping DEF'!$B:$B,Jaaroverzicht!$B37,'Mapping DEF'!AC:AC))</f>
        <v>0</v>
      </c>
      <c r="AJ37" s="398"/>
      <c r="AK37" s="157">
        <v>322</v>
      </c>
      <c r="AL37" s="157" t="s">
        <v>316</v>
      </c>
      <c r="AM37" s="157"/>
      <c r="AN37" s="387">
        <f t="shared" si="63"/>
        <v>3.3800000000000004E-2</v>
      </c>
      <c r="AO37" s="386">
        <f t="shared" si="64"/>
        <v>-7.5714285714285207E-4</v>
      </c>
      <c r="AP37" s="157"/>
      <c r="AQ37" s="134">
        <f>IF(G$6="Concept",SUMIF('Mapping concept'!$B:$B,Jaaroverzicht!$B37,'Mapping concept'!AF:AF),SUMIF('Mapping DEF'!$B:$B,Jaaroverzicht!$B37,'Mapping DEF'!AF:AF))</f>
        <v>0.38831399999999999</v>
      </c>
      <c r="AR37" s="134">
        <f>IF(H$6="Concept",SUMIF('Mapping concept'!$B:$B,Jaaroverzicht!$B37,'Mapping concept'!AG:AG),SUMIF('Mapping DEF'!$B:$B,Jaaroverzicht!$B37,'Mapping DEF'!AG:AG))</f>
        <v>1.2358199999999999</v>
      </c>
      <c r="AS37" s="134">
        <f>IF(I$6="Concept",SUMIF('Mapping concept'!$B:$B,Jaaroverzicht!$B37,'Mapping concept'!AH:AH),SUMIF('Mapping DEF'!$B:$B,Jaaroverzicht!$B37,'Mapping DEF'!AH:AH))</f>
        <v>0.99892999999999987</v>
      </c>
      <c r="AT37" s="134">
        <f>IF(J$6="Concept",SUMIF('Mapping concept'!$B:$B,Jaaroverzicht!$B37,'Mapping concept'!AI:AI),SUMIF('Mapping DEF'!$B:$B,Jaaroverzicht!$B37,'Mapping DEF'!AI:AI))</f>
        <v>1.1135000000000002</v>
      </c>
      <c r="AU37" s="134">
        <f>IF(K$6="Concept",SUMIF('Mapping concept'!$B:$B,Jaaroverzicht!$B37,'Mapping concept'!AJ:AJ),SUMIF('Mapping DEF'!$B:$B,Jaaroverzicht!$B37,'Mapping DEF'!AJ:AJ))</f>
        <v>0.75717999999999996</v>
      </c>
      <c r="AV37" s="134">
        <f>IF(L$6="Concept",SUMIF('Mapping concept'!$B:$B,Jaaroverzicht!$B37,'Mapping concept'!AK:AK),SUMIF('Mapping DEF'!$B:$B,Jaaroverzicht!$B37,'Mapping DEF'!AK:AK))</f>
        <v>0.58426</v>
      </c>
      <c r="AW37" s="134">
        <f>IF(M$6="Concept",SUMIF('Mapping concept'!$B:$B,Jaaroverzicht!$B37,'Mapping concept'!AL:AL),SUMIF('Mapping DEF'!$B:$B,Jaaroverzicht!$B37,'Mapping DEF'!AL:AL))</f>
        <v>0.89595000000000002</v>
      </c>
      <c r="AX37" s="134">
        <f>IF(N$6="Concept",SUMIF('Mapping concept'!$B:$B,Jaaroverzicht!$B37,'Mapping concept'!AM:AM),SUMIF('Mapping DEF'!$B:$B,Jaaroverzicht!$B37,'Mapping DEF'!AM:AM))</f>
        <v>0</v>
      </c>
      <c r="AY37" s="134">
        <f>IF(O$6="Concept",SUMIF('Mapping concept'!$B:$B,Jaaroverzicht!$B37,'Mapping concept'!AN:AN),SUMIF('Mapping DEF'!$B:$B,Jaaroverzicht!$B37,'Mapping DEF'!AN:AN))</f>
        <v>0</v>
      </c>
      <c r="AZ37" s="134">
        <f>IF(P$6="Concept",SUMIF('Mapping concept'!$B:$B,Jaaroverzicht!$B37,'Mapping concept'!AO:AO),SUMIF('Mapping DEF'!$B:$B,Jaaroverzicht!$B37,'Mapping DEF'!AO:AO))</f>
        <v>0</v>
      </c>
      <c r="BA37" s="134">
        <f>IF(Q$6="Concept",SUMIF('Mapping concept'!$B:$B,Jaaroverzicht!$B37,'Mapping concept'!AP:AP),SUMIF('Mapping DEF'!$B:$B,Jaaroverzicht!$B37,'Mapping DEF'!AP:AP))</f>
        <v>0</v>
      </c>
      <c r="BB37" s="134">
        <f>IF(R$6="Concept",SUMIF('Mapping concept'!$B:$B,Jaaroverzicht!$B37,'Mapping concept'!AQ:AQ),SUMIF('Mapping DEF'!$B:$B,Jaaroverzicht!$B37,'Mapping DEF'!AQ:AQ))</f>
        <v>0</v>
      </c>
      <c r="BI37" s="154"/>
      <c r="BJ37" s="132">
        <f>SUM(AQ37:$AQ37)/SUM(X37:$X37)</f>
        <v>1.5300000000000001E-2</v>
      </c>
      <c r="BK37" s="132">
        <f>SUM($AQ37:AR37)/SUM($X37:Y37)</f>
        <v>3.1733763188745601E-2</v>
      </c>
      <c r="BL37" s="132">
        <f>SUM($AQ37:AS37)/SUM($X37:Z37)</f>
        <v>3.3920393120393119E-2</v>
      </c>
      <c r="BM37" s="132">
        <f>SUM($AQ37:AT37)/SUM($X37:AA37)</f>
        <v>3.6091606297691488E-2</v>
      </c>
      <c r="BN37" s="132">
        <f>SUM($AQ37:AU37)/SUM($X37:AB37)</f>
        <v>3.4639204501657285E-2</v>
      </c>
      <c r="BO37" s="132">
        <f>SUM($AQ37:AV37)/SUM($X37:AC37)</f>
        <v>3.256592060539986E-2</v>
      </c>
      <c r="BP37" s="132">
        <f>SUM($AQ37:AW37)/SUM($X37:AD37)</f>
        <v>3.3063725924286032E-2</v>
      </c>
      <c r="BQ37" s="132">
        <f>SUM($AQ37:AX37)/SUM($X37:AE37)</f>
        <v>3.3063725924286032E-2</v>
      </c>
      <c r="BR37" s="132">
        <f>SUM($AQ37:AY37)/SUM($X37:AF37)</f>
        <v>3.3063725924286032E-2</v>
      </c>
      <c r="BS37" s="132">
        <f>SUM($AQ37:AZ37)/SUM($X37:AG37)</f>
        <v>3.3063725924286032E-2</v>
      </c>
      <c r="BT37" s="132">
        <f>SUM($AQ37:BA37)/SUM($X37:AH37)</f>
        <v>3.3063725924286032E-2</v>
      </c>
      <c r="BU37" s="132">
        <f>SUM($AQ37:BB37)/SUM($X37:AI37)</f>
        <v>3.3063725924286032E-2</v>
      </c>
      <c r="BW37" s="362">
        <f>IFERROR(SUMIF('Mapping concept'!$B:$B,Jaaroverzicht!$B37,'Mapping concept'!AF:AF)/SUMIF('Mapping concept'!$B:$B,Jaaroverzicht!$B37,'Mapping concept'!R:R),0)</f>
        <v>1.5300000000000001E-2</v>
      </c>
      <c r="BX37" s="363">
        <f>IFERROR(SUMIF('Mapping concept'!$B:$B,Jaaroverzicht!$B37,'Mapping concept'!AG:AG)/SUMIF('Mapping concept'!$B:$B,Jaaroverzicht!$B37,'Mapping concept'!S:S),0)</f>
        <v>5.0799999999999998E-2</v>
      </c>
      <c r="BY37" s="363">
        <f>IFERROR(SUMIF('Mapping concept'!$B:$B,Jaaroverzicht!$B37,'Mapping concept'!AH:AH)/SUMIF('Mapping concept'!$B:$B,Jaaroverzicht!$B37,'Mapping concept'!T:T),0)</f>
        <v>3.3500000000000002E-2</v>
      </c>
      <c r="BZ37" s="363">
        <f>IFERROR(SUMIF('Mapping concept'!$B:$B,Jaaroverzicht!$B37,'Mapping concept'!AI:AI)/SUMIF('Mapping concept'!$B:$B,Jaaroverzicht!$B37,'Mapping concept'!U:U),0)</f>
        <v>4.250000000000001E-2</v>
      </c>
      <c r="CA37" s="363">
        <f>IFERROR(SUMIF('Mapping concept'!$B:$B,Jaaroverzicht!$B37,'Mapping concept'!AJ:AJ)/SUMIF('Mapping concept'!$B:$B,Jaaroverzicht!$B37,'Mapping concept'!V:V),0)</f>
        <v>3.6299999999999999E-2</v>
      </c>
      <c r="CB37" s="363">
        <f>IFERROR(SUMIF('Mapping concept'!$B:$B,Jaaroverzicht!$B37,'Mapping concept'!AK:AK)/SUMIF('Mapping concept'!$B:$B,Jaaroverzicht!$B37,'Mapping concept'!W:W),0)</f>
        <v>2.23E-2</v>
      </c>
      <c r="CC37" s="363">
        <f>IFERROR(SUMIF('Mapping concept'!$B:$B,Jaaroverzicht!$B37,'Mapping concept'!AL:AL)/SUMIF('Mapping concept'!$B:$B,Jaaroverzicht!$B37,'Mapping concept'!X:X),0)</f>
        <v>3.6200000000000003E-2</v>
      </c>
      <c r="CD37" s="363">
        <f>IFERROR(SUMIF('Mapping concept'!$B:$B,Jaaroverzicht!$B37,'Mapping concept'!AM:AM)/SUMIF('Mapping concept'!$B:$B,Jaaroverzicht!$B37,'Mapping concept'!Y:Y),0)</f>
        <v>0</v>
      </c>
      <c r="CE37" s="363">
        <f>IFERROR(SUMIF('Mapping concept'!$B:$B,Jaaroverzicht!$B37,'Mapping concept'!AN:AN)/SUMIF('Mapping concept'!$B:$B,Jaaroverzicht!$B37,'Mapping concept'!Z:Z),0)</f>
        <v>0</v>
      </c>
      <c r="CF37" s="363">
        <f>IFERROR(SUMIF('Mapping concept'!$B:$B,Jaaroverzicht!$B37,'Mapping concept'!AO:AO)/SUMIF('Mapping concept'!$B:$B,Jaaroverzicht!$B37,'Mapping concept'!AA:AA),0)</f>
        <v>0</v>
      </c>
      <c r="CG37" s="363">
        <f>IFERROR(SUMIF('Mapping concept'!$B:$B,Jaaroverzicht!$B37,'Mapping concept'!AP:AP)/SUMIF('Mapping concept'!$B:$B,Jaaroverzicht!$B37,'Mapping concept'!AB:AB),0)</f>
        <v>0</v>
      </c>
      <c r="CH37" s="363">
        <f>IFERROR(SUMIF('Mapping concept'!$B:$B,Jaaroverzicht!$B37,'Mapping concept'!AQ:AQ)/SUMIF('Mapping concept'!$B:$B,Jaaroverzicht!$B37,'Mapping concept'!AC:AC),0)</f>
        <v>0</v>
      </c>
      <c r="CI37" s="450"/>
      <c r="CJ37" s="450"/>
    </row>
    <row r="38" spans="1:88" s="34" customFormat="1" ht="12" customHeight="1">
      <c r="A38" s="398" t="s">
        <v>205</v>
      </c>
      <c r="B38" s="398" t="s">
        <v>206</v>
      </c>
      <c r="C38" s="313" t="s">
        <v>207</v>
      </c>
      <c r="D38" s="333"/>
      <c r="E38" s="317">
        <v>4.4525000000000002E-2</v>
      </c>
      <c r="F38" s="332"/>
      <c r="G38" s="317">
        <f t="shared" si="59"/>
        <v>7.5399999999999995E-2</v>
      </c>
      <c r="H38" s="317">
        <f t="shared" si="60"/>
        <v>7.5999999999999998E-2</v>
      </c>
      <c r="I38" s="317">
        <f t="shared" si="61"/>
        <v>2.0899999999999998E-2</v>
      </c>
      <c r="J38" s="317">
        <f t="shared" si="61"/>
        <v>1.0500000000000001E-2</v>
      </c>
      <c r="K38" s="317">
        <f t="shared" si="61"/>
        <v>1.9099999999999999E-2</v>
      </c>
      <c r="L38" s="317">
        <f t="shared" si="61"/>
        <v>0.02</v>
      </c>
      <c r="M38" s="317">
        <f t="shared" si="61"/>
        <v>1.0800000000000001E-2</v>
      </c>
      <c r="N38" s="317" t="str">
        <f t="shared" si="61"/>
        <v/>
      </c>
      <c r="O38" s="317" t="str">
        <f t="shared" si="61"/>
        <v/>
      </c>
      <c r="P38" s="317" t="str">
        <f t="shared" si="61"/>
        <v/>
      </c>
      <c r="Q38" s="317" t="str">
        <f t="shared" si="61"/>
        <v/>
      </c>
      <c r="R38" s="317" t="str">
        <f t="shared" si="61"/>
        <v/>
      </c>
      <c r="S38" s="428">
        <f t="shared" si="62"/>
        <v>3.3242857142857143E-2</v>
      </c>
      <c r="U38" s="374">
        <f>VLOOKUP(B38,B:CH,5+'Mapping DEF'!$B$1,FALSE)-VLOOKUP(B38,B:CH,73+'Mapping DEF'!$B$1,FALSE)</f>
        <v>0</v>
      </c>
      <c r="V38" s="154"/>
      <c r="X38" s="344">
        <f>IF(G$6="Concept",SUMIF('Mapping concept'!$B:$B,Jaaroverzicht!$B38,'Mapping concept'!R:R),SUMIF('Mapping DEF'!$B:$B,Jaaroverzicht!$B38,'Mapping DEF'!R:R))</f>
        <v>19.600000000000001</v>
      </c>
      <c r="Y38" s="344">
        <f>IF(H$6="Concept",SUMIF('Mapping concept'!$B:$B,Jaaroverzicht!$B38,'Mapping concept'!S:S),SUMIF('Mapping DEF'!$B:$B,Jaaroverzicht!$B38,'Mapping DEF'!S:S))</f>
        <v>18.8</v>
      </c>
      <c r="Z38" s="344">
        <f>IF(I$6="Concept",SUMIF('Mapping concept'!$B:$B,Jaaroverzicht!$B38,'Mapping concept'!T:T),SUMIF('Mapping DEF'!$B:$B,Jaaroverzicht!$B38,'Mapping DEF'!T:T))</f>
        <v>18.8</v>
      </c>
      <c r="AA38" s="344">
        <f>IF(J$6="Concept",SUMIF('Mapping concept'!$B:$B,Jaaroverzicht!$B38,'Mapping concept'!U:U),SUMIF('Mapping DEF'!$B:$B,Jaaroverzicht!$B38,'Mapping DEF'!U:U))</f>
        <v>19</v>
      </c>
      <c r="AB38" s="344">
        <f>IF(K$6="Concept",SUMIF('Mapping concept'!$B:$B,Jaaroverzicht!$B38,'Mapping concept'!V:V),SUMIF('Mapping DEF'!$B:$B,Jaaroverzicht!$B38,'Mapping DEF'!V:V))</f>
        <v>18.899999999999999</v>
      </c>
      <c r="AC38" s="344">
        <f>IF(L$6="Concept",SUMIF('Mapping concept'!$B:$B,Jaaroverzicht!$B38,'Mapping concept'!W:W),SUMIF('Mapping DEF'!$B:$B,Jaaroverzicht!$B38,'Mapping DEF'!W:W))</f>
        <v>18.98</v>
      </c>
      <c r="AD38" s="344">
        <f>IF(M$6="Concept",SUMIF('Mapping concept'!$B:$B,Jaaroverzicht!$B38,'Mapping concept'!X:X),SUMIF('Mapping DEF'!$B:$B,Jaaroverzicht!$B38,'Mapping DEF'!X:X))</f>
        <v>18.45</v>
      </c>
      <c r="AE38" s="344">
        <f>IF(N$6="Concept",SUMIF('Mapping concept'!$B:$B,Jaaroverzicht!$B38,'Mapping concept'!Y:Y),SUMIF('Mapping DEF'!$B:$B,Jaaroverzicht!$B38,'Mapping DEF'!Y:Y))</f>
        <v>0</v>
      </c>
      <c r="AF38" s="344">
        <f>IF(O$6="Concept",SUMIF('Mapping concept'!$B:$B,Jaaroverzicht!$B38,'Mapping concept'!Z:Z),SUMIF('Mapping DEF'!$B:$B,Jaaroverzicht!$B38,'Mapping DEF'!Z:Z))</f>
        <v>0</v>
      </c>
      <c r="AG38" s="344">
        <f>IF(P$6="Concept",SUMIF('Mapping concept'!$B:$B,Jaaroverzicht!$B38,'Mapping concept'!AA:AA),SUMIF('Mapping DEF'!$B:$B,Jaaroverzicht!$B38,'Mapping DEF'!AA:AA))</f>
        <v>0</v>
      </c>
      <c r="AH38" s="344">
        <f>IF(Q$6="Concept",SUMIF('Mapping concept'!$B:$B,Jaaroverzicht!$B38,'Mapping concept'!AB:AB),SUMIF('Mapping DEF'!$B:$B,Jaaroverzicht!$B38,'Mapping DEF'!AB:AB))</f>
        <v>0</v>
      </c>
      <c r="AI38" s="344">
        <f>IF(R$6="Concept",SUMIF('Mapping concept'!$B:$B,Jaaroverzicht!$B38,'Mapping concept'!AC:AC),SUMIF('Mapping DEF'!$B:$B,Jaaroverzicht!$B38,'Mapping DEF'!AC:AC))</f>
        <v>0</v>
      </c>
      <c r="AJ38" s="398"/>
      <c r="AK38" s="157">
        <v>325</v>
      </c>
      <c r="AL38" s="157" t="s">
        <v>207</v>
      </c>
      <c r="AM38" s="157"/>
      <c r="AN38" s="387">
        <f t="shared" si="63"/>
        <v>5.7433333333333329E-2</v>
      </c>
      <c r="AO38" s="386">
        <f t="shared" si="64"/>
        <v>-2.4190476190476186E-2</v>
      </c>
      <c r="AP38" s="157"/>
      <c r="AQ38" s="134">
        <f>IF(G$6="Concept",SUMIF('Mapping concept'!$B:$B,Jaaroverzicht!$B38,'Mapping concept'!AF:AF),SUMIF('Mapping DEF'!$B:$B,Jaaroverzicht!$B38,'Mapping DEF'!AF:AF))</f>
        <v>1.47784</v>
      </c>
      <c r="AR38" s="134">
        <f>IF(H$6="Concept",SUMIF('Mapping concept'!$B:$B,Jaaroverzicht!$B38,'Mapping concept'!AG:AG),SUMIF('Mapping DEF'!$B:$B,Jaaroverzicht!$B38,'Mapping DEF'!AG:AG))</f>
        <v>1.4288000000000001</v>
      </c>
      <c r="AS38" s="134">
        <f>IF(I$6="Concept",SUMIF('Mapping concept'!$B:$B,Jaaroverzicht!$B38,'Mapping concept'!AH:AH),SUMIF('Mapping DEF'!$B:$B,Jaaroverzicht!$B38,'Mapping DEF'!AH:AH))</f>
        <v>0.39291999999999999</v>
      </c>
      <c r="AT38" s="134">
        <f>IF(J$6="Concept",SUMIF('Mapping concept'!$B:$B,Jaaroverzicht!$B38,'Mapping concept'!AI:AI),SUMIF('Mapping DEF'!$B:$B,Jaaroverzicht!$B38,'Mapping DEF'!AI:AI))</f>
        <v>0.19950000000000001</v>
      </c>
      <c r="AU38" s="134">
        <f>IF(K$6="Concept",SUMIF('Mapping concept'!$B:$B,Jaaroverzicht!$B38,'Mapping concept'!AJ:AJ),SUMIF('Mapping DEF'!$B:$B,Jaaroverzicht!$B38,'Mapping DEF'!AJ:AJ))</f>
        <v>0.36098999999999998</v>
      </c>
      <c r="AV38" s="134">
        <f>IF(L$6="Concept",SUMIF('Mapping concept'!$B:$B,Jaaroverzicht!$B38,'Mapping concept'!AK:AK),SUMIF('Mapping DEF'!$B:$B,Jaaroverzicht!$B38,'Mapping DEF'!AK:AK))</f>
        <v>0.37959999999999999</v>
      </c>
      <c r="AW38" s="134">
        <f>IF(M$6="Concept",SUMIF('Mapping concept'!$B:$B,Jaaroverzicht!$B38,'Mapping concept'!AL:AL),SUMIF('Mapping DEF'!$B:$B,Jaaroverzicht!$B38,'Mapping DEF'!AL:AL))</f>
        <v>0.19925999999999999</v>
      </c>
      <c r="AX38" s="134">
        <f>IF(N$6="Concept",SUMIF('Mapping concept'!$B:$B,Jaaroverzicht!$B38,'Mapping concept'!AM:AM),SUMIF('Mapping DEF'!$B:$B,Jaaroverzicht!$B38,'Mapping DEF'!AM:AM))</f>
        <v>0</v>
      </c>
      <c r="AY38" s="134">
        <f>IF(O$6="Concept",SUMIF('Mapping concept'!$B:$B,Jaaroverzicht!$B38,'Mapping concept'!AN:AN),SUMIF('Mapping DEF'!$B:$B,Jaaroverzicht!$B38,'Mapping DEF'!AN:AN))</f>
        <v>0</v>
      </c>
      <c r="AZ38" s="134">
        <f>IF(P$6="Concept",SUMIF('Mapping concept'!$B:$B,Jaaroverzicht!$B38,'Mapping concept'!AO:AO),SUMIF('Mapping DEF'!$B:$B,Jaaroverzicht!$B38,'Mapping DEF'!AO:AO))</f>
        <v>0</v>
      </c>
      <c r="BA38" s="134">
        <f>IF(Q$6="Concept",SUMIF('Mapping concept'!$B:$B,Jaaroverzicht!$B38,'Mapping concept'!AP:AP),SUMIF('Mapping DEF'!$B:$B,Jaaroverzicht!$B38,'Mapping DEF'!AP:AP))</f>
        <v>0</v>
      </c>
      <c r="BB38" s="134">
        <f>IF(R$6="Concept",SUMIF('Mapping concept'!$B:$B,Jaaroverzicht!$B38,'Mapping concept'!AQ:AQ),SUMIF('Mapping DEF'!$B:$B,Jaaroverzicht!$B38,'Mapping DEF'!AQ:AQ))</f>
        <v>0</v>
      </c>
      <c r="BI38" s="154"/>
      <c r="BJ38" s="132">
        <f>SUM(AQ38:$AQ38)/SUM(X38:$X38)</f>
        <v>7.5399999999999995E-2</v>
      </c>
      <c r="BK38" s="132">
        <f>SUM($AQ38:AR38)/SUM($X38:Y38)</f>
        <v>7.5693750000000004E-2</v>
      </c>
      <c r="BL38" s="132">
        <f>SUM($AQ38:AS38)/SUM($X38:Z38)</f>
        <v>5.768461538461539E-2</v>
      </c>
      <c r="BM38" s="132">
        <f>SUM($AQ38:AT38)/SUM($X38:AA38)</f>
        <v>4.591942257217848E-2</v>
      </c>
      <c r="BN38" s="132">
        <f>SUM($AQ38:AU38)/SUM($X38:AB38)</f>
        <v>4.0589379600420618E-2</v>
      </c>
      <c r="BO38" s="132">
        <f>SUM($AQ38:AV38)/SUM($X38:AC38)</f>
        <v>3.7163832398316977E-2</v>
      </c>
      <c r="BP38" s="132">
        <f>SUM($AQ38:AW38)/SUM($X38:AD38)</f>
        <v>3.3493624085112812E-2</v>
      </c>
      <c r="BQ38" s="132">
        <f>SUM($AQ38:AX38)/SUM($X38:AE38)</f>
        <v>3.3493624085112812E-2</v>
      </c>
      <c r="BR38" s="132">
        <f>SUM($AQ38:AY38)/SUM($X38:AF38)</f>
        <v>3.3493624085112812E-2</v>
      </c>
      <c r="BS38" s="132">
        <f>SUM($AQ38:AZ38)/SUM($X38:AG38)</f>
        <v>3.3493624085112812E-2</v>
      </c>
      <c r="BT38" s="132">
        <f>SUM($AQ38:BA38)/SUM($X38:AH38)</f>
        <v>3.3493624085112812E-2</v>
      </c>
      <c r="BU38" s="132">
        <f>SUM($AQ38:BB38)/SUM($X38:AI38)</f>
        <v>3.3493624085112812E-2</v>
      </c>
      <c r="BW38" s="362">
        <f>IFERROR(SUMIF('Mapping concept'!$B:$B,Jaaroverzicht!$B38,'Mapping concept'!AF:AF)/SUMIF('Mapping concept'!$B:$B,Jaaroverzicht!$B38,'Mapping concept'!R:R),0)</f>
        <v>8.6900000000000005E-2</v>
      </c>
      <c r="BX38" s="363">
        <f>IFERROR(SUMIF('Mapping concept'!$B:$B,Jaaroverzicht!$B38,'Mapping concept'!AG:AG)/SUMIF('Mapping concept'!$B:$B,Jaaroverzicht!$B38,'Mapping concept'!S:S),0)</f>
        <v>7.5999999999999998E-2</v>
      </c>
      <c r="BY38" s="363">
        <f>IFERROR(SUMIF('Mapping concept'!$B:$B,Jaaroverzicht!$B38,'Mapping concept'!AH:AH)/SUMIF('Mapping concept'!$B:$B,Jaaroverzicht!$B38,'Mapping concept'!T:T),0)</f>
        <v>5.7099999999999998E-2</v>
      </c>
      <c r="BZ38" s="363">
        <f>IFERROR(SUMIF('Mapping concept'!$B:$B,Jaaroverzicht!$B38,'Mapping concept'!AI:AI)/SUMIF('Mapping concept'!$B:$B,Jaaroverzicht!$B38,'Mapping concept'!U:U),0)</f>
        <v>1.06E-2</v>
      </c>
      <c r="CA38" s="363">
        <f>IFERROR(SUMIF('Mapping concept'!$B:$B,Jaaroverzicht!$B38,'Mapping concept'!AJ:AJ)/SUMIF('Mapping concept'!$B:$B,Jaaroverzicht!$B38,'Mapping concept'!V:V),0)</f>
        <v>1.06E-2</v>
      </c>
      <c r="CB38" s="363">
        <f>IFERROR(SUMIF('Mapping concept'!$B:$B,Jaaroverzicht!$B38,'Mapping concept'!AK:AK)/SUMIF('Mapping concept'!$B:$B,Jaaroverzicht!$B38,'Mapping concept'!W:W),0)</f>
        <v>0.02</v>
      </c>
      <c r="CC38" s="363">
        <f>IFERROR(SUMIF('Mapping concept'!$B:$B,Jaaroverzicht!$B38,'Mapping concept'!AL:AL)/SUMIF('Mapping concept'!$B:$B,Jaaroverzicht!$B38,'Mapping concept'!X:X),0)</f>
        <v>1.0800000000000001E-2</v>
      </c>
      <c r="CD38" s="363">
        <f>IFERROR(SUMIF('Mapping concept'!$B:$B,Jaaroverzicht!$B38,'Mapping concept'!AM:AM)/SUMIF('Mapping concept'!$B:$B,Jaaroverzicht!$B38,'Mapping concept'!Y:Y),0)</f>
        <v>0</v>
      </c>
      <c r="CE38" s="363">
        <f>IFERROR(SUMIF('Mapping concept'!$B:$B,Jaaroverzicht!$B38,'Mapping concept'!AN:AN)/SUMIF('Mapping concept'!$B:$B,Jaaroverzicht!$B38,'Mapping concept'!Z:Z),0)</f>
        <v>0</v>
      </c>
      <c r="CF38" s="363">
        <f>IFERROR(SUMIF('Mapping concept'!$B:$B,Jaaroverzicht!$B38,'Mapping concept'!AO:AO)/SUMIF('Mapping concept'!$B:$B,Jaaroverzicht!$B38,'Mapping concept'!AA:AA),0)</f>
        <v>0</v>
      </c>
      <c r="CG38" s="363">
        <f>IFERROR(SUMIF('Mapping concept'!$B:$B,Jaaroverzicht!$B38,'Mapping concept'!AP:AP)/SUMIF('Mapping concept'!$B:$B,Jaaroverzicht!$B38,'Mapping concept'!AB:AB),0)</f>
        <v>0</v>
      </c>
      <c r="CH38" s="363">
        <f>IFERROR(SUMIF('Mapping concept'!$B:$B,Jaaroverzicht!$B38,'Mapping concept'!AQ:AQ)/SUMIF('Mapping concept'!$B:$B,Jaaroverzicht!$B38,'Mapping concept'!AC:AC),0)</f>
        <v>0</v>
      </c>
      <c r="CI38" s="450"/>
      <c r="CJ38" s="450"/>
    </row>
    <row r="39" spans="1:88" s="34" customFormat="1" ht="12" customHeight="1">
      <c r="A39" s="398" t="s">
        <v>208</v>
      </c>
      <c r="B39" s="398" t="s">
        <v>209</v>
      </c>
      <c r="C39" s="313" t="s">
        <v>210</v>
      </c>
      <c r="D39" s="333"/>
      <c r="E39" s="317">
        <v>0.144875</v>
      </c>
      <c r="F39" s="332"/>
      <c r="G39" s="317">
        <f t="shared" si="59"/>
        <v>5.5799999999999995E-2</v>
      </c>
      <c r="H39" s="317">
        <f t="shared" si="60"/>
        <v>5.11E-2</v>
      </c>
      <c r="I39" s="317">
        <f t="shared" si="61"/>
        <v>8.6599999999999996E-2</v>
      </c>
      <c r="J39" s="317">
        <f t="shared" si="61"/>
        <v>5.28E-2</v>
      </c>
      <c r="K39" s="317">
        <f t="shared" si="61"/>
        <v>3.32E-2</v>
      </c>
      <c r="L39" s="317">
        <f t="shared" si="61"/>
        <v>2.4299999999999999E-2</v>
      </c>
      <c r="M39" s="317">
        <f t="shared" si="61"/>
        <v>1.6400000000000001E-2</v>
      </c>
      <c r="N39" s="317" t="str">
        <f t="shared" si="61"/>
        <v/>
      </c>
      <c r="O39" s="317" t="str">
        <f t="shared" si="61"/>
        <v/>
      </c>
      <c r="P39" s="317" t="str">
        <f t="shared" si="61"/>
        <v/>
      </c>
      <c r="Q39" s="317" t="str">
        <f t="shared" si="61"/>
        <v/>
      </c>
      <c r="R39" s="317" t="str">
        <f t="shared" si="61"/>
        <v/>
      </c>
      <c r="S39" s="428">
        <f t="shared" si="62"/>
        <v>4.5742857142857148E-2</v>
      </c>
      <c r="U39" s="374">
        <f>VLOOKUP(B39,B:CH,5+'Mapping DEF'!$B$1,FALSE)-VLOOKUP(B39,B:CH,73+'Mapping DEF'!$B$1,FALSE)</f>
        <v>0</v>
      </c>
      <c r="V39" s="154"/>
      <c r="X39" s="344">
        <f>IF(G$6="Concept",SUMIF('Mapping concept'!$B:$B,Jaaroverzicht!$B39,'Mapping concept'!R:R),SUMIF('Mapping DEF'!$B:$B,Jaaroverzicht!$B39,'Mapping DEF'!R:R))</f>
        <v>18.22</v>
      </c>
      <c r="Y39" s="344">
        <f>IF(H$6="Concept",SUMIF('Mapping concept'!$B:$B,Jaaroverzicht!$B39,'Mapping concept'!S:S),SUMIF('Mapping DEF'!$B:$B,Jaaroverzicht!$B39,'Mapping DEF'!S:S))</f>
        <v>18.62</v>
      </c>
      <c r="Z39" s="344">
        <f>IF(I$6="Concept",SUMIF('Mapping concept'!$B:$B,Jaaroverzicht!$B39,'Mapping concept'!T:T),SUMIF('Mapping DEF'!$B:$B,Jaaroverzicht!$B39,'Mapping DEF'!T:T))</f>
        <v>18.62</v>
      </c>
      <c r="AA39" s="344">
        <f>IF(J$6="Concept",SUMIF('Mapping concept'!$B:$B,Jaaroverzicht!$B39,'Mapping concept'!U:U),SUMIF('Mapping DEF'!$B:$B,Jaaroverzicht!$B39,'Mapping DEF'!U:U))</f>
        <v>18.62</v>
      </c>
      <c r="AB39" s="344">
        <f>IF(K$6="Concept",SUMIF('Mapping concept'!$B:$B,Jaaroverzicht!$B39,'Mapping concept'!V:V),SUMIF('Mapping DEF'!$B:$B,Jaaroverzicht!$B39,'Mapping DEF'!V:V))</f>
        <v>18.62</v>
      </c>
      <c r="AC39" s="344">
        <f>IF(L$6="Concept",SUMIF('Mapping concept'!$B:$B,Jaaroverzicht!$B39,'Mapping concept'!W:W),SUMIF('Mapping DEF'!$B:$B,Jaaroverzicht!$B39,'Mapping DEF'!W:W))</f>
        <v>18.62</v>
      </c>
      <c r="AD39" s="344">
        <f>IF(M$6="Concept",SUMIF('Mapping concept'!$B:$B,Jaaroverzicht!$B39,'Mapping concept'!X:X),SUMIF('Mapping DEF'!$B:$B,Jaaroverzicht!$B39,'Mapping DEF'!X:X))</f>
        <v>18.52</v>
      </c>
      <c r="AE39" s="344">
        <f>IF(N$6="Concept",SUMIF('Mapping concept'!$B:$B,Jaaroverzicht!$B39,'Mapping concept'!Y:Y),SUMIF('Mapping DEF'!$B:$B,Jaaroverzicht!$B39,'Mapping DEF'!Y:Y))</f>
        <v>0</v>
      </c>
      <c r="AF39" s="344">
        <f>IF(O$6="Concept",SUMIF('Mapping concept'!$B:$B,Jaaroverzicht!$B39,'Mapping concept'!Z:Z),SUMIF('Mapping DEF'!$B:$B,Jaaroverzicht!$B39,'Mapping DEF'!Z:Z))</f>
        <v>0</v>
      </c>
      <c r="AG39" s="344">
        <f>IF(P$6="Concept",SUMIF('Mapping concept'!$B:$B,Jaaroverzicht!$B39,'Mapping concept'!AA:AA),SUMIF('Mapping DEF'!$B:$B,Jaaroverzicht!$B39,'Mapping DEF'!AA:AA))</f>
        <v>0</v>
      </c>
      <c r="AH39" s="344">
        <f>IF(Q$6="Concept",SUMIF('Mapping concept'!$B:$B,Jaaroverzicht!$B39,'Mapping concept'!AB:AB),SUMIF('Mapping DEF'!$B:$B,Jaaroverzicht!$B39,'Mapping DEF'!AB:AB))</f>
        <v>0</v>
      </c>
      <c r="AI39" s="344">
        <f>IF(R$6="Concept",SUMIF('Mapping concept'!$B:$B,Jaaroverzicht!$B39,'Mapping concept'!AC:AC),SUMIF('Mapping DEF'!$B:$B,Jaaroverzicht!$B39,'Mapping DEF'!AC:AC))</f>
        <v>0</v>
      </c>
      <c r="AJ39" s="398"/>
      <c r="AK39" s="157">
        <v>328</v>
      </c>
      <c r="AL39" s="157" t="s">
        <v>234</v>
      </c>
      <c r="AM39" s="157"/>
      <c r="AN39" s="387">
        <f t="shared" si="63"/>
        <v>6.4500000000000002E-2</v>
      </c>
      <c r="AO39" s="386">
        <f t="shared" si="64"/>
        <v>-1.8757142857142854E-2</v>
      </c>
      <c r="AP39" s="157"/>
      <c r="AQ39" s="134">
        <f>IF(G$6="Concept",SUMIF('Mapping concept'!$B:$B,Jaaroverzicht!$B39,'Mapping concept'!AF:AF),SUMIF('Mapping DEF'!$B:$B,Jaaroverzicht!$B39,'Mapping DEF'!AF:AF))</f>
        <v>1.0166759999999999</v>
      </c>
      <c r="AR39" s="134">
        <f>IF(H$6="Concept",SUMIF('Mapping concept'!$B:$B,Jaaroverzicht!$B39,'Mapping concept'!AG:AG),SUMIF('Mapping DEF'!$B:$B,Jaaroverzicht!$B39,'Mapping DEF'!AG:AG))</f>
        <v>0.95148200000000005</v>
      </c>
      <c r="AS39" s="134">
        <f>IF(I$6="Concept",SUMIF('Mapping concept'!$B:$B,Jaaroverzicht!$B39,'Mapping concept'!AH:AH),SUMIF('Mapping DEF'!$B:$B,Jaaroverzicht!$B39,'Mapping DEF'!AH:AH))</f>
        <v>1.612492</v>
      </c>
      <c r="AT39" s="134">
        <f>IF(J$6="Concept",SUMIF('Mapping concept'!$B:$B,Jaaroverzicht!$B39,'Mapping concept'!AI:AI),SUMIF('Mapping DEF'!$B:$B,Jaaroverzicht!$B39,'Mapping DEF'!AI:AI))</f>
        <v>0.98313600000000001</v>
      </c>
      <c r="AU39" s="134">
        <f>IF(K$6="Concept",SUMIF('Mapping concept'!$B:$B,Jaaroverzicht!$B39,'Mapping concept'!AJ:AJ),SUMIF('Mapping DEF'!$B:$B,Jaaroverzicht!$B39,'Mapping DEF'!AJ:AJ))</f>
        <v>0.61818400000000007</v>
      </c>
      <c r="AV39" s="134">
        <f>IF(L$6="Concept",SUMIF('Mapping concept'!$B:$B,Jaaroverzicht!$B39,'Mapping concept'!AK:AK),SUMIF('Mapping DEF'!$B:$B,Jaaroverzicht!$B39,'Mapping DEF'!AK:AK))</f>
        <v>0.45246599999999998</v>
      </c>
      <c r="AW39" s="134">
        <f>IF(M$6="Concept",SUMIF('Mapping concept'!$B:$B,Jaaroverzicht!$B39,'Mapping concept'!AL:AL),SUMIF('Mapping DEF'!$B:$B,Jaaroverzicht!$B39,'Mapping DEF'!AL:AL))</f>
        <v>0.303728</v>
      </c>
      <c r="AX39" s="134">
        <f>IF(N$6="Concept",SUMIF('Mapping concept'!$B:$B,Jaaroverzicht!$B39,'Mapping concept'!AM:AM),SUMIF('Mapping DEF'!$B:$B,Jaaroverzicht!$B39,'Mapping DEF'!AM:AM))</f>
        <v>0</v>
      </c>
      <c r="AY39" s="134">
        <f>IF(O$6="Concept",SUMIF('Mapping concept'!$B:$B,Jaaroverzicht!$B39,'Mapping concept'!AN:AN),SUMIF('Mapping DEF'!$B:$B,Jaaroverzicht!$B39,'Mapping DEF'!AN:AN))</f>
        <v>0</v>
      </c>
      <c r="AZ39" s="134">
        <f>IF(P$6="Concept",SUMIF('Mapping concept'!$B:$B,Jaaroverzicht!$B39,'Mapping concept'!AO:AO),SUMIF('Mapping DEF'!$B:$B,Jaaroverzicht!$B39,'Mapping DEF'!AO:AO))</f>
        <v>0</v>
      </c>
      <c r="BA39" s="134">
        <f>IF(Q$6="Concept",SUMIF('Mapping concept'!$B:$B,Jaaroverzicht!$B39,'Mapping concept'!AP:AP),SUMIF('Mapping DEF'!$B:$B,Jaaroverzicht!$B39,'Mapping DEF'!AP:AP))</f>
        <v>0</v>
      </c>
      <c r="BB39" s="134">
        <f>IF(R$6="Concept",SUMIF('Mapping concept'!$B:$B,Jaaroverzicht!$B39,'Mapping concept'!AQ:AQ),SUMIF('Mapping DEF'!$B:$B,Jaaroverzicht!$B39,'Mapping DEF'!AQ:AQ))</f>
        <v>0</v>
      </c>
      <c r="BI39" s="154"/>
      <c r="BJ39" s="132">
        <f>SUM(AQ39:$AQ39)/SUM(X39:$X39)</f>
        <v>5.5799999999999995E-2</v>
      </c>
      <c r="BK39" s="132">
        <f>SUM($AQ39:AR39)/SUM($X39:Y39)</f>
        <v>5.3424484256243202E-2</v>
      </c>
      <c r="BL39" s="132">
        <f>SUM($AQ39:AS39)/SUM($X39:Z39)</f>
        <v>6.4562747926433448E-2</v>
      </c>
      <c r="BM39" s="132">
        <f>SUM($AQ39:AT39)/SUM($X39:AA39)</f>
        <v>6.1606182505399565E-2</v>
      </c>
      <c r="BN39" s="132">
        <f>SUM($AQ39:AU39)/SUM($X39:AB39)</f>
        <v>5.5900431499460619E-2</v>
      </c>
      <c r="BO39" s="132">
        <f>SUM($AQ39:AV39)/SUM($X39:AC39)</f>
        <v>5.0614768235716853E-2</v>
      </c>
      <c r="BP39" s="132">
        <f>SUM($AQ39:AW39)/SUM($X39:AD39)</f>
        <v>4.5734473197781879E-2</v>
      </c>
      <c r="BQ39" s="132">
        <f>SUM($AQ39:AX39)/SUM($X39:AE39)</f>
        <v>4.5734473197781879E-2</v>
      </c>
      <c r="BR39" s="132">
        <f>SUM($AQ39:AY39)/SUM($X39:AF39)</f>
        <v>4.5734473197781879E-2</v>
      </c>
      <c r="BS39" s="132">
        <f>SUM($AQ39:AZ39)/SUM($X39:AG39)</f>
        <v>4.5734473197781879E-2</v>
      </c>
      <c r="BT39" s="132">
        <f>SUM($AQ39:BA39)/SUM($X39:AH39)</f>
        <v>4.5734473197781879E-2</v>
      </c>
      <c r="BU39" s="132">
        <f>SUM($AQ39:BB39)/SUM($X39:AI39)</f>
        <v>4.5734473197781879E-2</v>
      </c>
      <c r="BW39" s="362">
        <f>IFERROR(SUMIF('Mapping concept'!$B:$B,Jaaroverzicht!$B39,'Mapping concept'!AF:AF)/SUMIF('Mapping concept'!$B:$B,Jaaroverzicht!$B39,'Mapping concept'!R:R),0)</f>
        <v>5.5799999999999995E-2</v>
      </c>
      <c r="BX39" s="363">
        <f>IFERROR(SUMIF('Mapping concept'!$B:$B,Jaaroverzicht!$B39,'Mapping concept'!AG:AG)/SUMIF('Mapping concept'!$B:$B,Jaaroverzicht!$B39,'Mapping concept'!S:S),0)</f>
        <v>5.0799999999999998E-2</v>
      </c>
      <c r="BY39" s="363">
        <f>IFERROR(SUMIF('Mapping concept'!$B:$B,Jaaroverzicht!$B39,'Mapping concept'!AH:AH)/SUMIF('Mapping concept'!$B:$B,Jaaroverzicht!$B39,'Mapping concept'!T:T),0)</f>
        <v>6.4699999999999994E-2</v>
      </c>
      <c r="BZ39" s="363">
        <f>IFERROR(SUMIF('Mapping concept'!$B:$B,Jaaroverzicht!$B39,'Mapping concept'!AI:AI)/SUMIF('Mapping concept'!$B:$B,Jaaroverzicht!$B39,'Mapping concept'!U:U),0)</f>
        <v>5.28E-2</v>
      </c>
      <c r="CA39" s="363">
        <f>IFERROR(SUMIF('Mapping concept'!$B:$B,Jaaroverzicht!$B39,'Mapping concept'!AJ:AJ)/SUMIF('Mapping concept'!$B:$B,Jaaroverzicht!$B39,'Mapping concept'!V:V),0)</f>
        <v>3.32E-2</v>
      </c>
      <c r="CB39" s="363">
        <f>IFERROR(SUMIF('Mapping concept'!$B:$B,Jaaroverzicht!$B39,'Mapping concept'!AK:AK)/SUMIF('Mapping concept'!$B:$B,Jaaroverzicht!$B39,'Mapping concept'!W:W),0)</f>
        <v>2.4299999999999999E-2</v>
      </c>
      <c r="CC39" s="363">
        <f>IFERROR(SUMIF('Mapping concept'!$B:$B,Jaaroverzicht!$B39,'Mapping concept'!AL:AL)/SUMIF('Mapping concept'!$B:$B,Jaaroverzicht!$B39,'Mapping concept'!X:X),0)</f>
        <v>1.6400000000000001E-2</v>
      </c>
      <c r="CD39" s="363">
        <f>IFERROR(SUMIF('Mapping concept'!$B:$B,Jaaroverzicht!$B39,'Mapping concept'!AM:AM)/SUMIF('Mapping concept'!$B:$B,Jaaroverzicht!$B39,'Mapping concept'!Y:Y),0)</f>
        <v>0</v>
      </c>
      <c r="CE39" s="363">
        <f>IFERROR(SUMIF('Mapping concept'!$B:$B,Jaaroverzicht!$B39,'Mapping concept'!AN:AN)/SUMIF('Mapping concept'!$B:$B,Jaaroverzicht!$B39,'Mapping concept'!Z:Z),0)</f>
        <v>0</v>
      </c>
      <c r="CF39" s="363">
        <f>IFERROR(SUMIF('Mapping concept'!$B:$B,Jaaroverzicht!$B39,'Mapping concept'!AO:AO)/SUMIF('Mapping concept'!$B:$B,Jaaroverzicht!$B39,'Mapping concept'!AA:AA),0)</f>
        <v>0</v>
      </c>
      <c r="CG39" s="363">
        <f>IFERROR(SUMIF('Mapping concept'!$B:$B,Jaaroverzicht!$B39,'Mapping concept'!AP:AP)/SUMIF('Mapping concept'!$B:$B,Jaaroverzicht!$B39,'Mapping concept'!AB:AB),0)</f>
        <v>0</v>
      </c>
      <c r="CH39" s="363">
        <f>IFERROR(SUMIF('Mapping concept'!$B:$B,Jaaroverzicht!$B39,'Mapping concept'!AQ:AQ)/SUMIF('Mapping concept'!$B:$B,Jaaroverzicht!$B39,'Mapping concept'!AC:AC),0)</f>
        <v>0</v>
      </c>
      <c r="CI39" s="450"/>
      <c r="CJ39" s="450"/>
    </row>
    <row r="40" spans="1:88" s="34" customFormat="1" ht="12" customHeight="1">
      <c r="A40" s="398" t="s">
        <v>212</v>
      </c>
      <c r="B40" s="398" t="s">
        <v>213</v>
      </c>
      <c r="C40" s="313" t="s">
        <v>214</v>
      </c>
      <c r="D40" s="333"/>
      <c r="E40" s="317">
        <v>8.9608333333333345E-2</v>
      </c>
      <c r="F40" s="332"/>
      <c r="G40" s="317">
        <f t="shared" si="59"/>
        <v>0.1002</v>
      </c>
      <c r="H40" s="317">
        <f t="shared" si="60"/>
        <v>5.74E-2</v>
      </c>
      <c r="I40" s="317">
        <f t="shared" si="61"/>
        <v>7.5899999999999995E-2</v>
      </c>
      <c r="J40" s="317">
        <f t="shared" si="61"/>
        <v>7.0300000000000001E-2</v>
      </c>
      <c r="K40" s="317">
        <f t="shared" si="61"/>
        <v>7.3099999999999998E-2</v>
      </c>
      <c r="L40" s="317">
        <f t="shared" si="61"/>
        <v>8.6300000000000002E-2</v>
      </c>
      <c r="M40" s="317">
        <f t="shared" si="61"/>
        <v>8.4699999999999984E-2</v>
      </c>
      <c r="N40" s="317" t="str">
        <f t="shared" si="61"/>
        <v/>
      </c>
      <c r="O40" s="317" t="str">
        <f t="shared" si="61"/>
        <v/>
      </c>
      <c r="P40" s="317" t="str">
        <f t="shared" si="61"/>
        <v/>
      </c>
      <c r="Q40" s="317" t="str">
        <f t="shared" si="61"/>
        <v/>
      </c>
      <c r="R40" s="317" t="str">
        <f t="shared" si="61"/>
        <v/>
      </c>
      <c r="S40" s="428">
        <f t="shared" si="62"/>
        <v>7.8271428571428561E-2</v>
      </c>
      <c r="U40" s="374">
        <f>VLOOKUP(B40,B:CH,5+'Mapping DEF'!$B$1,FALSE)-VLOOKUP(B40,B:CH,73+'Mapping DEF'!$B$1,FALSE)</f>
        <v>-5.1999999999999963E-3</v>
      </c>
      <c r="V40" s="154"/>
      <c r="X40" s="344">
        <f>IF(G$6="Concept",SUMIF('Mapping concept'!$B:$B,Jaaroverzicht!$B40,'Mapping concept'!R:R),SUMIF('Mapping DEF'!$B:$B,Jaaroverzicht!$B40,'Mapping DEF'!R:R))</f>
        <v>54.59</v>
      </c>
      <c r="Y40" s="344">
        <f>IF(H$6="Concept",SUMIF('Mapping concept'!$B:$B,Jaaroverzicht!$B40,'Mapping concept'!S:S),SUMIF('Mapping DEF'!$B:$B,Jaaroverzicht!$B40,'Mapping DEF'!S:S))</f>
        <v>51.81</v>
      </c>
      <c r="Z40" s="344">
        <f>IF(I$6="Concept",SUMIF('Mapping concept'!$B:$B,Jaaroverzicht!$B40,'Mapping concept'!T:T),SUMIF('Mapping DEF'!$B:$B,Jaaroverzicht!$B40,'Mapping DEF'!T:T))</f>
        <v>51.86</v>
      </c>
      <c r="AA40" s="344">
        <f>IF(J$6="Concept",SUMIF('Mapping concept'!$B:$B,Jaaroverzicht!$B40,'Mapping concept'!U:U),SUMIF('Mapping DEF'!$B:$B,Jaaroverzicht!$B40,'Mapping DEF'!U:U))</f>
        <v>52.3</v>
      </c>
      <c r="AB40" s="344">
        <f>IF(K$6="Concept",SUMIF('Mapping concept'!$B:$B,Jaaroverzicht!$B40,'Mapping concept'!V:V),SUMIF('Mapping DEF'!$B:$B,Jaaroverzicht!$B40,'Mapping DEF'!V:V))</f>
        <v>52.1</v>
      </c>
      <c r="AC40" s="344">
        <f>IF(L$6="Concept",SUMIF('Mapping concept'!$B:$B,Jaaroverzicht!$B40,'Mapping concept'!W:W),SUMIF('Mapping DEF'!$B:$B,Jaaroverzicht!$B40,'Mapping DEF'!W:W))</f>
        <v>51.04</v>
      </c>
      <c r="AD40" s="344">
        <f>IF(M$6="Concept",SUMIF('Mapping concept'!$B:$B,Jaaroverzicht!$B40,'Mapping concept'!X:X),SUMIF('Mapping DEF'!$B:$B,Jaaroverzicht!$B40,'Mapping DEF'!X:X))</f>
        <v>49.83</v>
      </c>
      <c r="AE40" s="344">
        <f>IF(N$6="Concept",SUMIF('Mapping concept'!$B:$B,Jaaroverzicht!$B40,'Mapping concept'!Y:Y),SUMIF('Mapping DEF'!$B:$B,Jaaroverzicht!$B40,'Mapping DEF'!Y:Y))</f>
        <v>0</v>
      </c>
      <c r="AF40" s="344">
        <f>IF(O$6="Concept",SUMIF('Mapping concept'!$B:$B,Jaaroverzicht!$B40,'Mapping concept'!Z:Z),SUMIF('Mapping DEF'!$B:$B,Jaaroverzicht!$B40,'Mapping DEF'!Z:Z))</f>
        <v>0</v>
      </c>
      <c r="AG40" s="344">
        <f>IF(P$6="Concept",SUMIF('Mapping concept'!$B:$B,Jaaroverzicht!$B40,'Mapping concept'!AA:AA),SUMIF('Mapping DEF'!$B:$B,Jaaroverzicht!$B40,'Mapping DEF'!AA:AA))</f>
        <v>0</v>
      </c>
      <c r="AH40" s="344">
        <f>IF(Q$6="Concept",SUMIF('Mapping concept'!$B:$B,Jaaroverzicht!$B40,'Mapping concept'!AB:AB),SUMIF('Mapping DEF'!$B:$B,Jaaroverzicht!$B40,'Mapping DEF'!AB:AB))</f>
        <v>0</v>
      </c>
      <c r="AI40" s="344">
        <f>IF(R$6="Concept",SUMIF('Mapping concept'!$B:$B,Jaaroverzicht!$B40,'Mapping concept'!AC:AC),SUMIF('Mapping DEF'!$B:$B,Jaaroverzicht!$B40,'Mapping DEF'!AC:AC))</f>
        <v>0</v>
      </c>
      <c r="AJ40" s="398"/>
      <c r="AK40" s="157">
        <v>330</v>
      </c>
      <c r="AL40" s="157" t="s">
        <v>227</v>
      </c>
      <c r="AM40" s="157"/>
      <c r="AN40" s="387">
        <f t="shared" si="63"/>
        <v>7.7833333333333324E-2</v>
      </c>
      <c r="AO40" s="386">
        <f t="shared" si="64"/>
        <v>4.3809523809523743E-4</v>
      </c>
      <c r="AP40" s="157"/>
      <c r="AQ40" s="134">
        <f>IF(G$6="Concept",SUMIF('Mapping concept'!$B:$B,Jaaroverzicht!$B40,'Mapping concept'!AF:AF),SUMIF('Mapping DEF'!$B:$B,Jaaroverzicht!$B40,'Mapping DEF'!AF:AF))</f>
        <v>5.4699179999999998</v>
      </c>
      <c r="AR40" s="134">
        <f>IF(H$6="Concept",SUMIF('Mapping concept'!$B:$B,Jaaroverzicht!$B40,'Mapping concept'!AG:AG),SUMIF('Mapping DEF'!$B:$B,Jaaroverzicht!$B40,'Mapping DEF'!AG:AG))</f>
        <v>2.973894</v>
      </c>
      <c r="AS40" s="134">
        <f>IF(I$6="Concept",SUMIF('Mapping concept'!$B:$B,Jaaroverzicht!$B40,'Mapping concept'!AH:AH),SUMIF('Mapping DEF'!$B:$B,Jaaroverzicht!$B40,'Mapping DEF'!AH:AH))</f>
        <v>3.9361739999999998</v>
      </c>
      <c r="AT40" s="134">
        <f>IF(J$6="Concept",SUMIF('Mapping concept'!$B:$B,Jaaroverzicht!$B40,'Mapping concept'!AI:AI),SUMIF('Mapping DEF'!$B:$B,Jaaroverzicht!$B40,'Mapping DEF'!AI:AI))</f>
        <v>3.6766899999999998</v>
      </c>
      <c r="AU40" s="134">
        <f>IF(K$6="Concept",SUMIF('Mapping concept'!$B:$B,Jaaroverzicht!$B40,'Mapping concept'!AJ:AJ),SUMIF('Mapping DEF'!$B:$B,Jaaroverzicht!$B40,'Mapping DEF'!AJ:AJ))</f>
        <v>3.8085100000000001</v>
      </c>
      <c r="AV40" s="134">
        <f>IF(L$6="Concept",SUMIF('Mapping concept'!$B:$B,Jaaroverzicht!$B40,'Mapping concept'!AK:AK),SUMIF('Mapping DEF'!$B:$B,Jaaroverzicht!$B40,'Mapping DEF'!AK:AK))</f>
        <v>4.4047520000000002</v>
      </c>
      <c r="AW40" s="134">
        <f>IF(M$6="Concept",SUMIF('Mapping concept'!$B:$B,Jaaroverzicht!$B40,'Mapping concept'!AL:AL),SUMIF('Mapping DEF'!$B:$B,Jaaroverzicht!$B40,'Mapping DEF'!AL:AL))</f>
        <v>4.2206009999999994</v>
      </c>
      <c r="AX40" s="134">
        <f>IF(N$6="Concept",SUMIF('Mapping concept'!$B:$B,Jaaroverzicht!$B40,'Mapping concept'!AM:AM),SUMIF('Mapping DEF'!$B:$B,Jaaroverzicht!$B40,'Mapping DEF'!AM:AM))</f>
        <v>0</v>
      </c>
      <c r="AY40" s="134">
        <f>IF(O$6="Concept",SUMIF('Mapping concept'!$B:$B,Jaaroverzicht!$B40,'Mapping concept'!AN:AN),SUMIF('Mapping DEF'!$B:$B,Jaaroverzicht!$B40,'Mapping DEF'!AN:AN))</f>
        <v>0</v>
      </c>
      <c r="AZ40" s="134">
        <f>IF(P$6="Concept",SUMIF('Mapping concept'!$B:$B,Jaaroverzicht!$B40,'Mapping concept'!AO:AO),SUMIF('Mapping DEF'!$B:$B,Jaaroverzicht!$B40,'Mapping DEF'!AO:AO))</f>
        <v>0</v>
      </c>
      <c r="BA40" s="134">
        <f>IF(Q$6="Concept",SUMIF('Mapping concept'!$B:$B,Jaaroverzicht!$B40,'Mapping concept'!AP:AP),SUMIF('Mapping DEF'!$B:$B,Jaaroverzicht!$B40,'Mapping DEF'!AP:AP))</f>
        <v>0</v>
      </c>
      <c r="BB40" s="134">
        <f>IF(R$6="Concept",SUMIF('Mapping concept'!$B:$B,Jaaroverzicht!$B40,'Mapping concept'!AQ:AQ),SUMIF('Mapping DEF'!$B:$B,Jaaroverzicht!$B40,'Mapping DEF'!AQ:AQ))</f>
        <v>0</v>
      </c>
      <c r="BI40" s="154"/>
      <c r="BJ40" s="132">
        <f>SUM(AQ40:$AQ40)/SUM(X40:$X40)</f>
        <v>0.1002</v>
      </c>
      <c r="BK40" s="132">
        <f>SUM($AQ40:AR40)/SUM($X40:Y40)</f>
        <v>7.9359135338345849E-2</v>
      </c>
      <c r="BL40" s="132">
        <f>SUM($AQ40:AS40)/SUM($X40:Z40)</f>
        <v>7.8225616074813598E-2</v>
      </c>
      <c r="BM40" s="132">
        <f>SUM($AQ40:AT40)/SUM($X40:AA40)</f>
        <v>7.6257009878419449E-2</v>
      </c>
      <c r="BN40" s="132">
        <f>SUM($AQ40:AU40)/SUM($X40:AB40)</f>
        <v>7.5630800274118629E-2</v>
      </c>
      <c r="BO40" s="132">
        <f>SUM($AQ40:AV40)/SUM($X40:AC40)</f>
        <v>7.7366713420465416E-2</v>
      </c>
      <c r="BP40" s="132">
        <f>SUM($AQ40:AW40)/SUM($X40:AD40)</f>
        <v>7.837190603251451E-2</v>
      </c>
      <c r="BQ40" s="132">
        <f>SUM($AQ40:AX40)/SUM($X40:AE40)</f>
        <v>7.837190603251451E-2</v>
      </c>
      <c r="BR40" s="132">
        <f>SUM($AQ40:AY40)/SUM($X40:AF40)</f>
        <v>7.837190603251451E-2</v>
      </c>
      <c r="BS40" s="132">
        <f>SUM($AQ40:AZ40)/SUM($X40:AG40)</f>
        <v>7.837190603251451E-2</v>
      </c>
      <c r="BT40" s="132">
        <f>SUM($AQ40:BA40)/SUM($X40:AH40)</f>
        <v>7.837190603251451E-2</v>
      </c>
      <c r="BU40" s="132">
        <f>SUM($AQ40:BB40)/SUM($X40:AI40)</f>
        <v>7.837190603251451E-2</v>
      </c>
      <c r="BW40" s="362">
        <f>IFERROR(SUMIF('Mapping concept'!$B:$B,Jaaroverzicht!$B40,'Mapping concept'!AF:AF)/SUMIF('Mapping concept'!$B:$B,Jaaroverzicht!$B40,'Mapping concept'!R:R),0)</f>
        <v>0.1016</v>
      </c>
      <c r="BX40" s="363">
        <f>IFERROR(SUMIF('Mapping concept'!$B:$B,Jaaroverzicht!$B40,'Mapping concept'!AG:AG)/SUMIF('Mapping concept'!$B:$B,Jaaroverzicht!$B40,'Mapping concept'!S:S),0)</f>
        <v>5.74E-2</v>
      </c>
      <c r="BY40" s="363">
        <f>IFERROR(SUMIF('Mapping concept'!$B:$B,Jaaroverzicht!$B40,'Mapping concept'!AH:AH)/SUMIF('Mapping concept'!$B:$B,Jaaroverzicht!$B40,'Mapping concept'!T:T),0)</f>
        <v>7.9899999999999999E-2</v>
      </c>
      <c r="BZ40" s="363">
        <f>IFERROR(SUMIF('Mapping concept'!$B:$B,Jaaroverzicht!$B40,'Mapping concept'!AI:AI)/SUMIF('Mapping concept'!$B:$B,Jaaroverzicht!$B40,'Mapping concept'!U:U),0)</f>
        <v>7.0300000000000001E-2</v>
      </c>
      <c r="CA40" s="363">
        <f>IFERROR(SUMIF('Mapping concept'!$B:$B,Jaaroverzicht!$B40,'Mapping concept'!AJ:AJ)/SUMIF('Mapping concept'!$B:$B,Jaaroverzicht!$B40,'Mapping concept'!V:V),0)</f>
        <v>8.1799999999999998E-2</v>
      </c>
      <c r="CB40" s="363">
        <f>IFERROR(SUMIF('Mapping concept'!$B:$B,Jaaroverzicht!$B40,'Mapping concept'!AK:AK)/SUMIF('Mapping concept'!$B:$B,Jaaroverzicht!$B40,'Mapping concept'!W:W),0)</f>
        <v>9.1499999999999998E-2</v>
      </c>
      <c r="CC40" s="363">
        <f>IFERROR(SUMIF('Mapping concept'!$B:$B,Jaaroverzicht!$B40,'Mapping concept'!AL:AL)/SUMIF('Mapping concept'!$B:$B,Jaaroverzicht!$B40,'Mapping concept'!X:X),0)</f>
        <v>8.4699999999999984E-2</v>
      </c>
      <c r="CD40" s="363">
        <f>IFERROR(SUMIF('Mapping concept'!$B:$B,Jaaroverzicht!$B40,'Mapping concept'!AM:AM)/SUMIF('Mapping concept'!$B:$B,Jaaroverzicht!$B40,'Mapping concept'!Y:Y),0)</f>
        <v>0</v>
      </c>
      <c r="CE40" s="363">
        <f>IFERROR(SUMIF('Mapping concept'!$B:$B,Jaaroverzicht!$B40,'Mapping concept'!AN:AN)/SUMIF('Mapping concept'!$B:$B,Jaaroverzicht!$B40,'Mapping concept'!Z:Z),0)</f>
        <v>0</v>
      </c>
      <c r="CF40" s="363">
        <f>IFERROR(SUMIF('Mapping concept'!$B:$B,Jaaroverzicht!$B40,'Mapping concept'!AO:AO)/SUMIF('Mapping concept'!$B:$B,Jaaroverzicht!$B40,'Mapping concept'!AA:AA),0)</f>
        <v>0</v>
      </c>
      <c r="CG40" s="363">
        <f>IFERROR(SUMIF('Mapping concept'!$B:$B,Jaaroverzicht!$B40,'Mapping concept'!AP:AP)/SUMIF('Mapping concept'!$B:$B,Jaaroverzicht!$B40,'Mapping concept'!AB:AB),0)</f>
        <v>0</v>
      </c>
      <c r="CH40" s="363">
        <f>IFERROR(SUMIF('Mapping concept'!$B:$B,Jaaroverzicht!$B40,'Mapping concept'!AQ:AQ)/SUMIF('Mapping concept'!$B:$B,Jaaroverzicht!$B40,'Mapping concept'!AC:AC),0)</f>
        <v>0</v>
      </c>
      <c r="CI40" s="450"/>
      <c r="CJ40" s="450"/>
    </row>
    <row r="41" spans="1:88" s="34" customFormat="1" ht="12" customHeight="1">
      <c r="A41" s="398" t="s">
        <v>215</v>
      </c>
      <c r="B41" s="398" t="s">
        <v>216</v>
      </c>
      <c r="C41" s="313" t="s">
        <v>217</v>
      </c>
      <c r="D41" s="333"/>
      <c r="E41" s="317">
        <v>7.1866666666666676E-2</v>
      </c>
      <c r="F41" s="332"/>
      <c r="G41" s="317">
        <f t="shared" ref="G41:G50" si="65">IF(X41=0,"",IFERROR(AQ41/X41,0))</f>
        <v>7.0099999999999996E-2</v>
      </c>
      <c r="H41" s="317">
        <f t="shared" ref="H41:H50" si="66">IF(Y41=0,"",IFERROR(AR41/Y41,0))</f>
        <v>6.0800000000000007E-2</v>
      </c>
      <c r="I41" s="317">
        <f t="shared" ref="I41:I50" si="67">IF(Z41=0,"",IFERROR(AS41/Z41,0))</f>
        <v>8.2500000000000004E-2</v>
      </c>
      <c r="J41" s="317">
        <f t="shared" ref="J41:J50" si="68">IF(AA41=0,"",IFERROR(AT41/AA41,0))</f>
        <v>7.6600000000000001E-2</v>
      </c>
      <c r="K41" s="317">
        <f t="shared" ref="K41:K50" si="69">IF(AB41=0,"",IFERROR(AU41/AB41,0))</f>
        <v>6.4100000000000004E-2</v>
      </c>
      <c r="L41" s="317">
        <f t="shared" ref="L41:L50" si="70">IF(AC41=0,"",IFERROR(AV41/AC41,0))</f>
        <v>5.5899999999999998E-2</v>
      </c>
      <c r="M41" s="317">
        <f t="shared" ref="M41:M50" si="71">IF(AD41=0,"",IFERROR(AW41/AD41,0))</f>
        <v>5.5800000000000002E-2</v>
      </c>
      <c r="N41" s="317" t="str">
        <f t="shared" ref="N41:N50" si="72">IF(AE41=0,"",IFERROR(AX41/AE41,0))</f>
        <v/>
      </c>
      <c r="O41" s="317" t="str">
        <f t="shared" ref="O41:O50" si="73">IF(AF41=0,"",IFERROR(AY41/AF41,0))</f>
        <v/>
      </c>
      <c r="P41" s="317" t="str">
        <f t="shared" ref="P41:P50" si="74">IF(AG41=0,"",IFERROR(AZ41/AG41,0))</f>
        <v/>
      </c>
      <c r="Q41" s="317" t="str">
        <f t="shared" ref="Q41:Q50" si="75">IF(AH41=0,"",IFERROR(BA41/AH41,0))</f>
        <v/>
      </c>
      <c r="R41" s="317" t="str">
        <f t="shared" ref="R41:R50" si="76">IF(AI41=0,"",IFERROR(BB41/AI41,0))</f>
        <v/>
      </c>
      <c r="S41" s="428">
        <f t="shared" si="62"/>
        <v>6.6542857142857154E-2</v>
      </c>
      <c r="U41" s="374">
        <f>VLOOKUP(B41,B:CH,5+'Mapping DEF'!$B$1,FALSE)-VLOOKUP(B41,B:CH,73+'Mapping DEF'!$B$1,FALSE)</f>
        <v>0</v>
      </c>
      <c r="V41" s="154"/>
      <c r="X41" s="344">
        <f>IF(G$6="Concept",SUMIF('Mapping concept'!$B:$B,Jaaroverzicht!$B41,'Mapping concept'!R:R),SUMIF('Mapping DEF'!$B:$B,Jaaroverzicht!$B41,'Mapping DEF'!R:R))</f>
        <v>70.459999999999994</v>
      </c>
      <c r="Y41" s="344">
        <f>IF(H$6="Concept",SUMIF('Mapping concept'!$B:$B,Jaaroverzicht!$B41,'Mapping concept'!S:S),SUMIF('Mapping DEF'!$B:$B,Jaaroverzicht!$B41,'Mapping DEF'!S:S))</f>
        <v>71.05</v>
      </c>
      <c r="Z41" s="344">
        <f>IF(I$6="Concept",SUMIF('Mapping concept'!$B:$B,Jaaroverzicht!$B41,'Mapping concept'!T:T),SUMIF('Mapping DEF'!$B:$B,Jaaroverzicht!$B41,'Mapping DEF'!T:T))</f>
        <v>70.64</v>
      </c>
      <c r="AA41" s="344">
        <f>IF(J$6="Concept",SUMIF('Mapping concept'!$B:$B,Jaaroverzicht!$B41,'Mapping concept'!U:U),SUMIF('Mapping DEF'!$B:$B,Jaaroverzicht!$B41,'Mapping DEF'!U:U))</f>
        <v>70.33</v>
      </c>
      <c r="AB41" s="344">
        <f>IF(K$6="Concept",SUMIF('Mapping concept'!$B:$B,Jaaroverzicht!$B41,'Mapping concept'!V:V),SUMIF('Mapping DEF'!$B:$B,Jaaroverzicht!$B41,'Mapping DEF'!V:V))</f>
        <v>69.290000000000006</v>
      </c>
      <c r="AC41" s="344">
        <f>IF(L$6="Concept",SUMIF('Mapping concept'!$B:$B,Jaaroverzicht!$B41,'Mapping concept'!W:W),SUMIF('Mapping DEF'!$B:$B,Jaaroverzicht!$B41,'Mapping DEF'!W:W))</f>
        <v>68.790000000000006</v>
      </c>
      <c r="AD41" s="344">
        <f>IF(M$6="Concept",SUMIF('Mapping concept'!$B:$B,Jaaroverzicht!$B41,'Mapping concept'!X:X),SUMIF('Mapping DEF'!$B:$B,Jaaroverzicht!$B41,'Mapping DEF'!X:X))</f>
        <v>66.290000000000006</v>
      </c>
      <c r="AE41" s="344">
        <f>IF(N$6="Concept",SUMIF('Mapping concept'!$B:$B,Jaaroverzicht!$B41,'Mapping concept'!Y:Y),SUMIF('Mapping DEF'!$B:$B,Jaaroverzicht!$B41,'Mapping DEF'!Y:Y))</f>
        <v>0</v>
      </c>
      <c r="AF41" s="344">
        <f>IF(O$6="Concept",SUMIF('Mapping concept'!$B:$B,Jaaroverzicht!$B41,'Mapping concept'!Z:Z),SUMIF('Mapping DEF'!$B:$B,Jaaroverzicht!$B41,'Mapping DEF'!Z:Z))</f>
        <v>0</v>
      </c>
      <c r="AG41" s="344">
        <f>IF(P$6="Concept",SUMIF('Mapping concept'!$B:$B,Jaaroverzicht!$B41,'Mapping concept'!AA:AA),SUMIF('Mapping DEF'!$B:$B,Jaaroverzicht!$B41,'Mapping DEF'!AA:AA))</f>
        <v>0</v>
      </c>
      <c r="AH41" s="344">
        <f>IF(Q$6="Concept",SUMIF('Mapping concept'!$B:$B,Jaaroverzicht!$B41,'Mapping concept'!AB:AB),SUMIF('Mapping DEF'!$B:$B,Jaaroverzicht!$B41,'Mapping DEF'!AB:AB))</f>
        <v>0</v>
      </c>
      <c r="AI41" s="344">
        <f>IF(R$6="Concept",SUMIF('Mapping concept'!$B:$B,Jaaroverzicht!$B41,'Mapping concept'!AC:AC),SUMIF('Mapping DEF'!$B:$B,Jaaroverzicht!$B41,'Mapping DEF'!AC:AC))</f>
        <v>0</v>
      </c>
      <c r="AJ41" s="398"/>
      <c r="AK41" s="157">
        <v>340</v>
      </c>
      <c r="AL41" s="157" t="s">
        <v>217</v>
      </c>
      <c r="AM41" s="157"/>
      <c r="AN41" s="387">
        <f t="shared" ref="AN41:AN52" si="77">SUM(G41:I41)/3</f>
        <v>7.113333333333334E-2</v>
      </c>
      <c r="AO41" s="386">
        <f t="shared" ref="AO41:AO52" si="78">S41-AN41</f>
        <v>-4.5904761904761865E-3</v>
      </c>
      <c r="AP41" s="157"/>
      <c r="AQ41" s="134">
        <f>IF(G$6="Concept",SUMIF('Mapping concept'!$B:$B,Jaaroverzicht!$B41,'Mapping concept'!AF:AF),SUMIF('Mapping DEF'!$B:$B,Jaaroverzicht!$B41,'Mapping DEF'!AF:AF))</f>
        <v>4.9392459999999989</v>
      </c>
      <c r="AR41" s="134">
        <f>IF(H$6="Concept",SUMIF('Mapping concept'!$B:$B,Jaaroverzicht!$B41,'Mapping concept'!AG:AG),SUMIF('Mapping DEF'!$B:$B,Jaaroverzicht!$B41,'Mapping DEF'!AG:AG))</f>
        <v>4.3198400000000001</v>
      </c>
      <c r="AS41" s="134">
        <f>IF(I$6="Concept",SUMIF('Mapping concept'!$B:$B,Jaaroverzicht!$B41,'Mapping concept'!AH:AH),SUMIF('Mapping DEF'!$B:$B,Jaaroverzicht!$B41,'Mapping DEF'!AH:AH))</f>
        <v>5.8278000000000008</v>
      </c>
      <c r="AT41" s="134">
        <f>IF(J$6="Concept",SUMIF('Mapping concept'!$B:$B,Jaaroverzicht!$B41,'Mapping concept'!AI:AI),SUMIF('Mapping DEF'!$B:$B,Jaaroverzicht!$B41,'Mapping DEF'!AI:AI))</f>
        <v>5.3872780000000002</v>
      </c>
      <c r="AU41" s="134">
        <f>IF(K$6="Concept",SUMIF('Mapping concept'!$B:$B,Jaaroverzicht!$B41,'Mapping concept'!AJ:AJ),SUMIF('Mapping DEF'!$B:$B,Jaaroverzicht!$B41,'Mapping DEF'!AJ:AJ))</f>
        <v>4.4414890000000007</v>
      </c>
      <c r="AV41" s="134">
        <f>IF(L$6="Concept",SUMIF('Mapping concept'!$B:$B,Jaaroverzicht!$B41,'Mapping concept'!AK:AK),SUMIF('Mapping DEF'!$B:$B,Jaaroverzicht!$B41,'Mapping DEF'!AK:AK))</f>
        <v>3.845361</v>
      </c>
      <c r="AW41" s="134">
        <f>IF(M$6="Concept",SUMIF('Mapping concept'!$B:$B,Jaaroverzicht!$B41,'Mapping concept'!AL:AL),SUMIF('Mapping DEF'!$B:$B,Jaaroverzicht!$B41,'Mapping DEF'!AL:AL))</f>
        <v>3.6989820000000004</v>
      </c>
      <c r="AX41" s="134">
        <f>IF(N$6="Concept",SUMIF('Mapping concept'!$B:$B,Jaaroverzicht!$B41,'Mapping concept'!AM:AM),SUMIF('Mapping DEF'!$B:$B,Jaaroverzicht!$B41,'Mapping DEF'!AM:AM))</f>
        <v>0</v>
      </c>
      <c r="AY41" s="134">
        <f>IF(O$6="Concept",SUMIF('Mapping concept'!$B:$B,Jaaroverzicht!$B41,'Mapping concept'!AN:AN),SUMIF('Mapping DEF'!$B:$B,Jaaroverzicht!$B41,'Mapping DEF'!AN:AN))</f>
        <v>0</v>
      </c>
      <c r="AZ41" s="134">
        <f>IF(P$6="Concept",SUMIF('Mapping concept'!$B:$B,Jaaroverzicht!$B41,'Mapping concept'!AO:AO),SUMIF('Mapping DEF'!$B:$B,Jaaroverzicht!$B41,'Mapping DEF'!AO:AO))</f>
        <v>0</v>
      </c>
      <c r="BA41" s="134">
        <f>IF(Q$6="Concept",SUMIF('Mapping concept'!$B:$B,Jaaroverzicht!$B41,'Mapping concept'!AP:AP),SUMIF('Mapping DEF'!$B:$B,Jaaroverzicht!$B41,'Mapping DEF'!AP:AP))</f>
        <v>0</v>
      </c>
      <c r="BB41" s="134">
        <f>IF(R$6="Concept",SUMIF('Mapping concept'!$B:$B,Jaaroverzicht!$B41,'Mapping concept'!AQ:AQ),SUMIF('Mapping DEF'!$B:$B,Jaaroverzicht!$B41,'Mapping DEF'!AQ:AQ))</f>
        <v>0</v>
      </c>
      <c r="BI41" s="154"/>
      <c r="BJ41" s="132">
        <f>SUM(AQ41:$AQ41)/SUM(X41:$X41)</f>
        <v>7.0099999999999996E-2</v>
      </c>
      <c r="BK41" s="132">
        <f>SUM($AQ41:AR41)/SUM($X41:Y41)</f>
        <v>6.5430612677549294E-2</v>
      </c>
      <c r="BL41" s="132">
        <f>SUM($AQ41:AS41)/SUM($X41:Z41)</f>
        <v>7.1114239924581671E-2</v>
      </c>
      <c r="BM41" s="132">
        <f>SUM($AQ41:AT41)/SUM($X41:AA41)</f>
        <v>7.2480048145001433E-2</v>
      </c>
      <c r="BN41" s="132">
        <f>SUM($AQ41:AU41)/SUM($X41:AB41)</f>
        <v>7.0829385678141982E-2</v>
      </c>
      <c r="BO41" s="132">
        <f>SUM($AQ41:AV41)/SUM($X41:AC41)</f>
        <v>6.838742153319384E-2</v>
      </c>
      <c r="BP41" s="132">
        <f>SUM($AQ41:AW41)/SUM($X41:AD41)</f>
        <v>6.6673505186402388E-2</v>
      </c>
      <c r="BQ41" s="132">
        <f>SUM($AQ41:AX41)/SUM($X41:AE41)</f>
        <v>6.6673505186402388E-2</v>
      </c>
      <c r="BR41" s="132">
        <f>SUM($AQ41:AY41)/SUM($X41:AF41)</f>
        <v>6.6673505186402388E-2</v>
      </c>
      <c r="BS41" s="132">
        <f>SUM($AQ41:AZ41)/SUM($X41:AG41)</f>
        <v>6.6673505186402388E-2</v>
      </c>
      <c r="BT41" s="132">
        <f>SUM($AQ41:BA41)/SUM($X41:AH41)</f>
        <v>6.6673505186402388E-2</v>
      </c>
      <c r="BU41" s="132">
        <f>SUM($AQ41:BB41)/SUM($X41:AI41)</f>
        <v>6.6673505186402388E-2</v>
      </c>
      <c r="BW41" s="362">
        <f>IFERROR(SUMIF('Mapping concept'!$B:$B,Jaaroverzicht!$B41,'Mapping concept'!AF:AF)/SUMIF('Mapping concept'!$B:$B,Jaaroverzicht!$B41,'Mapping concept'!R:R),0)</f>
        <v>6.3200000000000006E-2</v>
      </c>
      <c r="BX41" s="363">
        <f>IFERROR(SUMIF('Mapping concept'!$B:$B,Jaaroverzicht!$B41,'Mapping concept'!AG:AG)/SUMIF('Mapping concept'!$B:$B,Jaaroverzicht!$B41,'Mapping concept'!S:S),0)</f>
        <v>6.6299999999999998E-2</v>
      </c>
      <c r="BY41" s="363">
        <f>IFERROR(SUMIF('Mapping concept'!$B:$B,Jaaroverzicht!$B41,'Mapping concept'!AH:AH)/SUMIF('Mapping concept'!$B:$B,Jaaroverzicht!$B41,'Mapping concept'!T:T),0)</f>
        <v>7.2900000000000006E-2</v>
      </c>
      <c r="BZ41" s="363">
        <f>IFERROR(SUMIF('Mapping concept'!$B:$B,Jaaroverzicht!$B41,'Mapping concept'!AI:AI)/SUMIF('Mapping concept'!$B:$B,Jaaroverzicht!$B41,'Mapping concept'!U:U),0)</f>
        <v>7.1199999999999999E-2</v>
      </c>
      <c r="CA41" s="363">
        <f>IFERROR(SUMIF('Mapping concept'!$B:$B,Jaaroverzicht!$B41,'Mapping concept'!AJ:AJ)/SUMIF('Mapping concept'!$B:$B,Jaaroverzicht!$B41,'Mapping concept'!V:V),0)</f>
        <v>6.9699999999999998E-2</v>
      </c>
      <c r="CB41" s="363">
        <f>IFERROR(SUMIF('Mapping concept'!$B:$B,Jaaroverzicht!$B41,'Mapping concept'!AK:AK)/SUMIF('Mapping concept'!$B:$B,Jaaroverzicht!$B41,'Mapping concept'!W:W),0)</f>
        <v>5.5899999999999998E-2</v>
      </c>
      <c r="CC41" s="363">
        <f>IFERROR(SUMIF('Mapping concept'!$B:$B,Jaaroverzicht!$B41,'Mapping concept'!AL:AL)/SUMIF('Mapping concept'!$B:$B,Jaaroverzicht!$B41,'Mapping concept'!X:X),0)</f>
        <v>5.5800000000000002E-2</v>
      </c>
      <c r="CD41" s="363">
        <f>IFERROR(SUMIF('Mapping concept'!$B:$B,Jaaroverzicht!$B41,'Mapping concept'!AM:AM)/SUMIF('Mapping concept'!$B:$B,Jaaroverzicht!$B41,'Mapping concept'!Y:Y),0)</f>
        <v>0</v>
      </c>
      <c r="CE41" s="363">
        <f>IFERROR(SUMIF('Mapping concept'!$B:$B,Jaaroverzicht!$B41,'Mapping concept'!AN:AN)/SUMIF('Mapping concept'!$B:$B,Jaaroverzicht!$B41,'Mapping concept'!Z:Z),0)</f>
        <v>0</v>
      </c>
      <c r="CF41" s="363">
        <f>IFERROR(SUMIF('Mapping concept'!$B:$B,Jaaroverzicht!$B41,'Mapping concept'!AO:AO)/SUMIF('Mapping concept'!$B:$B,Jaaroverzicht!$B41,'Mapping concept'!AA:AA),0)</f>
        <v>0</v>
      </c>
      <c r="CG41" s="363">
        <f>IFERROR(SUMIF('Mapping concept'!$B:$B,Jaaroverzicht!$B41,'Mapping concept'!AP:AP)/SUMIF('Mapping concept'!$B:$B,Jaaroverzicht!$B41,'Mapping concept'!AB:AB),0)</f>
        <v>0</v>
      </c>
      <c r="CH41" s="363">
        <f>IFERROR(SUMIF('Mapping concept'!$B:$B,Jaaroverzicht!$B41,'Mapping concept'!AQ:AQ)/SUMIF('Mapping concept'!$B:$B,Jaaroverzicht!$B41,'Mapping concept'!AC:AC),0)</f>
        <v>0</v>
      </c>
      <c r="CI41" s="450"/>
      <c r="CJ41" s="450"/>
    </row>
    <row r="42" spans="1:88" s="34" customFormat="1" ht="12" customHeight="1">
      <c r="A42" s="398" t="s">
        <v>219</v>
      </c>
      <c r="B42" s="398" t="s">
        <v>220</v>
      </c>
      <c r="C42" s="313" t="s">
        <v>221</v>
      </c>
      <c r="D42" s="333"/>
      <c r="E42" s="317">
        <v>4.4791666666666674E-2</v>
      </c>
      <c r="F42" s="332"/>
      <c r="G42" s="317">
        <f t="shared" si="65"/>
        <v>0</v>
      </c>
      <c r="H42" s="317">
        <f t="shared" si="66"/>
        <v>5.4999999999999997E-3</v>
      </c>
      <c r="I42" s="317">
        <f t="shared" si="67"/>
        <v>1.3299999999999998E-2</v>
      </c>
      <c r="J42" s="317">
        <f t="shared" si="68"/>
        <v>7.6E-3</v>
      </c>
      <c r="K42" s="317">
        <f t="shared" si="69"/>
        <v>4.1999999999999997E-3</v>
      </c>
      <c r="L42" s="317">
        <f t="shared" si="70"/>
        <v>2.5100000000000001E-2</v>
      </c>
      <c r="M42" s="317">
        <f t="shared" si="71"/>
        <v>2.46E-2</v>
      </c>
      <c r="N42" s="317" t="str">
        <f t="shared" si="72"/>
        <v/>
      </c>
      <c r="O42" s="317" t="str">
        <f t="shared" si="73"/>
        <v/>
      </c>
      <c r="P42" s="317" t="str">
        <f t="shared" si="74"/>
        <v/>
      </c>
      <c r="Q42" s="317" t="str">
        <f t="shared" si="75"/>
        <v/>
      </c>
      <c r="R42" s="317" t="str">
        <f t="shared" si="76"/>
        <v/>
      </c>
      <c r="S42" s="428">
        <f t="shared" si="62"/>
        <v>1.1471428571428572E-2</v>
      </c>
      <c r="U42" s="374">
        <f>VLOOKUP(B42,B:CH,5+'Mapping DEF'!$B$1,FALSE)-VLOOKUP(B42,B:CH,73+'Mapping DEF'!$B$1,FALSE)</f>
        <v>0</v>
      </c>
      <c r="V42" s="154"/>
      <c r="X42" s="344">
        <f>IF(G$6="Concept",SUMIF('Mapping concept'!$B:$B,Jaaroverzicht!$B42,'Mapping concept'!R:R),SUMIF('Mapping DEF'!$B:$B,Jaaroverzicht!$B42,'Mapping DEF'!R:R))</f>
        <v>48.32</v>
      </c>
      <c r="Y42" s="344">
        <f>IF(H$6="Concept",SUMIF('Mapping concept'!$B:$B,Jaaroverzicht!$B42,'Mapping concept'!S:S),SUMIF('Mapping DEF'!$B:$B,Jaaroverzicht!$B42,'Mapping DEF'!S:S))</f>
        <v>48.33</v>
      </c>
      <c r="Z42" s="344">
        <f>IF(I$6="Concept",SUMIF('Mapping concept'!$B:$B,Jaaroverzicht!$B42,'Mapping concept'!T:T),SUMIF('Mapping DEF'!$B:$B,Jaaroverzicht!$B42,'Mapping DEF'!T:T))</f>
        <v>48.2</v>
      </c>
      <c r="AA42" s="344">
        <f>IF(J$6="Concept",SUMIF('Mapping concept'!$B:$B,Jaaroverzicht!$B42,'Mapping concept'!U:U),SUMIF('Mapping DEF'!$B:$B,Jaaroverzicht!$B42,'Mapping DEF'!U:U))</f>
        <v>48.12</v>
      </c>
      <c r="AB42" s="344">
        <f>IF(K$6="Concept",SUMIF('Mapping concept'!$B:$B,Jaaroverzicht!$B42,'Mapping concept'!V:V),SUMIF('Mapping DEF'!$B:$B,Jaaroverzicht!$B42,'Mapping DEF'!V:V))</f>
        <v>48.21</v>
      </c>
      <c r="AC42" s="344">
        <f>IF(L$6="Concept",SUMIF('Mapping concept'!$B:$B,Jaaroverzicht!$B42,'Mapping concept'!W:W),SUMIF('Mapping DEF'!$B:$B,Jaaroverzicht!$B42,'Mapping DEF'!W:W))</f>
        <v>48.72</v>
      </c>
      <c r="AD42" s="344">
        <f>IF(M$6="Concept",SUMIF('Mapping concept'!$B:$B,Jaaroverzicht!$B42,'Mapping concept'!X:X),SUMIF('Mapping DEF'!$B:$B,Jaaroverzicht!$B42,'Mapping DEF'!X:X))</f>
        <v>48.72</v>
      </c>
      <c r="AE42" s="344">
        <f>IF(N$6="Concept",SUMIF('Mapping concept'!$B:$B,Jaaroverzicht!$B42,'Mapping concept'!Y:Y),SUMIF('Mapping DEF'!$B:$B,Jaaroverzicht!$B42,'Mapping DEF'!Y:Y))</f>
        <v>0</v>
      </c>
      <c r="AF42" s="344">
        <f>IF(O$6="Concept",SUMIF('Mapping concept'!$B:$B,Jaaroverzicht!$B42,'Mapping concept'!Z:Z),SUMIF('Mapping DEF'!$B:$B,Jaaroverzicht!$B42,'Mapping DEF'!Z:Z))</f>
        <v>0</v>
      </c>
      <c r="AG42" s="344">
        <f>IF(P$6="Concept",SUMIF('Mapping concept'!$B:$B,Jaaroverzicht!$B42,'Mapping concept'!AA:AA),SUMIF('Mapping DEF'!$B:$B,Jaaroverzicht!$B42,'Mapping DEF'!AA:AA))</f>
        <v>0</v>
      </c>
      <c r="AH42" s="344">
        <f>IF(Q$6="Concept",SUMIF('Mapping concept'!$B:$B,Jaaroverzicht!$B42,'Mapping concept'!AB:AB),SUMIF('Mapping DEF'!$B:$B,Jaaroverzicht!$B42,'Mapping DEF'!AB:AB))</f>
        <v>0</v>
      </c>
      <c r="AI42" s="344">
        <f>IF(R$6="Concept",SUMIF('Mapping concept'!$B:$B,Jaaroverzicht!$B42,'Mapping concept'!AC:AC),SUMIF('Mapping DEF'!$B:$B,Jaaroverzicht!$B42,'Mapping DEF'!AC:AC))</f>
        <v>0</v>
      </c>
      <c r="AJ42" s="398"/>
      <c r="AK42" s="157">
        <v>350</v>
      </c>
      <c r="AL42" s="157" t="s">
        <v>221</v>
      </c>
      <c r="AM42" s="157"/>
      <c r="AN42" s="387">
        <f t="shared" si="77"/>
        <v>6.266666666666666E-3</v>
      </c>
      <c r="AO42" s="386">
        <f t="shared" si="78"/>
        <v>5.2047619047619056E-3</v>
      </c>
      <c r="AP42" s="157"/>
      <c r="AQ42" s="134">
        <f>IF(G$6="Concept",SUMIF('Mapping concept'!$B:$B,Jaaroverzicht!$B42,'Mapping concept'!AF:AF),SUMIF('Mapping DEF'!$B:$B,Jaaroverzicht!$B42,'Mapping DEF'!AF:AF))</f>
        <v>0</v>
      </c>
      <c r="AR42" s="134">
        <f>IF(H$6="Concept",SUMIF('Mapping concept'!$B:$B,Jaaroverzicht!$B42,'Mapping concept'!AG:AG),SUMIF('Mapping DEF'!$B:$B,Jaaroverzicht!$B42,'Mapping DEF'!AG:AG))</f>
        <v>0.26581499999999997</v>
      </c>
      <c r="AS42" s="134">
        <f>IF(I$6="Concept",SUMIF('Mapping concept'!$B:$B,Jaaroverzicht!$B42,'Mapping concept'!AH:AH),SUMIF('Mapping DEF'!$B:$B,Jaaroverzicht!$B42,'Mapping DEF'!AH:AH))</f>
        <v>0.64105999999999996</v>
      </c>
      <c r="AT42" s="134">
        <f>IF(J$6="Concept",SUMIF('Mapping concept'!$B:$B,Jaaroverzicht!$B42,'Mapping concept'!AI:AI),SUMIF('Mapping DEF'!$B:$B,Jaaroverzicht!$B42,'Mapping DEF'!AI:AI))</f>
        <v>0.36571199999999998</v>
      </c>
      <c r="AU42" s="134">
        <f>IF(K$6="Concept",SUMIF('Mapping concept'!$B:$B,Jaaroverzicht!$B42,'Mapping concept'!AJ:AJ),SUMIF('Mapping DEF'!$B:$B,Jaaroverzicht!$B42,'Mapping DEF'!AJ:AJ))</f>
        <v>0.202482</v>
      </c>
      <c r="AV42" s="134">
        <f>IF(L$6="Concept",SUMIF('Mapping concept'!$B:$B,Jaaroverzicht!$B42,'Mapping concept'!AK:AK),SUMIF('Mapping DEF'!$B:$B,Jaaroverzicht!$B42,'Mapping DEF'!AK:AK))</f>
        <v>1.222872</v>
      </c>
      <c r="AW42" s="134">
        <f>IF(M$6="Concept",SUMIF('Mapping concept'!$B:$B,Jaaroverzicht!$B42,'Mapping concept'!AL:AL),SUMIF('Mapping DEF'!$B:$B,Jaaroverzicht!$B42,'Mapping DEF'!AL:AL))</f>
        <v>1.198512</v>
      </c>
      <c r="AX42" s="134">
        <f>IF(N$6="Concept",SUMIF('Mapping concept'!$B:$B,Jaaroverzicht!$B42,'Mapping concept'!AM:AM),SUMIF('Mapping DEF'!$B:$B,Jaaroverzicht!$B42,'Mapping DEF'!AM:AM))</f>
        <v>0</v>
      </c>
      <c r="AY42" s="134">
        <f>IF(O$6="Concept",SUMIF('Mapping concept'!$B:$B,Jaaroverzicht!$B42,'Mapping concept'!AN:AN),SUMIF('Mapping DEF'!$B:$B,Jaaroverzicht!$B42,'Mapping DEF'!AN:AN))</f>
        <v>0</v>
      </c>
      <c r="AZ42" s="134">
        <f>IF(P$6="Concept",SUMIF('Mapping concept'!$B:$B,Jaaroverzicht!$B42,'Mapping concept'!AO:AO),SUMIF('Mapping DEF'!$B:$B,Jaaroverzicht!$B42,'Mapping DEF'!AO:AO))</f>
        <v>0</v>
      </c>
      <c r="BA42" s="134">
        <f>IF(Q$6="Concept",SUMIF('Mapping concept'!$B:$B,Jaaroverzicht!$B42,'Mapping concept'!AP:AP),SUMIF('Mapping DEF'!$B:$B,Jaaroverzicht!$B42,'Mapping DEF'!AP:AP))</f>
        <v>0</v>
      </c>
      <c r="BB42" s="134">
        <f>IF(R$6="Concept",SUMIF('Mapping concept'!$B:$B,Jaaroverzicht!$B42,'Mapping concept'!AQ:AQ),SUMIF('Mapping DEF'!$B:$B,Jaaroverzicht!$B42,'Mapping DEF'!AQ:AQ))</f>
        <v>0</v>
      </c>
      <c r="BI42" s="154"/>
      <c r="BJ42" s="132">
        <f>SUM(AQ42:$AQ42)/SUM(X42:$X42)</f>
        <v>0</v>
      </c>
      <c r="BK42" s="132">
        <f>SUM($AQ42:AR42)/SUM($X42:Y42)</f>
        <v>2.7502845318158296E-3</v>
      </c>
      <c r="BL42" s="132">
        <f>SUM($AQ42:AS42)/SUM($X42:Z42)</f>
        <v>6.2607870210562629E-3</v>
      </c>
      <c r="BM42" s="132">
        <f>SUM($AQ42:AT42)/SUM($X42:AA42)</f>
        <v>6.5947401150437878E-3</v>
      </c>
      <c r="BN42" s="132">
        <f>SUM($AQ42:AU42)/SUM($X42:AB42)</f>
        <v>6.1160502529231265E-3</v>
      </c>
      <c r="BO42" s="132">
        <f>SUM($AQ42:AV42)/SUM($X42:AC42)</f>
        <v>9.3064539496378051E-3</v>
      </c>
      <c r="BP42" s="132">
        <f>SUM($AQ42:AW42)/SUM($X42:AD42)</f>
        <v>1.1506860197271278E-2</v>
      </c>
      <c r="BQ42" s="132">
        <f>SUM($AQ42:AX42)/SUM($X42:AE42)</f>
        <v>1.1506860197271278E-2</v>
      </c>
      <c r="BR42" s="132">
        <f>SUM($AQ42:AY42)/SUM($X42:AF42)</f>
        <v>1.1506860197271278E-2</v>
      </c>
      <c r="BS42" s="132">
        <f>SUM($AQ42:AZ42)/SUM($X42:AG42)</f>
        <v>1.1506860197271278E-2</v>
      </c>
      <c r="BT42" s="132">
        <f>SUM($AQ42:BA42)/SUM($X42:AH42)</f>
        <v>1.1506860197271278E-2</v>
      </c>
      <c r="BU42" s="132">
        <f>SUM($AQ42:BB42)/SUM($X42:AI42)</f>
        <v>1.1506860197271278E-2</v>
      </c>
      <c r="BW42" s="362">
        <f>IFERROR(SUMIF('Mapping concept'!$B:$B,Jaaroverzicht!$B42,'Mapping concept'!AF:AF)/SUMIF('Mapping concept'!$B:$B,Jaaroverzicht!$B42,'Mapping concept'!R:R),0)</f>
        <v>0</v>
      </c>
      <c r="BX42" s="363">
        <f>IFERROR(SUMIF('Mapping concept'!$B:$B,Jaaroverzicht!$B42,'Mapping concept'!AG:AG)/SUMIF('Mapping concept'!$B:$B,Jaaroverzicht!$B42,'Mapping concept'!S:S),0)</f>
        <v>5.4999999999999997E-3</v>
      </c>
      <c r="BY42" s="363">
        <f>IFERROR(SUMIF('Mapping concept'!$B:$B,Jaaroverzicht!$B42,'Mapping concept'!AH:AH)/SUMIF('Mapping concept'!$B:$B,Jaaroverzicht!$B42,'Mapping concept'!T:T),0)</f>
        <v>9.7000000000000003E-3</v>
      </c>
      <c r="BZ42" s="363">
        <f>IFERROR(SUMIF('Mapping concept'!$B:$B,Jaaroverzicht!$B42,'Mapping concept'!AI:AI)/SUMIF('Mapping concept'!$B:$B,Jaaroverzicht!$B42,'Mapping concept'!U:U),0)</f>
        <v>7.6E-3</v>
      </c>
      <c r="CA42" s="363">
        <f>IFERROR(SUMIF('Mapping concept'!$B:$B,Jaaroverzicht!$B42,'Mapping concept'!AJ:AJ)/SUMIF('Mapping concept'!$B:$B,Jaaroverzicht!$B42,'Mapping concept'!V:V),0)</f>
        <v>4.1999999999999997E-3</v>
      </c>
      <c r="CB42" s="363">
        <f>IFERROR(SUMIF('Mapping concept'!$B:$B,Jaaroverzicht!$B42,'Mapping concept'!AK:AK)/SUMIF('Mapping concept'!$B:$B,Jaaroverzicht!$B42,'Mapping concept'!W:W),0)</f>
        <v>2.5100000000000001E-2</v>
      </c>
      <c r="CC42" s="363">
        <f>IFERROR(SUMIF('Mapping concept'!$B:$B,Jaaroverzicht!$B42,'Mapping concept'!AL:AL)/SUMIF('Mapping concept'!$B:$B,Jaaroverzicht!$B42,'Mapping concept'!X:X),0)</f>
        <v>2.46E-2</v>
      </c>
      <c r="CD42" s="363">
        <f>IFERROR(SUMIF('Mapping concept'!$B:$B,Jaaroverzicht!$B42,'Mapping concept'!AM:AM)/SUMIF('Mapping concept'!$B:$B,Jaaroverzicht!$B42,'Mapping concept'!Y:Y),0)</f>
        <v>0</v>
      </c>
      <c r="CE42" s="363">
        <f>IFERROR(SUMIF('Mapping concept'!$B:$B,Jaaroverzicht!$B42,'Mapping concept'!AN:AN)/SUMIF('Mapping concept'!$B:$B,Jaaroverzicht!$B42,'Mapping concept'!Z:Z),0)</f>
        <v>0</v>
      </c>
      <c r="CF42" s="363">
        <f>IFERROR(SUMIF('Mapping concept'!$B:$B,Jaaroverzicht!$B42,'Mapping concept'!AO:AO)/SUMIF('Mapping concept'!$B:$B,Jaaroverzicht!$B42,'Mapping concept'!AA:AA),0)</f>
        <v>0</v>
      </c>
      <c r="CG42" s="363">
        <f>IFERROR(SUMIF('Mapping concept'!$B:$B,Jaaroverzicht!$B42,'Mapping concept'!AP:AP)/SUMIF('Mapping concept'!$B:$B,Jaaroverzicht!$B42,'Mapping concept'!AB:AB),0)</f>
        <v>0</v>
      </c>
      <c r="CH42" s="363">
        <f>IFERROR(SUMIF('Mapping concept'!$B:$B,Jaaroverzicht!$B42,'Mapping concept'!AQ:AQ)/SUMIF('Mapping concept'!$B:$B,Jaaroverzicht!$B42,'Mapping concept'!AC:AC),0)</f>
        <v>0</v>
      </c>
      <c r="CI42" s="450"/>
      <c r="CJ42" s="450"/>
    </row>
    <row r="43" spans="1:88" s="34" customFormat="1" ht="12" customHeight="1">
      <c r="A43" s="398"/>
      <c r="B43" s="398" t="s">
        <v>871</v>
      </c>
      <c r="C43" s="313" t="s">
        <v>868</v>
      </c>
      <c r="D43" s="333"/>
      <c r="E43" s="317"/>
      <c r="F43" s="332"/>
      <c r="G43" s="317" t="str">
        <f t="shared" ref="G43:G45" si="79">IF(X43=0,"",IFERROR(AQ43/X43,0))</f>
        <v/>
      </c>
      <c r="H43" s="317" t="str">
        <f t="shared" ref="H43:H45" si="80">IF(Y43=0,"",IFERROR(AR43/Y43,0))</f>
        <v/>
      </c>
      <c r="I43" s="317" t="str">
        <f t="shared" ref="I43:I45" si="81">IF(Z43=0,"",IFERROR(AS43/Z43,0))</f>
        <v/>
      </c>
      <c r="J43" s="317" t="str">
        <f t="shared" ref="J43:J45" si="82">IF(AA43=0,"",IFERROR(AT43/AA43,0))</f>
        <v/>
      </c>
      <c r="K43" s="317" t="str">
        <f t="shared" ref="K43:K45" si="83">IF(AB43=0,"",IFERROR(AU43/AB43,0))</f>
        <v/>
      </c>
      <c r="L43" s="317" t="str">
        <f t="shared" ref="L43:L45" si="84">IF(AC43=0,"",IFERROR(AV43/AC43,0))</f>
        <v/>
      </c>
      <c r="M43" s="317" t="str">
        <f t="shared" ref="M43:M45" si="85">IF(AD43=0,"",IFERROR(AW43/AD43,0))</f>
        <v/>
      </c>
      <c r="N43" s="317" t="str">
        <f t="shared" ref="N43:N45" si="86">IF(AE43=0,"",IFERROR(AX43/AE43,0))</f>
        <v/>
      </c>
      <c r="O43" s="317" t="str">
        <f t="shared" ref="O43:O45" si="87">IF(AF43=0,"",IFERROR(AY43/AF43,0))</f>
        <v/>
      </c>
      <c r="P43" s="317" t="str">
        <f t="shared" ref="P43:P45" si="88">IF(AG43=0,"",IFERROR(AZ43/AG43,0))</f>
        <v/>
      </c>
      <c r="Q43" s="317" t="str">
        <f t="shared" ref="Q43:Q45" si="89">IF(AH43=0,"",IFERROR(BA43/AH43,0))</f>
        <v/>
      </c>
      <c r="R43" s="317" t="str">
        <f t="shared" ref="R43:R45" si="90">IF(AI43=0,"",IFERROR(BB43/AI43,0))</f>
        <v/>
      </c>
      <c r="S43" s="428">
        <f t="shared" ref="S43:S45" si="91">IFERROR(AVERAGE(G43:R43),0)</f>
        <v>0</v>
      </c>
      <c r="U43" s="374" t="e">
        <f>VLOOKUP(B43,B:CH,5+'Mapping DEF'!$B$1,FALSE)-VLOOKUP(B43,B:CH,73+'Mapping DEF'!$B$1,FALSE)</f>
        <v>#VALUE!</v>
      </c>
      <c r="V43" s="154"/>
      <c r="X43" s="344">
        <f>IF(G$6="Concept",SUMIF('Mapping concept'!$B:$B,Jaaroverzicht!$B43,'Mapping concept'!R:R),SUMIF('Mapping DEF'!$B:$B,Jaaroverzicht!$B43,'Mapping DEF'!R:R))</f>
        <v>0</v>
      </c>
      <c r="Y43" s="344">
        <f>IF(H$6="Concept",SUMIF('Mapping concept'!$B:$B,Jaaroverzicht!$B43,'Mapping concept'!S:S),SUMIF('Mapping DEF'!$B:$B,Jaaroverzicht!$B43,'Mapping DEF'!S:S))</f>
        <v>0</v>
      </c>
      <c r="Z43" s="344">
        <f>IF(I$6="Concept",SUMIF('Mapping concept'!$B:$B,Jaaroverzicht!$B43,'Mapping concept'!T:T),SUMIF('Mapping DEF'!$B:$B,Jaaroverzicht!$B43,'Mapping DEF'!T:T))</f>
        <v>0</v>
      </c>
      <c r="AA43" s="344">
        <f>IF(J$6="Concept",SUMIF('Mapping concept'!$B:$B,Jaaroverzicht!$B43,'Mapping concept'!U:U),SUMIF('Mapping DEF'!$B:$B,Jaaroverzicht!$B43,'Mapping DEF'!U:U))</f>
        <v>0</v>
      </c>
      <c r="AB43" s="344">
        <f>IF(K$6="Concept",SUMIF('Mapping concept'!$B:$B,Jaaroverzicht!$B43,'Mapping concept'!V:V),SUMIF('Mapping DEF'!$B:$B,Jaaroverzicht!$B43,'Mapping DEF'!V:V))</f>
        <v>0</v>
      </c>
      <c r="AC43" s="344">
        <f>IF(L$6="Concept",SUMIF('Mapping concept'!$B:$B,Jaaroverzicht!$B43,'Mapping concept'!W:W),SUMIF('Mapping DEF'!$B:$B,Jaaroverzicht!$B43,'Mapping DEF'!W:W))</f>
        <v>0</v>
      </c>
      <c r="AD43" s="344">
        <f>IF(M$6="Concept",SUMIF('Mapping concept'!$B:$B,Jaaroverzicht!$B43,'Mapping concept'!X:X),SUMIF('Mapping DEF'!$B:$B,Jaaroverzicht!$B43,'Mapping DEF'!X:X))</f>
        <v>0</v>
      </c>
      <c r="AE43" s="344">
        <f>IF(N$6="Concept",SUMIF('Mapping concept'!$B:$B,Jaaroverzicht!$B43,'Mapping concept'!Y:Y),SUMIF('Mapping DEF'!$B:$B,Jaaroverzicht!$B43,'Mapping DEF'!Y:Y))</f>
        <v>0</v>
      </c>
      <c r="AF43" s="344">
        <f>IF(O$6="Concept",SUMIF('Mapping concept'!$B:$B,Jaaroverzicht!$B43,'Mapping concept'!Z:Z),SUMIF('Mapping DEF'!$B:$B,Jaaroverzicht!$B43,'Mapping DEF'!Z:Z))</f>
        <v>0</v>
      </c>
      <c r="AG43" s="344">
        <f>IF(P$6="Concept",SUMIF('Mapping concept'!$B:$B,Jaaroverzicht!$B43,'Mapping concept'!AA:AA),SUMIF('Mapping DEF'!$B:$B,Jaaroverzicht!$B43,'Mapping DEF'!AA:AA))</f>
        <v>0</v>
      </c>
      <c r="AH43" s="344">
        <f>IF(Q$6="Concept",SUMIF('Mapping concept'!$B:$B,Jaaroverzicht!$B43,'Mapping concept'!AB:AB),SUMIF('Mapping DEF'!$B:$B,Jaaroverzicht!$B43,'Mapping DEF'!AB:AB))</f>
        <v>0</v>
      </c>
      <c r="AI43" s="344">
        <f>IF(R$6="Concept",SUMIF('Mapping concept'!$B:$B,Jaaroverzicht!$B43,'Mapping concept'!AC:AC),SUMIF('Mapping DEF'!$B:$B,Jaaroverzicht!$B43,'Mapping DEF'!AC:AC))</f>
        <v>0</v>
      </c>
      <c r="AJ43" s="398"/>
      <c r="AK43" s="157">
        <v>360</v>
      </c>
      <c r="AL43" s="157" t="s">
        <v>868</v>
      </c>
      <c r="AM43" s="157"/>
      <c r="AN43" s="387">
        <f t="shared" ref="AN43:AN45" si="92">SUM(G43:I43)/3</f>
        <v>0</v>
      </c>
      <c r="AO43" s="386">
        <f t="shared" ref="AO43:AO45" si="93">S43-AN43</f>
        <v>0</v>
      </c>
      <c r="AP43" s="157"/>
      <c r="AQ43" s="134">
        <f>IF(G$6="Concept",SUMIF('Mapping concept'!$B:$B,Jaaroverzicht!$B43,'Mapping concept'!AF:AF),SUMIF('Mapping DEF'!$B:$B,Jaaroverzicht!$B43,'Mapping DEF'!AF:AF))</f>
        <v>0</v>
      </c>
      <c r="AR43" s="134">
        <f>IF(H$6="Concept",SUMIF('Mapping concept'!$B:$B,Jaaroverzicht!$B43,'Mapping concept'!AG:AG),SUMIF('Mapping DEF'!$B:$B,Jaaroverzicht!$B43,'Mapping DEF'!AG:AG))</f>
        <v>0</v>
      </c>
      <c r="AS43" s="134">
        <f>IF(I$6="Concept",SUMIF('Mapping concept'!$B:$B,Jaaroverzicht!$B43,'Mapping concept'!AH:AH),SUMIF('Mapping DEF'!$B:$B,Jaaroverzicht!$B43,'Mapping DEF'!AH:AH))</f>
        <v>0</v>
      </c>
      <c r="AT43" s="134">
        <f>IF(J$6="Concept",SUMIF('Mapping concept'!$B:$B,Jaaroverzicht!$B43,'Mapping concept'!AI:AI),SUMIF('Mapping DEF'!$B:$B,Jaaroverzicht!$B43,'Mapping DEF'!AI:AI))</f>
        <v>0</v>
      </c>
      <c r="AU43" s="134">
        <f>IF(K$6="Concept",SUMIF('Mapping concept'!$B:$B,Jaaroverzicht!$B43,'Mapping concept'!AJ:AJ),SUMIF('Mapping DEF'!$B:$B,Jaaroverzicht!$B43,'Mapping DEF'!AJ:AJ))</f>
        <v>0</v>
      </c>
      <c r="AV43" s="134">
        <f>IF(L$6="Concept",SUMIF('Mapping concept'!$B:$B,Jaaroverzicht!$B43,'Mapping concept'!AK:AK),SUMIF('Mapping DEF'!$B:$B,Jaaroverzicht!$B43,'Mapping DEF'!AK:AK))</f>
        <v>0</v>
      </c>
      <c r="AW43" s="134">
        <f>IF(M$6="Concept",SUMIF('Mapping concept'!$B:$B,Jaaroverzicht!$B43,'Mapping concept'!AL:AL),SUMIF('Mapping DEF'!$B:$B,Jaaroverzicht!$B43,'Mapping DEF'!AL:AL))</f>
        <v>0</v>
      </c>
      <c r="AX43" s="134">
        <f>IF(N$6="Concept",SUMIF('Mapping concept'!$B:$B,Jaaroverzicht!$B43,'Mapping concept'!AM:AM),SUMIF('Mapping DEF'!$B:$B,Jaaroverzicht!$B43,'Mapping DEF'!AM:AM))</f>
        <v>0</v>
      </c>
      <c r="AY43" s="134">
        <f>IF(O$6="Concept",SUMIF('Mapping concept'!$B:$B,Jaaroverzicht!$B43,'Mapping concept'!AN:AN),SUMIF('Mapping DEF'!$B:$B,Jaaroverzicht!$B43,'Mapping DEF'!AN:AN))</f>
        <v>0</v>
      </c>
      <c r="AZ43" s="134">
        <f>IF(P$6="Concept",SUMIF('Mapping concept'!$B:$B,Jaaroverzicht!$B43,'Mapping concept'!AO:AO),SUMIF('Mapping DEF'!$B:$B,Jaaroverzicht!$B43,'Mapping DEF'!AO:AO))</f>
        <v>0</v>
      </c>
      <c r="BA43" s="134">
        <f>IF(Q$6="Concept",SUMIF('Mapping concept'!$B:$B,Jaaroverzicht!$B43,'Mapping concept'!AP:AP),SUMIF('Mapping DEF'!$B:$B,Jaaroverzicht!$B43,'Mapping DEF'!AP:AP))</f>
        <v>0</v>
      </c>
      <c r="BB43" s="134">
        <f>IF(R$6="Concept",SUMIF('Mapping concept'!$B:$B,Jaaroverzicht!$B43,'Mapping concept'!AQ:AQ),SUMIF('Mapping DEF'!$B:$B,Jaaroverzicht!$B43,'Mapping DEF'!AQ:AQ))</f>
        <v>0</v>
      </c>
      <c r="BI43" s="154"/>
      <c r="BJ43" s="132" t="e">
        <f>SUM(AQ43:$AQ43)/SUM(X43:$X43)</f>
        <v>#DIV/0!</v>
      </c>
      <c r="BK43" s="132" t="e">
        <f>SUM($AQ43:AR43)/SUM($X43:Y43)</f>
        <v>#DIV/0!</v>
      </c>
      <c r="BL43" s="132" t="e">
        <f>SUM($AQ43:AS43)/SUM($X43:Z43)</f>
        <v>#DIV/0!</v>
      </c>
      <c r="BM43" s="132" t="e">
        <f>SUM($AQ43:AT43)/SUM($X43:AA43)</f>
        <v>#DIV/0!</v>
      </c>
      <c r="BN43" s="132" t="e">
        <f>SUM($AQ43:AU43)/SUM($X43:AB43)</f>
        <v>#DIV/0!</v>
      </c>
      <c r="BO43" s="132" t="e">
        <f>SUM($AQ43:AV43)/SUM($X43:AC43)</f>
        <v>#DIV/0!</v>
      </c>
      <c r="BP43" s="132" t="e">
        <f>SUM($AQ43:AW43)/SUM($X43:AD43)</f>
        <v>#DIV/0!</v>
      </c>
      <c r="BQ43" s="132" t="e">
        <f>SUM($AQ43:AX43)/SUM($X43:AE43)</f>
        <v>#DIV/0!</v>
      </c>
      <c r="BR43" s="132" t="e">
        <f>SUM($AQ43:AY43)/SUM($X43:AF43)</f>
        <v>#DIV/0!</v>
      </c>
      <c r="BS43" s="132" t="e">
        <f>SUM($AQ43:AZ43)/SUM($X43:AG43)</f>
        <v>#DIV/0!</v>
      </c>
      <c r="BT43" s="132" t="e">
        <f>SUM($AQ43:BA43)/SUM($X43:AH43)</f>
        <v>#DIV/0!</v>
      </c>
      <c r="BU43" s="132" t="e">
        <f>SUM($AQ43:BB43)/SUM($X43:AI43)</f>
        <v>#DIV/0!</v>
      </c>
      <c r="BW43" s="362">
        <f>IFERROR(SUMIF('Mapping concept'!$B:$B,Jaaroverzicht!$B43,'Mapping concept'!AF:AF)/SUMIF('Mapping concept'!$B:$B,Jaaroverzicht!$B43,'Mapping concept'!R:R),0)</f>
        <v>0</v>
      </c>
      <c r="BX43" s="363">
        <f>IFERROR(SUMIF('Mapping concept'!$B:$B,Jaaroverzicht!$B43,'Mapping concept'!AG:AG)/SUMIF('Mapping concept'!$B:$B,Jaaroverzicht!$B43,'Mapping concept'!S:S),0)</f>
        <v>0</v>
      </c>
      <c r="BY43" s="363">
        <f>IFERROR(SUMIF('Mapping concept'!$B:$B,Jaaroverzicht!$B43,'Mapping concept'!AH:AH)/SUMIF('Mapping concept'!$B:$B,Jaaroverzicht!$B43,'Mapping concept'!T:T),0)</f>
        <v>0</v>
      </c>
      <c r="BZ43" s="363">
        <f>IFERROR(SUMIF('Mapping concept'!$B:$B,Jaaroverzicht!$B43,'Mapping concept'!AI:AI)/SUMIF('Mapping concept'!$B:$B,Jaaroverzicht!$B43,'Mapping concept'!U:U),0)</f>
        <v>0</v>
      </c>
      <c r="CA43" s="363">
        <f>IFERROR(SUMIF('Mapping concept'!$B:$B,Jaaroverzicht!$B43,'Mapping concept'!AJ:AJ)/SUMIF('Mapping concept'!$B:$B,Jaaroverzicht!$B43,'Mapping concept'!V:V),0)</f>
        <v>0</v>
      </c>
      <c r="CB43" s="363">
        <f>IFERROR(SUMIF('Mapping concept'!$B:$B,Jaaroverzicht!$B43,'Mapping concept'!AK:AK)/SUMIF('Mapping concept'!$B:$B,Jaaroverzicht!$B43,'Mapping concept'!W:W),0)</f>
        <v>0</v>
      </c>
      <c r="CC43" s="363">
        <f>IFERROR(SUMIF('Mapping concept'!$B:$B,Jaaroverzicht!$B43,'Mapping concept'!AL:AL)/SUMIF('Mapping concept'!$B:$B,Jaaroverzicht!$B43,'Mapping concept'!X:X),0)</f>
        <v>0</v>
      </c>
      <c r="CD43" s="363">
        <f>IFERROR(SUMIF('Mapping concept'!$B:$B,Jaaroverzicht!$B43,'Mapping concept'!AM:AM)/SUMIF('Mapping concept'!$B:$B,Jaaroverzicht!$B43,'Mapping concept'!Y:Y),0)</f>
        <v>0</v>
      </c>
      <c r="CE43" s="363">
        <f>IFERROR(SUMIF('Mapping concept'!$B:$B,Jaaroverzicht!$B43,'Mapping concept'!AN:AN)/SUMIF('Mapping concept'!$B:$B,Jaaroverzicht!$B43,'Mapping concept'!Z:Z),0)</f>
        <v>0</v>
      </c>
      <c r="CF43" s="363">
        <f>IFERROR(SUMIF('Mapping concept'!$B:$B,Jaaroverzicht!$B43,'Mapping concept'!AO:AO)/SUMIF('Mapping concept'!$B:$B,Jaaroverzicht!$B43,'Mapping concept'!AA:AA),0)</f>
        <v>0</v>
      </c>
      <c r="CG43" s="363">
        <f>IFERROR(SUMIF('Mapping concept'!$B:$B,Jaaroverzicht!$B43,'Mapping concept'!AP:AP)/SUMIF('Mapping concept'!$B:$B,Jaaroverzicht!$B43,'Mapping concept'!AB:AB),0)</f>
        <v>0</v>
      </c>
      <c r="CH43" s="363">
        <f>IFERROR(SUMIF('Mapping concept'!$B:$B,Jaaroverzicht!$B43,'Mapping concept'!AQ:AQ)/SUMIF('Mapping concept'!$B:$B,Jaaroverzicht!$B43,'Mapping concept'!AC:AC),0)</f>
        <v>0</v>
      </c>
      <c r="CI43" s="450"/>
      <c r="CJ43" s="450"/>
    </row>
    <row r="44" spans="1:88" s="34" customFormat="1" ht="12" customHeight="1">
      <c r="A44" s="398"/>
      <c r="B44" s="398" t="s">
        <v>872</v>
      </c>
      <c r="C44" s="313" t="s">
        <v>869</v>
      </c>
      <c r="D44" s="333"/>
      <c r="E44" s="317"/>
      <c r="F44" s="332"/>
      <c r="G44" s="317" t="str">
        <f t="shared" si="79"/>
        <v/>
      </c>
      <c r="H44" s="317" t="str">
        <f t="shared" si="80"/>
        <v/>
      </c>
      <c r="I44" s="317" t="str">
        <f t="shared" si="81"/>
        <v/>
      </c>
      <c r="J44" s="317" t="str">
        <f t="shared" si="82"/>
        <v/>
      </c>
      <c r="K44" s="317" t="str">
        <f t="shared" si="83"/>
        <v/>
      </c>
      <c r="L44" s="317" t="str">
        <f t="shared" si="84"/>
        <v/>
      </c>
      <c r="M44" s="317" t="str">
        <f t="shared" si="85"/>
        <v/>
      </c>
      <c r="N44" s="317" t="str">
        <f t="shared" si="86"/>
        <v/>
      </c>
      <c r="O44" s="317" t="str">
        <f t="shared" si="87"/>
        <v/>
      </c>
      <c r="P44" s="317" t="str">
        <f t="shared" si="88"/>
        <v/>
      </c>
      <c r="Q44" s="317" t="str">
        <f t="shared" si="89"/>
        <v/>
      </c>
      <c r="R44" s="317" t="str">
        <f t="shared" si="90"/>
        <v/>
      </c>
      <c r="S44" s="428">
        <f t="shared" si="91"/>
        <v>0</v>
      </c>
      <c r="U44" s="374" t="e">
        <f>VLOOKUP(B44,B:CH,5+'Mapping DEF'!$B$1,FALSE)-VLOOKUP(B44,B:CH,73+'Mapping DEF'!$B$1,FALSE)</f>
        <v>#VALUE!</v>
      </c>
      <c r="V44" s="154"/>
      <c r="X44" s="344">
        <f>IF(G$6="Concept",SUMIF('Mapping concept'!$B:$B,Jaaroverzicht!$B44,'Mapping concept'!R:R),SUMIF('Mapping DEF'!$B:$B,Jaaroverzicht!$B44,'Mapping DEF'!R:R))</f>
        <v>0</v>
      </c>
      <c r="Y44" s="344">
        <f>IF(H$6="Concept",SUMIF('Mapping concept'!$B:$B,Jaaroverzicht!$B44,'Mapping concept'!S:S),SUMIF('Mapping DEF'!$B:$B,Jaaroverzicht!$B44,'Mapping DEF'!S:S))</f>
        <v>0</v>
      </c>
      <c r="Z44" s="344">
        <f>IF(I$6="Concept",SUMIF('Mapping concept'!$B:$B,Jaaroverzicht!$B44,'Mapping concept'!T:T),SUMIF('Mapping DEF'!$B:$B,Jaaroverzicht!$B44,'Mapping DEF'!T:T))</f>
        <v>0</v>
      </c>
      <c r="AA44" s="344">
        <f>IF(J$6="Concept",SUMIF('Mapping concept'!$B:$B,Jaaroverzicht!$B44,'Mapping concept'!U:U),SUMIF('Mapping DEF'!$B:$B,Jaaroverzicht!$B44,'Mapping DEF'!U:U))</f>
        <v>0</v>
      </c>
      <c r="AB44" s="344">
        <f>IF(K$6="Concept",SUMIF('Mapping concept'!$B:$B,Jaaroverzicht!$B44,'Mapping concept'!V:V),SUMIF('Mapping DEF'!$B:$B,Jaaroverzicht!$B44,'Mapping DEF'!V:V))</f>
        <v>0</v>
      </c>
      <c r="AC44" s="344">
        <f>IF(L$6="Concept",SUMIF('Mapping concept'!$B:$B,Jaaroverzicht!$B44,'Mapping concept'!W:W),SUMIF('Mapping DEF'!$B:$B,Jaaroverzicht!$B44,'Mapping DEF'!W:W))</f>
        <v>0</v>
      </c>
      <c r="AD44" s="344">
        <f>IF(M$6="Concept",SUMIF('Mapping concept'!$B:$B,Jaaroverzicht!$B44,'Mapping concept'!X:X),SUMIF('Mapping DEF'!$B:$B,Jaaroverzicht!$B44,'Mapping DEF'!X:X))</f>
        <v>0</v>
      </c>
      <c r="AE44" s="344">
        <f>IF(N$6="Concept",SUMIF('Mapping concept'!$B:$B,Jaaroverzicht!$B44,'Mapping concept'!Y:Y),SUMIF('Mapping DEF'!$B:$B,Jaaroverzicht!$B44,'Mapping DEF'!Y:Y))</f>
        <v>0</v>
      </c>
      <c r="AF44" s="344">
        <f>IF(O$6="Concept",SUMIF('Mapping concept'!$B:$B,Jaaroverzicht!$B44,'Mapping concept'!Z:Z),SUMIF('Mapping DEF'!$B:$B,Jaaroverzicht!$B44,'Mapping DEF'!Z:Z))</f>
        <v>0</v>
      </c>
      <c r="AG44" s="344">
        <f>IF(P$6="Concept",SUMIF('Mapping concept'!$B:$B,Jaaroverzicht!$B44,'Mapping concept'!AA:AA),SUMIF('Mapping DEF'!$B:$B,Jaaroverzicht!$B44,'Mapping DEF'!AA:AA))</f>
        <v>0</v>
      </c>
      <c r="AH44" s="344">
        <f>IF(Q$6="Concept",SUMIF('Mapping concept'!$B:$B,Jaaroverzicht!$B44,'Mapping concept'!AB:AB),SUMIF('Mapping DEF'!$B:$B,Jaaroverzicht!$B44,'Mapping DEF'!AB:AB))</f>
        <v>0</v>
      </c>
      <c r="AI44" s="344">
        <f>IF(R$6="Concept",SUMIF('Mapping concept'!$B:$B,Jaaroverzicht!$B44,'Mapping concept'!AC:AC),SUMIF('Mapping DEF'!$B:$B,Jaaroverzicht!$B44,'Mapping DEF'!AC:AC))</f>
        <v>0</v>
      </c>
      <c r="AJ44" s="398"/>
      <c r="AK44" s="157">
        <v>361</v>
      </c>
      <c r="AL44" s="157" t="s">
        <v>869</v>
      </c>
      <c r="AM44" s="157"/>
      <c r="AN44" s="387">
        <f t="shared" si="92"/>
        <v>0</v>
      </c>
      <c r="AO44" s="386">
        <f t="shared" si="93"/>
        <v>0</v>
      </c>
      <c r="AP44" s="157"/>
      <c r="AQ44" s="134">
        <f>IF(G$6="Concept",SUMIF('Mapping concept'!$B:$B,Jaaroverzicht!$B44,'Mapping concept'!AF:AF),SUMIF('Mapping DEF'!$B:$B,Jaaroverzicht!$B44,'Mapping DEF'!AF:AF))</f>
        <v>0</v>
      </c>
      <c r="AR44" s="134">
        <f>IF(H$6="Concept",SUMIF('Mapping concept'!$B:$B,Jaaroverzicht!$B44,'Mapping concept'!AG:AG),SUMIF('Mapping DEF'!$B:$B,Jaaroverzicht!$B44,'Mapping DEF'!AG:AG))</f>
        <v>0</v>
      </c>
      <c r="AS44" s="134">
        <f>IF(I$6="Concept",SUMIF('Mapping concept'!$B:$B,Jaaroverzicht!$B44,'Mapping concept'!AH:AH),SUMIF('Mapping DEF'!$B:$B,Jaaroverzicht!$B44,'Mapping DEF'!AH:AH))</f>
        <v>0</v>
      </c>
      <c r="AT44" s="134">
        <f>IF(J$6="Concept",SUMIF('Mapping concept'!$B:$B,Jaaroverzicht!$B44,'Mapping concept'!AI:AI),SUMIF('Mapping DEF'!$B:$B,Jaaroverzicht!$B44,'Mapping DEF'!AI:AI))</f>
        <v>0</v>
      </c>
      <c r="AU44" s="134">
        <f>IF(K$6="Concept",SUMIF('Mapping concept'!$B:$B,Jaaroverzicht!$B44,'Mapping concept'!AJ:AJ),SUMIF('Mapping DEF'!$B:$B,Jaaroverzicht!$B44,'Mapping DEF'!AJ:AJ))</f>
        <v>0</v>
      </c>
      <c r="AV44" s="134">
        <f>IF(L$6="Concept",SUMIF('Mapping concept'!$B:$B,Jaaroverzicht!$B44,'Mapping concept'!AK:AK),SUMIF('Mapping DEF'!$B:$B,Jaaroverzicht!$B44,'Mapping DEF'!AK:AK))</f>
        <v>0</v>
      </c>
      <c r="AW44" s="134">
        <f>IF(M$6="Concept",SUMIF('Mapping concept'!$B:$B,Jaaroverzicht!$B44,'Mapping concept'!AL:AL),SUMIF('Mapping DEF'!$B:$B,Jaaroverzicht!$B44,'Mapping DEF'!AL:AL))</f>
        <v>0</v>
      </c>
      <c r="AX44" s="134">
        <f>IF(N$6="Concept",SUMIF('Mapping concept'!$B:$B,Jaaroverzicht!$B44,'Mapping concept'!AM:AM),SUMIF('Mapping DEF'!$B:$B,Jaaroverzicht!$B44,'Mapping DEF'!AM:AM))</f>
        <v>0</v>
      </c>
      <c r="AY44" s="134">
        <f>IF(O$6="Concept",SUMIF('Mapping concept'!$B:$B,Jaaroverzicht!$B44,'Mapping concept'!AN:AN),SUMIF('Mapping DEF'!$B:$B,Jaaroverzicht!$B44,'Mapping DEF'!AN:AN))</f>
        <v>0</v>
      </c>
      <c r="AZ44" s="134">
        <f>IF(P$6="Concept",SUMIF('Mapping concept'!$B:$B,Jaaroverzicht!$B44,'Mapping concept'!AO:AO),SUMIF('Mapping DEF'!$B:$B,Jaaroverzicht!$B44,'Mapping DEF'!AO:AO))</f>
        <v>0</v>
      </c>
      <c r="BA44" s="134">
        <f>IF(Q$6="Concept",SUMIF('Mapping concept'!$B:$B,Jaaroverzicht!$B44,'Mapping concept'!AP:AP),SUMIF('Mapping DEF'!$B:$B,Jaaroverzicht!$B44,'Mapping DEF'!AP:AP))</f>
        <v>0</v>
      </c>
      <c r="BB44" s="134">
        <f>IF(R$6="Concept",SUMIF('Mapping concept'!$B:$B,Jaaroverzicht!$B44,'Mapping concept'!AQ:AQ),SUMIF('Mapping DEF'!$B:$B,Jaaroverzicht!$B44,'Mapping DEF'!AQ:AQ))</f>
        <v>0</v>
      </c>
      <c r="BI44" s="154"/>
      <c r="BJ44" s="132" t="e">
        <f>SUM(AQ44:$AQ44)/SUM(X44:$X44)</f>
        <v>#DIV/0!</v>
      </c>
      <c r="BK44" s="132" t="e">
        <f>SUM($AQ44:AR44)/SUM($X44:Y44)</f>
        <v>#DIV/0!</v>
      </c>
      <c r="BL44" s="132" t="e">
        <f>SUM($AQ44:AS44)/SUM($X44:Z44)</f>
        <v>#DIV/0!</v>
      </c>
      <c r="BM44" s="132" t="e">
        <f>SUM($AQ44:AT44)/SUM($X44:AA44)</f>
        <v>#DIV/0!</v>
      </c>
      <c r="BN44" s="132" t="e">
        <f>SUM($AQ44:AU44)/SUM($X44:AB44)</f>
        <v>#DIV/0!</v>
      </c>
      <c r="BO44" s="132" t="e">
        <f>SUM($AQ44:AV44)/SUM($X44:AC44)</f>
        <v>#DIV/0!</v>
      </c>
      <c r="BP44" s="132" t="e">
        <f>SUM($AQ44:AW44)/SUM($X44:AD44)</f>
        <v>#DIV/0!</v>
      </c>
      <c r="BQ44" s="132" t="e">
        <f>SUM($AQ44:AX44)/SUM($X44:AE44)</f>
        <v>#DIV/0!</v>
      </c>
      <c r="BR44" s="132" t="e">
        <f>SUM($AQ44:AY44)/SUM($X44:AF44)</f>
        <v>#DIV/0!</v>
      </c>
      <c r="BS44" s="132" t="e">
        <f>SUM($AQ44:AZ44)/SUM($X44:AG44)</f>
        <v>#DIV/0!</v>
      </c>
      <c r="BT44" s="132" t="e">
        <f>SUM($AQ44:BA44)/SUM($X44:AH44)</f>
        <v>#DIV/0!</v>
      </c>
      <c r="BU44" s="132" t="e">
        <f>SUM($AQ44:BB44)/SUM($X44:AI44)</f>
        <v>#DIV/0!</v>
      </c>
      <c r="BW44" s="362">
        <f>IFERROR(SUMIF('Mapping concept'!$B:$B,Jaaroverzicht!$B44,'Mapping concept'!AF:AF)/SUMIF('Mapping concept'!$B:$B,Jaaroverzicht!$B44,'Mapping concept'!R:R),0)</f>
        <v>0</v>
      </c>
      <c r="BX44" s="363">
        <f>IFERROR(SUMIF('Mapping concept'!$B:$B,Jaaroverzicht!$B44,'Mapping concept'!AG:AG)/SUMIF('Mapping concept'!$B:$B,Jaaroverzicht!$B44,'Mapping concept'!S:S),0)</f>
        <v>0</v>
      </c>
      <c r="BY44" s="363">
        <f>IFERROR(SUMIF('Mapping concept'!$B:$B,Jaaroverzicht!$B44,'Mapping concept'!AH:AH)/SUMIF('Mapping concept'!$B:$B,Jaaroverzicht!$B44,'Mapping concept'!T:T),0)</f>
        <v>0</v>
      </c>
      <c r="BZ44" s="363">
        <f>IFERROR(SUMIF('Mapping concept'!$B:$B,Jaaroverzicht!$B44,'Mapping concept'!AI:AI)/SUMIF('Mapping concept'!$B:$B,Jaaroverzicht!$B44,'Mapping concept'!U:U),0)</f>
        <v>0</v>
      </c>
      <c r="CA44" s="363">
        <f>IFERROR(SUMIF('Mapping concept'!$B:$B,Jaaroverzicht!$B44,'Mapping concept'!AJ:AJ)/SUMIF('Mapping concept'!$B:$B,Jaaroverzicht!$B44,'Mapping concept'!V:V),0)</f>
        <v>0</v>
      </c>
      <c r="CB44" s="363">
        <f>IFERROR(SUMIF('Mapping concept'!$B:$B,Jaaroverzicht!$B44,'Mapping concept'!AK:AK)/SUMIF('Mapping concept'!$B:$B,Jaaroverzicht!$B44,'Mapping concept'!W:W),0)</f>
        <v>0</v>
      </c>
      <c r="CC44" s="363">
        <f>IFERROR(SUMIF('Mapping concept'!$B:$B,Jaaroverzicht!$B44,'Mapping concept'!AL:AL)/SUMIF('Mapping concept'!$B:$B,Jaaroverzicht!$B44,'Mapping concept'!X:X),0)</f>
        <v>0</v>
      </c>
      <c r="CD44" s="363">
        <f>IFERROR(SUMIF('Mapping concept'!$B:$B,Jaaroverzicht!$B44,'Mapping concept'!AM:AM)/SUMIF('Mapping concept'!$B:$B,Jaaroverzicht!$B44,'Mapping concept'!Y:Y),0)</f>
        <v>0</v>
      </c>
      <c r="CE44" s="363">
        <f>IFERROR(SUMIF('Mapping concept'!$B:$B,Jaaroverzicht!$B44,'Mapping concept'!AN:AN)/SUMIF('Mapping concept'!$B:$B,Jaaroverzicht!$B44,'Mapping concept'!Z:Z),0)</f>
        <v>0</v>
      </c>
      <c r="CF44" s="363">
        <f>IFERROR(SUMIF('Mapping concept'!$B:$B,Jaaroverzicht!$B44,'Mapping concept'!AO:AO)/SUMIF('Mapping concept'!$B:$B,Jaaroverzicht!$B44,'Mapping concept'!AA:AA),0)</f>
        <v>0</v>
      </c>
      <c r="CG44" s="363">
        <f>IFERROR(SUMIF('Mapping concept'!$B:$B,Jaaroverzicht!$B44,'Mapping concept'!AP:AP)/SUMIF('Mapping concept'!$B:$B,Jaaroverzicht!$B44,'Mapping concept'!AB:AB),0)</f>
        <v>0</v>
      </c>
      <c r="CH44" s="363">
        <f>IFERROR(SUMIF('Mapping concept'!$B:$B,Jaaroverzicht!$B44,'Mapping concept'!AQ:AQ)/SUMIF('Mapping concept'!$B:$B,Jaaroverzicht!$B44,'Mapping concept'!AC:AC),0)</f>
        <v>0</v>
      </c>
      <c r="CI44" s="450"/>
      <c r="CJ44" s="450"/>
    </row>
    <row r="45" spans="1:88" s="34" customFormat="1" ht="12" customHeight="1">
      <c r="A45" s="398"/>
      <c r="B45" s="398" t="s">
        <v>873</v>
      </c>
      <c r="C45" s="313" t="s">
        <v>870</v>
      </c>
      <c r="D45" s="333"/>
      <c r="E45" s="317"/>
      <c r="F45" s="332"/>
      <c r="G45" s="317" t="str">
        <f t="shared" si="79"/>
        <v/>
      </c>
      <c r="H45" s="317" t="str">
        <f t="shared" si="80"/>
        <v/>
      </c>
      <c r="I45" s="317" t="str">
        <f t="shared" si="81"/>
        <v/>
      </c>
      <c r="J45" s="317" t="str">
        <f t="shared" si="82"/>
        <v/>
      </c>
      <c r="K45" s="317" t="str">
        <f t="shared" si="83"/>
        <v/>
      </c>
      <c r="L45" s="317" t="str">
        <f t="shared" si="84"/>
        <v/>
      </c>
      <c r="M45" s="317" t="str">
        <f t="shared" si="85"/>
        <v/>
      </c>
      <c r="N45" s="317" t="str">
        <f t="shared" si="86"/>
        <v/>
      </c>
      <c r="O45" s="317" t="str">
        <f t="shared" si="87"/>
        <v/>
      </c>
      <c r="P45" s="317" t="str">
        <f t="shared" si="88"/>
        <v/>
      </c>
      <c r="Q45" s="317" t="str">
        <f t="shared" si="89"/>
        <v/>
      </c>
      <c r="R45" s="317" t="str">
        <f t="shared" si="90"/>
        <v/>
      </c>
      <c r="S45" s="428">
        <f t="shared" si="91"/>
        <v>0</v>
      </c>
      <c r="U45" s="374" t="e">
        <f>VLOOKUP(B45,B:CH,5+'Mapping DEF'!$B$1,FALSE)-VLOOKUP(B45,B:CH,73+'Mapping DEF'!$B$1,FALSE)</f>
        <v>#VALUE!</v>
      </c>
      <c r="V45" s="154"/>
      <c r="X45" s="344">
        <f>IF(G$6="Concept",SUMIF('Mapping concept'!$B:$B,Jaaroverzicht!$B45,'Mapping concept'!R:R),SUMIF('Mapping DEF'!$B:$B,Jaaroverzicht!$B45,'Mapping DEF'!R:R))</f>
        <v>0</v>
      </c>
      <c r="Y45" s="344">
        <f>IF(H$6="Concept",SUMIF('Mapping concept'!$B:$B,Jaaroverzicht!$B45,'Mapping concept'!S:S),SUMIF('Mapping DEF'!$B:$B,Jaaroverzicht!$B45,'Mapping DEF'!S:S))</f>
        <v>0</v>
      </c>
      <c r="Z45" s="344">
        <f>IF(I$6="Concept",SUMIF('Mapping concept'!$B:$B,Jaaroverzicht!$B45,'Mapping concept'!T:T),SUMIF('Mapping DEF'!$B:$B,Jaaroverzicht!$B45,'Mapping DEF'!T:T))</f>
        <v>0</v>
      </c>
      <c r="AA45" s="344">
        <f>IF(J$6="Concept",SUMIF('Mapping concept'!$B:$B,Jaaroverzicht!$B45,'Mapping concept'!U:U),SUMIF('Mapping DEF'!$B:$B,Jaaroverzicht!$B45,'Mapping DEF'!U:U))</f>
        <v>0</v>
      </c>
      <c r="AB45" s="344">
        <f>IF(K$6="Concept",SUMIF('Mapping concept'!$B:$B,Jaaroverzicht!$B45,'Mapping concept'!V:V),SUMIF('Mapping DEF'!$B:$B,Jaaroverzicht!$B45,'Mapping DEF'!V:V))</f>
        <v>0</v>
      </c>
      <c r="AC45" s="344">
        <f>IF(L$6="Concept",SUMIF('Mapping concept'!$B:$B,Jaaroverzicht!$B45,'Mapping concept'!W:W),SUMIF('Mapping DEF'!$B:$B,Jaaroverzicht!$B45,'Mapping DEF'!W:W))</f>
        <v>0</v>
      </c>
      <c r="AD45" s="344">
        <f>IF(M$6="Concept",SUMIF('Mapping concept'!$B:$B,Jaaroverzicht!$B45,'Mapping concept'!X:X),SUMIF('Mapping DEF'!$B:$B,Jaaroverzicht!$B45,'Mapping DEF'!X:X))</f>
        <v>0</v>
      </c>
      <c r="AE45" s="344">
        <f>IF(N$6="Concept",SUMIF('Mapping concept'!$B:$B,Jaaroverzicht!$B45,'Mapping concept'!Y:Y),SUMIF('Mapping DEF'!$B:$B,Jaaroverzicht!$B45,'Mapping DEF'!Y:Y))</f>
        <v>0</v>
      </c>
      <c r="AF45" s="344">
        <f>IF(O$6="Concept",SUMIF('Mapping concept'!$B:$B,Jaaroverzicht!$B45,'Mapping concept'!Z:Z),SUMIF('Mapping DEF'!$B:$B,Jaaroverzicht!$B45,'Mapping DEF'!Z:Z))</f>
        <v>0</v>
      </c>
      <c r="AG45" s="344">
        <f>IF(P$6="Concept",SUMIF('Mapping concept'!$B:$B,Jaaroverzicht!$B45,'Mapping concept'!AA:AA),SUMIF('Mapping DEF'!$B:$B,Jaaroverzicht!$B45,'Mapping DEF'!AA:AA))</f>
        <v>0</v>
      </c>
      <c r="AH45" s="344">
        <f>IF(Q$6="Concept",SUMIF('Mapping concept'!$B:$B,Jaaroverzicht!$B45,'Mapping concept'!AB:AB),SUMIF('Mapping DEF'!$B:$B,Jaaroverzicht!$B45,'Mapping DEF'!AB:AB))</f>
        <v>0</v>
      </c>
      <c r="AI45" s="344">
        <f>IF(R$6="Concept",SUMIF('Mapping concept'!$B:$B,Jaaroverzicht!$B45,'Mapping concept'!AC:AC),SUMIF('Mapping DEF'!$B:$B,Jaaroverzicht!$B45,'Mapping DEF'!AC:AC))</f>
        <v>0</v>
      </c>
      <c r="AJ45" s="398"/>
      <c r="AK45" s="157">
        <v>362</v>
      </c>
      <c r="AL45" s="157" t="s">
        <v>870</v>
      </c>
      <c r="AM45" s="157"/>
      <c r="AN45" s="387">
        <f t="shared" si="92"/>
        <v>0</v>
      </c>
      <c r="AO45" s="386">
        <f t="shared" si="93"/>
        <v>0</v>
      </c>
      <c r="AP45" s="157"/>
      <c r="AQ45" s="134">
        <f>IF(G$6="Concept",SUMIF('Mapping concept'!$B:$B,Jaaroverzicht!$B45,'Mapping concept'!AF:AF),SUMIF('Mapping DEF'!$B:$B,Jaaroverzicht!$B45,'Mapping DEF'!AF:AF))</f>
        <v>0</v>
      </c>
      <c r="AR45" s="134">
        <f>IF(H$6="Concept",SUMIF('Mapping concept'!$B:$B,Jaaroverzicht!$B45,'Mapping concept'!AG:AG),SUMIF('Mapping DEF'!$B:$B,Jaaroverzicht!$B45,'Mapping DEF'!AG:AG))</f>
        <v>0</v>
      </c>
      <c r="AS45" s="134">
        <f>IF(I$6="Concept",SUMIF('Mapping concept'!$B:$B,Jaaroverzicht!$B45,'Mapping concept'!AH:AH),SUMIF('Mapping DEF'!$B:$B,Jaaroverzicht!$B45,'Mapping DEF'!AH:AH))</f>
        <v>0</v>
      </c>
      <c r="AT45" s="134">
        <f>IF(J$6="Concept",SUMIF('Mapping concept'!$B:$B,Jaaroverzicht!$B45,'Mapping concept'!AI:AI),SUMIF('Mapping DEF'!$B:$B,Jaaroverzicht!$B45,'Mapping DEF'!AI:AI))</f>
        <v>0</v>
      </c>
      <c r="AU45" s="134">
        <f>IF(K$6="Concept",SUMIF('Mapping concept'!$B:$B,Jaaroverzicht!$B45,'Mapping concept'!AJ:AJ),SUMIF('Mapping DEF'!$B:$B,Jaaroverzicht!$B45,'Mapping DEF'!AJ:AJ))</f>
        <v>0</v>
      </c>
      <c r="AV45" s="134">
        <f>IF(L$6="Concept",SUMIF('Mapping concept'!$B:$B,Jaaroverzicht!$B45,'Mapping concept'!AK:AK),SUMIF('Mapping DEF'!$B:$B,Jaaroverzicht!$B45,'Mapping DEF'!AK:AK))</f>
        <v>0</v>
      </c>
      <c r="AW45" s="134">
        <f>IF(M$6="Concept",SUMIF('Mapping concept'!$B:$B,Jaaroverzicht!$B45,'Mapping concept'!AL:AL),SUMIF('Mapping DEF'!$B:$B,Jaaroverzicht!$B45,'Mapping DEF'!AL:AL))</f>
        <v>0</v>
      </c>
      <c r="AX45" s="134">
        <f>IF(N$6="Concept",SUMIF('Mapping concept'!$B:$B,Jaaroverzicht!$B45,'Mapping concept'!AM:AM),SUMIF('Mapping DEF'!$B:$B,Jaaroverzicht!$B45,'Mapping DEF'!AM:AM))</f>
        <v>0</v>
      </c>
      <c r="AY45" s="134">
        <f>IF(O$6="Concept",SUMIF('Mapping concept'!$B:$B,Jaaroverzicht!$B45,'Mapping concept'!AN:AN),SUMIF('Mapping DEF'!$B:$B,Jaaroverzicht!$B45,'Mapping DEF'!AN:AN))</f>
        <v>0</v>
      </c>
      <c r="AZ45" s="134">
        <f>IF(P$6="Concept",SUMIF('Mapping concept'!$B:$B,Jaaroverzicht!$B45,'Mapping concept'!AO:AO),SUMIF('Mapping DEF'!$B:$B,Jaaroverzicht!$B45,'Mapping DEF'!AO:AO))</f>
        <v>0</v>
      </c>
      <c r="BA45" s="134">
        <f>IF(Q$6="Concept",SUMIF('Mapping concept'!$B:$B,Jaaroverzicht!$B45,'Mapping concept'!AP:AP),SUMIF('Mapping DEF'!$B:$B,Jaaroverzicht!$B45,'Mapping DEF'!AP:AP))</f>
        <v>0</v>
      </c>
      <c r="BB45" s="134">
        <f>IF(R$6="Concept",SUMIF('Mapping concept'!$B:$B,Jaaroverzicht!$B45,'Mapping concept'!AQ:AQ),SUMIF('Mapping DEF'!$B:$B,Jaaroverzicht!$B45,'Mapping DEF'!AQ:AQ))</f>
        <v>0</v>
      </c>
      <c r="BI45" s="154"/>
      <c r="BJ45" s="132" t="e">
        <f>SUM(AQ45:$AQ45)/SUM(X45:$X45)</f>
        <v>#DIV/0!</v>
      </c>
      <c r="BK45" s="132" t="e">
        <f>SUM($AQ45:AR45)/SUM($X45:Y45)</f>
        <v>#DIV/0!</v>
      </c>
      <c r="BL45" s="132" t="e">
        <f>SUM($AQ45:AS45)/SUM($X45:Z45)</f>
        <v>#DIV/0!</v>
      </c>
      <c r="BM45" s="132" t="e">
        <f>SUM($AQ45:AT45)/SUM($X45:AA45)</f>
        <v>#DIV/0!</v>
      </c>
      <c r="BN45" s="132" t="e">
        <f>SUM($AQ45:AU45)/SUM($X45:AB45)</f>
        <v>#DIV/0!</v>
      </c>
      <c r="BO45" s="132" t="e">
        <f>SUM($AQ45:AV45)/SUM($X45:AC45)</f>
        <v>#DIV/0!</v>
      </c>
      <c r="BP45" s="132" t="e">
        <f>SUM($AQ45:AW45)/SUM($X45:AD45)</f>
        <v>#DIV/0!</v>
      </c>
      <c r="BQ45" s="132" t="e">
        <f>SUM($AQ45:AX45)/SUM($X45:AE45)</f>
        <v>#DIV/0!</v>
      </c>
      <c r="BR45" s="132" t="e">
        <f>SUM($AQ45:AY45)/SUM($X45:AF45)</f>
        <v>#DIV/0!</v>
      </c>
      <c r="BS45" s="132" t="e">
        <f>SUM($AQ45:AZ45)/SUM($X45:AG45)</f>
        <v>#DIV/0!</v>
      </c>
      <c r="BT45" s="132" t="e">
        <f>SUM($AQ45:BA45)/SUM($X45:AH45)</f>
        <v>#DIV/0!</v>
      </c>
      <c r="BU45" s="132" t="e">
        <f>SUM($AQ45:BB45)/SUM($X45:AI45)</f>
        <v>#DIV/0!</v>
      </c>
      <c r="BW45" s="362">
        <f>IFERROR(SUMIF('Mapping concept'!$B:$B,Jaaroverzicht!$B45,'Mapping concept'!AF:AF)/SUMIF('Mapping concept'!$B:$B,Jaaroverzicht!$B45,'Mapping concept'!R:R),0)</f>
        <v>0</v>
      </c>
      <c r="BX45" s="363">
        <f>IFERROR(SUMIF('Mapping concept'!$B:$B,Jaaroverzicht!$B45,'Mapping concept'!AG:AG)/SUMIF('Mapping concept'!$B:$B,Jaaroverzicht!$B45,'Mapping concept'!S:S),0)</f>
        <v>0</v>
      </c>
      <c r="BY45" s="363">
        <f>IFERROR(SUMIF('Mapping concept'!$B:$B,Jaaroverzicht!$B45,'Mapping concept'!AH:AH)/SUMIF('Mapping concept'!$B:$B,Jaaroverzicht!$B45,'Mapping concept'!T:T),0)</f>
        <v>0</v>
      </c>
      <c r="BZ45" s="363">
        <f>IFERROR(SUMIF('Mapping concept'!$B:$B,Jaaroverzicht!$B45,'Mapping concept'!AI:AI)/SUMIF('Mapping concept'!$B:$B,Jaaroverzicht!$B45,'Mapping concept'!U:U),0)</f>
        <v>0</v>
      </c>
      <c r="CA45" s="363">
        <f>IFERROR(SUMIF('Mapping concept'!$B:$B,Jaaroverzicht!$B45,'Mapping concept'!AJ:AJ)/SUMIF('Mapping concept'!$B:$B,Jaaroverzicht!$B45,'Mapping concept'!V:V),0)</f>
        <v>0</v>
      </c>
      <c r="CB45" s="363">
        <f>IFERROR(SUMIF('Mapping concept'!$B:$B,Jaaroverzicht!$B45,'Mapping concept'!AK:AK)/SUMIF('Mapping concept'!$B:$B,Jaaroverzicht!$B45,'Mapping concept'!W:W),0)</f>
        <v>0</v>
      </c>
      <c r="CC45" s="363">
        <f>IFERROR(SUMIF('Mapping concept'!$B:$B,Jaaroverzicht!$B45,'Mapping concept'!AL:AL)/SUMIF('Mapping concept'!$B:$B,Jaaroverzicht!$B45,'Mapping concept'!X:X),0)</f>
        <v>0</v>
      </c>
      <c r="CD45" s="363">
        <f>IFERROR(SUMIF('Mapping concept'!$B:$B,Jaaroverzicht!$B45,'Mapping concept'!AM:AM)/SUMIF('Mapping concept'!$B:$B,Jaaroverzicht!$B45,'Mapping concept'!Y:Y),0)</f>
        <v>0</v>
      </c>
      <c r="CE45" s="363">
        <f>IFERROR(SUMIF('Mapping concept'!$B:$B,Jaaroverzicht!$B45,'Mapping concept'!AN:AN)/SUMIF('Mapping concept'!$B:$B,Jaaroverzicht!$B45,'Mapping concept'!Z:Z),0)</f>
        <v>0</v>
      </c>
      <c r="CF45" s="363">
        <f>IFERROR(SUMIF('Mapping concept'!$B:$B,Jaaroverzicht!$B45,'Mapping concept'!AO:AO)/SUMIF('Mapping concept'!$B:$B,Jaaroverzicht!$B45,'Mapping concept'!AA:AA),0)</f>
        <v>0</v>
      </c>
      <c r="CG45" s="363">
        <f>IFERROR(SUMIF('Mapping concept'!$B:$B,Jaaroverzicht!$B45,'Mapping concept'!AP:AP)/SUMIF('Mapping concept'!$B:$B,Jaaroverzicht!$B45,'Mapping concept'!AB:AB),0)</f>
        <v>0</v>
      </c>
      <c r="CH45" s="363">
        <f>IFERROR(SUMIF('Mapping concept'!$B:$B,Jaaroverzicht!$B45,'Mapping concept'!AQ:AQ)/SUMIF('Mapping concept'!$B:$B,Jaaroverzicht!$B45,'Mapping concept'!AC:AC),0)</f>
        <v>0</v>
      </c>
      <c r="CI45" s="450"/>
      <c r="CJ45" s="450"/>
    </row>
    <row r="46" spans="1:88" s="34" customFormat="1" ht="12" customHeight="1">
      <c r="A46" s="398" t="s">
        <v>222</v>
      </c>
      <c r="B46" s="398" t="s">
        <v>223</v>
      </c>
      <c r="C46" s="313" t="s">
        <v>211</v>
      </c>
      <c r="D46" s="333"/>
      <c r="E46" s="317">
        <v>5.1250000000000002E-3</v>
      </c>
      <c r="F46" s="332"/>
      <c r="G46" s="317">
        <f t="shared" si="65"/>
        <v>0</v>
      </c>
      <c r="H46" s="317">
        <f t="shared" si="66"/>
        <v>0</v>
      </c>
      <c r="I46" s="317">
        <f t="shared" si="67"/>
        <v>3.3E-3</v>
      </c>
      <c r="J46" s="317">
        <f t="shared" si="68"/>
        <v>0</v>
      </c>
      <c r="K46" s="317">
        <f t="shared" si="69"/>
        <v>1.2699999999999999E-2</v>
      </c>
      <c r="L46" s="317">
        <f t="shared" si="70"/>
        <v>4.0300000000000002E-2</v>
      </c>
      <c r="M46" s="317">
        <f t="shared" si="71"/>
        <v>2.5100000000000001E-2</v>
      </c>
      <c r="N46" s="317" t="str">
        <f t="shared" si="72"/>
        <v/>
      </c>
      <c r="O46" s="317" t="str">
        <f t="shared" si="73"/>
        <v/>
      </c>
      <c r="P46" s="317" t="str">
        <f t="shared" si="74"/>
        <v/>
      </c>
      <c r="Q46" s="317" t="str">
        <f t="shared" si="75"/>
        <v/>
      </c>
      <c r="R46" s="317" t="str">
        <f t="shared" si="76"/>
        <v/>
      </c>
      <c r="S46" s="428">
        <f t="shared" si="62"/>
        <v>1.1628571428571429E-2</v>
      </c>
      <c r="U46" s="374">
        <f>VLOOKUP(B46,B:CH,5+'Mapping DEF'!$B$1,FALSE)-VLOOKUP(B46,B:CH,73+'Mapping DEF'!$B$1,FALSE)</f>
        <v>1.0000000000000286E-4</v>
      </c>
      <c r="V46" s="154"/>
      <c r="X46" s="344">
        <f>IF(G$6="Concept",SUMIF('Mapping concept'!$B:$B,Jaaroverzicht!$B46,'Mapping concept'!R:R),SUMIF('Mapping DEF'!$B:$B,Jaaroverzicht!$B46,'Mapping DEF'!R:R))</f>
        <v>35.14</v>
      </c>
      <c r="Y46" s="344">
        <f>IF(H$6="Concept",SUMIF('Mapping concept'!$B:$B,Jaaroverzicht!$B46,'Mapping concept'!S:S),SUMIF('Mapping DEF'!$B:$B,Jaaroverzicht!$B46,'Mapping DEF'!S:S))</f>
        <v>34.14</v>
      </c>
      <c r="Z46" s="344">
        <f>IF(I$6="Concept",SUMIF('Mapping concept'!$B:$B,Jaaroverzicht!$B46,'Mapping concept'!T:T),SUMIF('Mapping DEF'!$B:$B,Jaaroverzicht!$B46,'Mapping DEF'!T:T))</f>
        <v>33.46</v>
      </c>
      <c r="AA46" s="344">
        <f>IF(J$6="Concept",SUMIF('Mapping concept'!$B:$B,Jaaroverzicht!$B46,'Mapping concept'!U:U),SUMIF('Mapping DEF'!$B:$B,Jaaroverzicht!$B46,'Mapping DEF'!U:U))</f>
        <v>32.93</v>
      </c>
      <c r="AB46" s="344">
        <f>IF(K$6="Concept",SUMIF('Mapping concept'!$B:$B,Jaaroverzicht!$B46,'Mapping concept'!V:V),SUMIF('Mapping DEF'!$B:$B,Jaaroverzicht!$B46,'Mapping DEF'!V:V))</f>
        <v>33.85</v>
      </c>
      <c r="AC46" s="344">
        <f>IF(L$6="Concept",SUMIF('Mapping concept'!$B:$B,Jaaroverzicht!$B46,'Mapping concept'!W:W),SUMIF('Mapping DEF'!$B:$B,Jaaroverzicht!$B46,'Mapping DEF'!W:W))</f>
        <v>32.72</v>
      </c>
      <c r="AD46" s="344">
        <f>IF(M$6="Concept",SUMIF('Mapping concept'!$B:$B,Jaaroverzicht!$B46,'Mapping concept'!X:X),SUMIF('Mapping DEF'!$B:$B,Jaaroverzicht!$B46,'Mapping DEF'!X:X))</f>
        <v>29.07</v>
      </c>
      <c r="AE46" s="344">
        <f>IF(N$6="Concept",SUMIF('Mapping concept'!$B:$B,Jaaroverzicht!$B46,'Mapping concept'!Y:Y),SUMIF('Mapping DEF'!$B:$B,Jaaroverzicht!$B46,'Mapping DEF'!Y:Y))</f>
        <v>0</v>
      </c>
      <c r="AF46" s="344">
        <f>IF(O$6="Concept",SUMIF('Mapping concept'!$B:$B,Jaaroverzicht!$B46,'Mapping concept'!Z:Z),SUMIF('Mapping DEF'!$B:$B,Jaaroverzicht!$B46,'Mapping DEF'!Z:Z))</f>
        <v>0</v>
      </c>
      <c r="AG46" s="344">
        <f>IF(P$6="Concept",SUMIF('Mapping concept'!$B:$B,Jaaroverzicht!$B46,'Mapping concept'!AA:AA),SUMIF('Mapping DEF'!$B:$B,Jaaroverzicht!$B46,'Mapping DEF'!AA:AA))</f>
        <v>0</v>
      </c>
      <c r="AH46" s="344">
        <f>IF(Q$6="Concept",SUMIF('Mapping concept'!$B:$B,Jaaroverzicht!$B46,'Mapping concept'!AB:AB),SUMIF('Mapping DEF'!$B:$B,Jaaroverzicht!$B46,'Mapping DEF'!AB:AB))</f>
        <v>0</v>
      </c>
      <c r="AI46" s="344">
        <f>IF(R$6="Concept",SUMIF('Mapping concept'!$B:$B,Jaaroverzicht!$B46,'Mapping concept'!AC:AC),SUMIF('Mapping DEF'!$B:$B,Jaaroverzicht!$B46,'Mapping DEF'!AC:AC))</f>
        <v>0</v>
      </c>
      <c r="AJ46" s="398"/>
      <c r="AK46" s="157">
        <v>420</v>
      </c>
      <c r="AL46" s="157" t="s">
        <v>211</v>
      </c>
      <c r="AM46" s="157"/>
      <c r="AN46" s="387">
        <f t="shared" si="77"/>
        <v>1.1000000000000001E-3</v>
      </c>
      <c r="AO46" s="386">
        <f t="shared" si="78"/>
        <v>1.0528571428571429E-2</v>
      </c>
      <c r="AP46" s="157"/>
      <c r="AQ46" s="134">
        <f>IF(G$6="Concept",SUMIF('Mapping concept'!$B:$B,Jaaroverzicht!$B46,'Mapping concept'!AF:AF),SUMIF('Mapping DEF'!$B:$B,Jaaroverzicht!$B46,'Mapping DEF'!AF:AF))</f>
        <v>0</v>
      </c>
      <c r="AR46" s="134">
        <f>IF(H$6="Concept",SUMIF('Mapping concept'!$B:$B,Jaaroverzicht!$B46,'Mapping concept'!AG:AG),SUMIF('Mapping DEF'!$B:$B,Jaaroverzicht!$B46,'Mapping DEF'!AG:AG))</f>
        <v>0</v>
      </c>
      <c r="AS46" s="134">
        <f>IF(I$6="Concept",SUMIF('Mapping concept'!$B:$B,Jaaroverzicht!$B46,'Mapping concept'!AH:AH),SUMIF('Mapping DEF'!$B:$B,Jaaroverzicht!$B46,'Mapping DEF'!AH:AH))</f>
        <v>0.110418</v>
      </c>
      <c r="AT46" s="134">
        <f>IF(J$6="Concept",SUMIF('Mapping concept'!$B:$B,Jaaroverzicht!$B46,'Mapping concept'!AI:AI),SUMIF('Mapping DEF'!$B:$B,Jaaroverzicht!$B46,'Mapping DEF'!AI:AI))</f>
        <v>0</v>
      </c>
      <c r="AU46" s="134">
        <f>IF(K$6="Concept",SUMIF('Mapping concept'!$B:$B,Jaaroverzicht!$B46,'Mapping concept'!AJ:AJ),SUMIF('Mapping DEF'!$B:$B,Jaaroverzicht!$B46,'Mapping DEF'!AJ:AJ))</f>
        <v>0.42989500000000003</v>
      </c>
      <c r="AV46" s="134">
        <f>IF(L$6="Concept",SUMIF('Mapping concept'!$B:$B,Jaaroverzicht!$B46,'Mapping concept'!AK:AK),SUMIF('Mapping DEF'!$B:$B,Jaaroverzicht!$B46,'Mapping DEF'!AK:AK))</f>
        <v>1.318616</v>
      </c>
      <c r="AW46" s="134">
        <f>IF(M$6="Concept",SUMIF('Mapping concept'!$B:$B,Jaaroverzicht!$B46,'Mapping concept'!AL:AL),SUMIF('Mapping DEF'!$B:$B,Jaaroverzicht!$B46,'Mapping DEF'!AL:AL))</f>
        <v>0.729657</v>
      </c>
      <c r="AX46" s="134">
        <f>IF(N$6="Concept",SUMIF('Mapping concept'!$B:$B,Jaaroverzicht!$B46,'Mapping concept'!AM:AM),SUMIF('Mapping DEF'!$B:$B,Jaaroverzicht!$B46,'Mapping DEF'!AM:AM))</f>
        <v>0</v>
      </c>
      <c r="AY46" s="134">
        <f>IF(O$6="Concept",SUMIF('Mapping concept'!$B:$B,Jaaroverzicht!$B46,'Mapping concept'!AN:AN),SUMIF('Mapping DEF'!$B:$B,Jaaroverzicht!$B46,'Mapping DEF'!AN:AN))</f>
        <v>0</v>
      </c>
      <c r="AZ46" s="134">
        <f>IF(P$6="Concept",SUMIF('Mapping concept'!$B:$B,Jaaroverzicht!$B46,'Mapping concept'!AO:AO),SUMIF('Mapping DEF'!$B:$B,Jaaroverzicht!$B46,'Mapping DEF'!AO:AO))</f>
        <v>0</v>
      </c>
      <c r="BA46" s="134">
        <f>IF(Q$6="Concept",SUMIF('Mapping concept'!$B:$B,Jaaroverzicht!$B46,'Mapping concept'!AP:AP),SUMIF('Mapping DEF'!$B:$B,Jaaroverzicht!$B46,'Mapping DEF'!AP:AP))</f>
        <v>0</v>
      </c>
      <c r="BB46" s="134">
        <f>IF(R$6="Concept",SUMIF('Mapping concept'!$B:$B,Jaaroverzicht!$B46,'Mapping concept'!AQ:AQ),SUMIF('Mapping DEF'!$B:$B,Jaaroverzicht!$B46,'Mapping DEF'!AQ:AQ))</f>
        <v>0</v>
      </c>
      <c r="BI46" s="154"/>
      <c r="BJ46" s="132">
        <f>SUM(AQ46:$AQ46)/SUM(X46:$X46)</f>
        <v>0</v>
      </c>
      <c r="BK46" s="132">
        <f>SUM($AQ46:AR46)/SUM($X46:Y46)</f>
        <v>0</v>
      </c>
      <c r="BL46" s="132">
        <f>SUM($AQ46:AS46)/SUM($X46:Z46)</f>
        <v>1.0747323340471091E-3</v>
      </c>
      <c r="BM46" s="132">
        <f>SUM($AQ46:AT46)/SUM($X46:AA46)</f>
        <v>8.1387189503943382E-4</v>
      </c>
      <c r="BN46" s="132">
        <f>SUM($AQ46:AU46)/SUM($X46:AB46)</f>
        <v>3.1873112317130723E-3</v>
      </c>
      <c r="BO46" s="132">
        <f>SUM($AQ46:AV46)/SUM($X46:AC46)</f>
        <v>9.1916979825949364E-3</v>
      </c>
      <c r="BP46" s="132">
        <f>SUM($AQ46:AW46)/SUM($X46:AD46)</f>
        <v>1.1190981799316935E-2</v>
      </c>
      <c r="BQ46" s="132">
        <f>SUM($AQ46:AX46)/SUM($X46:AE46)</f>
        <v>1.1190981799316935E-2</v>
      </c>
      <c r="BR46" s="132">
        <f>SUM($AQ46:AY46)/SUM($X46:AF46)</f>
        <v>1.1190981799316935E-2</v>
      </c>
      <c r="BS46" s="132">
        <f>SUM($AQ46:AZ46)/SUM($X46:AG46)</f>
        <v>1.1190981799316935E-2</v>
      </c>
      <c r="BT46" s="132">
        <f>SUM($AQ46:BA46)/SUM($X46:AH46)</f>
        <v>1.1190981799316935E-2</v>
      </c>
      <c r="BU46" s="132">
        <f>SUM($AQ46:BB46)/SUM($X46:AI46)</f>
        <v>1.1190981799316935E-2</v>
      </c>
      <c r="BW46" s="362">
        <f>IFERROR(SUMIF('Mapping concept'!$B:$B,Jaaroverzicht!$B46,'Mapping concept'!AF:AF)/SUMIF('Mapping concept'!$B:$B,Jaaroverzicht!$B46,'Mapping concept'!R:R),0)</f>
        <v>0</v>
      </c>
      <c r="BX46" s="363">
        <f>IFERROR(SUMIF('Mapping concept'!$B:$B,Jaaroverzicht!$B46,'Mapping concept'!AG:AG)/SUMIF('Mapping concept'!$B:$B,Jaaroverzicht!$B46,'Mapping concept'!S:S),0)</f>
        <v>0</v>
      </c>
      <c r="BY46" s="363">
        <f>IFERROR(SUMIF('Mapping concept'!$B:$B,Jaaroverzicht!$B46,'Mapping concept'!AH:AH)/SUMIF('Mapping concept'!$B:$B,Jaaroverzicht!$B46,'Mapping concept'!T:T),0)</f>
        <v>1.1000000000000001E-3</v>
      </c>
      <c r="BZ46" s="363">
        <f>IFERROR(SUMIF('Mapping concept'!$B:$B,Jaaroverzicht!$B46,'Mapping concept'!AI:AI)/SUMIF('Mapping concept'!$B:$B,Jaaroverzicht!$B46,'Mapping concept'!U:U),0)</f>
        <v>0</v>
      </c>
      <c r="CA46" s="363">
        <f>IFERROR(SUMIF('Mapping concept'!$B:$B,Jaaroverzicht!$B46,'Mapping concept'!AJ:AJ)/SUMIF('Mapping concept'!$B:$B,Jaaroverzicht!$B46,'Mapping concept'!V:V),0)</f>
        <v>1.2999999999999999E-2</v>
      </c>
      <c r="CB46" s="363">
        <f>IFERROR(SUMIF('Mapping concept'!$B:$B,Jaaroverzicht!$B46,'Mapping concept'!AK:AK)/SUMIF('Mapping concept'!$B:$B,Jaaroverzicht!$B46,'Mapping concept'!W:W),0)</f>
        <v>4.02E-2</v>
      </c>
      <c r="CC46" s="363">
        <f>IFERROR(SUMIF('Mapping concept'!$B:$B,Jaaroverzicht!$B46,'Mapping concept'!AL:AL)/SUMIF('Mapping concept'!$B:$B,Jaaroverzicht!$B46,'Mapping concept'!X:X),0)</f>
        <v>2.5100000000000001E-2</v>
      </c>
      <c r="CD46" s="363">
        <f>IFERROR(SUMIF('Mapping concept'!$B:$B,Jaaroverzicht!$B46,'Mapping concept'!AM:AM)/SUMIF('Mapping concept'!$B:$B,Jaaroverzicht!$B46,'Mapping concept'!Y:Y),0)</f>
        <v>0</v>
      </c>
      <c r="CE46" s="363">
        <f>IFERROR(SUMIF('Mapping concept'!$B:$B,Jaaroverzicht!$B46,'Mapping concept'!AN:AN)/SUMIF('Mapping concept'!$B:$B,Jaaroverzicht!$B46,'Mapping concept'!Z:Z),0)</f>
        <v>0</v>
      </c>
      <c r="CF46" s="363">
        <f>IFERROR(SUMIF('Mapping concept'!$B:$B,Jaaroverzicht!$B46,'Mapping concept'!AO:AO)/SUMIF('Mapping concept'!$B:$B,Jaaroverzicht!$B46,'Mapping concept'!AA:AA),0)</f>
        <v>0</v>
      </c>
      <c r="CG46" s="363">
        <f>IFERROR(SUMIF('Mapping concept'!$B:$B,Jaaroverzicht!$B46,'Mapping concept'!AP:AP)/SUMIF('Mapping concept'!$B:$B,Jaaroverzicht!$B46,'Mapping concept'!AB:AB),0)</f>
        <v>0</v>
      </c>
      <c r="CH46" s="363">
        <f>IFERROR(SUMIF('Mapping concept'!$B:$B,Jaaroverzicht!$B46,'Mapping concept'!AQ:AQ)/SUMIF('Mapping concept'!$B:$B,Jaaroverzicht!$B46,'Mapping concept'!AC:AC),0)</f>
        <v>0</v>
      </c>
      <c r="CI46" s="450"/>
      <c r="CJ46" s="450"/>
    </row>
    <row r="47" spans="1:88" s="34" customFormat="1" ht="12" customHeight="1">
      <c r="A47" s="398" t="s">
        <v>224</v>
      </c>
      <c r="B47" s="398" t="s">
        <v>225</v>
      </c>
      <c r="C47" s="313" t="s">
        <v>226</v>
      </c>
      <c r="D47" s="333"/>
      <c r="E47" s="317">
        <v>1.2783333333333332E-2</v>
      </c>
      <c r="F47" s="332"/>
      <c r="G47" s="317">
        <f t="shared" si="65"/>
        <v>5.0900000000000001E-2</v>
      </c>
      <c r="H47" s="317">
        <f t="shared" si="66"/>
        <v>4.2599999999999999E-2</v>
      </c>
      <c r="I47" s="317">
        <f t="shared" si="67"/>
        <v>4.3900000000000002E-2</v>
      </c>
      <c r="J47" s="317">
        <f t="shared" si="68"/>
        <v>1.8800000000000004E-2</v>
      </c>
      <c r="K47" s="317">
        <f t="shared" si="69"/>
        <v>1.9E-3</v>
      </c>
      <c r="L47" s="317">
        <f t="shared" si="70"/>
        <v>0</v>
      </c>
      <c r="M47" s="317">
        <f t="shared" si="71"/>
        <v>4.4000000000000003E-3</v>
      </c>
      <c r="N47" s="317" t="str">
        <f t="shared" si="72"/>
        <v/>
      </c>
      <c r="O47" s="317" t="str">
        <f t="shared" si="73"/>
        <v/>
      </c>
      <c r="P47" s="317" t="str">
        <f t="shared" si="74"/>
        <v/>
      </c>
      <c r="Q47" s="317" t="str">
        <f t="shared" si="75"/>
        <v/>
      </c>
      <c r="R47" s="317" t="str">
        <f t="shared" si="76"/>
        <v/>
      </c>
      <c r="S47" s="428">
        <f t="shared" si="62"/>
        <v>2.3214285714285715E-2</v>
      </c>
      <c r="U47" s="374">
        <f>VLOOKUP(B47,B:CH,5+'Mapping DEF'!$B$1,FALSE)-VLOOKUP(B47,B:CH,73+'Mapping DEF'!$B$1,FALSE)</f>
        <v>0</v>
      </c>
      <c r="V47" s="154"/>
      <c r="X47" s="344">
        <f>IF(G$6="Concept",SUMIF('Mapping concept'!$B:$B,Jaaroverzicht!$B47,'Mapping concept'!R:R),SUMIF('Mapping DEF'!$B:$B,Jaaroverzicht!$B47,'Mapping DEF'!R:R))</f>
        <v>13.06</v>
      </c>
      <c r="Y47" s="344">
        <f>IF(H$6="Concept",SUMIF('Mapping concept'!$B:$B,Jaaroverzicht!$B47,'Mapping concept'!S:S),SUMIF('Mapping DEF'!$B:$B,Jaaroverzicht!$B47,'Mapping DEF'!S:S))</f>
        <v>14.1</v>
      </c>
      <c r="Z47" s="344">
        <f>IF(I$6="Concept",SUMIF('Mapping concept'!$B:$B,Jaaroverzicht!$B47,'Mapping concept'!T:T),SUMIF('Mapping DEF'!$B:$B,Jaaroverzicht!$B47,'Mapping DEF'!T:T))</f>
        <v>14.1</v>
      </c>
      <c r="AA47" s="344">
        <f>IF(J$6="Concept",SUMIF('Mapping concept'!$B:$B,Jaaroverzicht!$B47,'Mapping concept'!U:U),SUMIF('Mapping DEF'!$B:$B,Jaaroverzicht!$B47,'Mapping DEF'!U:U))</f>
        <v>13.84</v>
      </c>
      <c r="AB47" s="344">
        <f>IF(K$6="Concept",SUMIF('Mapping concept'!$B:$B,Jaaroverzicht!$B47,'Mapping concept'!V:V),SUMIF('Mapping DEF'!$B:$B,Jaaroverzicht!$B47,'Mapping DEF'!V:V))</f>
        <v>13.5</v>
      </c>
      <c r="AC47" s="344">
        <f>IF(L$6="Concept",SUMIF('Mapping concept'!$B:$B,Jaaroverzicht!$B47,'Mapping concept'!W:W),SUMIF('Mapping DEF'!$B:$B,Jaaroverzicht!$B47,'Mapping DEF'!W:W))</f>
        <v>13.42</v>
      </c>
      <c r="AD47" s="344">
        <f>IF(M$6="Concept",SUMIF('Mapping concept'!$B:$B,Jaaroverzicht!$B47,'Mapping concept'!X:X),SUMIF('Mapping DEF'!$B:$B,Jaaroverzicht!$B47,'Mapping DEF'!X:X))</f>
        <v>11.77</v>
      </c>
      <c r="AE47" s="344">
        <f>IF(N$6="Concept",SUMIF('Mapping concept'!$B:$B,Jaaroverzicht!$B47,'Mapping concept'!Y:Y),SUMIF('Mapping DEF'!$B:$B,Jaaroverzicht!$B47,'Mapping DEF'!Y:Y))</f>
        <v>0</v>
      </c>
      <c r="AF47" s="344">
        <f>IF(O$6="Concept",SUMIF('Mapping concept'!$B:$B,Jaaroverzicht!$B47,'Mapping concept'!Z:Z),SUMIF('Mapping DEF'!$B:$B,Jaaroverzicht!$B47,'Mapping DEF'!Z:Z))</f>
        <v>0</v>
      </c>
      <c r="AG47" s="344">
        <f>IF(P$6="Concept",SUMIF('Mapping concept'!$B:$B,Jaaroverzicht!$B47,'Mapping concept'!AA:AA),SUMIF('Mapping DEF'!$B:$B,Jaaroverzicht!$B47,'Mapping DEF'!AA:AA))</f>
        <v>0</v>
      </c>
      <c r="AH47" s="344">
        <f>IF(Q$6="Concept",SUMIF('Mapping concept'!$B:$B,Jaaroverzicht!$B47,'Mapping concept'!AB:AB),SUMIF('Mapping DEF'!$B:$B,Jaaroverzicht!$B47,'Mapping DEF'!AB:AB))</f>
        <v>0</v>
      </c>
      <c r="AI47" s="344">
        <f>IF(R$6="Concept",SUMIF('Mapping concept'!$B:$B,Jaaroverzicht!$B47,'Mapping concept'!AC:AC),SUMIF('Mapping DEF'!$B:$B,Jaaroverzicht!$B47,'Mapping DEF'!AC:AC))</f>
        <v>0</v>
      </c>
      <c r="AJ47" s="398"/>
      <c r="AK47" s="157">
        <v>430</v>
      </c>
      <c r="AL47" s="157" t="s">
        <v>226</v>
      </c>
      <c r="AM47" s="157"/>
      <c r="AN47" s="387">
        <f t="shared" si="77"/>
        <v>4.58E-2</v>
      </c>
      <c r="AO47" s="386">
        <f t="shared" si="78"/>
        <v>-2.2585714285714285E-2</v>
      </c>
      <c r="AP47" s="157"/>
      <c r="AQ47" s="134">
        <f>IF(G$6="Concept",SUMIF('Mapping concept'!$B:$B,Jaaroverzicht!$B47,'Mapping concept'!AF:AF),SUMIF('Mapping DEF'!$B:$B,Jaaroverzicht!$B47,'Mapping DEF'!AF:AF))</f>
        <v>0.66475400000000007</v>
      </c>
      <c r="AR47" s="134">
        <f>IF(H$6="Concept",SUMIF('Mapping concept'!$B:$B,Jaaroverzicht!$B47,'Mapping concept'!AG:AG),SUMIF('Mapping DEF'!$B:$B,Jaaroverzicht!$B47,'Mapping DEF'!AG:AG))</f>
        <v>0.60065999999999997</v>
      </c>
      <c r="AS47" s="134">
        <f>IF(I$6="Concept",SUMIF('Mapping concept'!$B:$B,Jaaroverzicht!$B47,'Mapping concept'!AH:AH),SUMIF('Mapping DEF'!$B:$B,Jaaroverzicht!$B47,'Mapping DEF'!AH:AH))</f>
        <v>0.61899000000000004</v>
      </c>
      <c r="AT47" s="134">
        <f>IF(J$6="Concept",SUMIF('Mapping concept'!$B:$B,Jaaroverzicht!$B47,'Mapping concept'!AI:AI),SUMIF('Mapping DEF'!$B:$B,Jaaroverzicht!$B47,'Mapping DEF'!AI:AI))</f>
        <v>0.26019200000000003</v>
      </c>
      <c r="AU47" s="134">
        <f>IF(K$6="Concept",SUMIF('Mapping concept'!$B:$B,Jaaroverzicht!$B47,'Mapping concept'!AJ:AJ),SUMIF('Mapping DEF'!$B:$B,Jaaroverzicht!$B47,'Mapping DEF'!AJ:AJ))</f>
        <v>2.5649999999999999E-2</v>
      </c>
      <c r="AV47" s="134">
        <f>IF(L$6="Concept",SUMIF('Mapping concept'!$B:$B,Jaaroverzicht!$B47,'Mapping concept'!AK:AK),SUMIF('Mapping DEF'!$B:$B,Jaaroverzicht!$B47,'Mapping DEF'!AK:AK))</f>
        <v>0</v>
      </c>
      <c r="AW47" s="134">
        <f>IF(M$6="Concept",SUMIF('Mapping concept'!$B:$B,Jaaroverzicht!$B47,'Mapping concept'!AL:AL),SUMIF('Mapping DEF'!$B:$B,Jaaroverzicht!$B47,'Mapping DEF'!AL:AL))</f>
        <v>5.1788000000000001E-2</v>
      </c>
      <c r="AX47" s="134">
        <f>IF(N$6="Concept",SUMIF('Mapping concept'!$B:$B,Jaaroverzicht!$B47,'Mapping concept'!AM:AM),SUMIF('Mapping DEF'!$B:$B,Jaaroverzicht!$B47,'Mapping DEF'!AM:AM))</f>
        <v>0</v>
      </c>
      <c r="AY47" s="134">
        <f>IF(O$6="Concept",SUMIF('Mapping concept'!$B:$B,Jaaroverzicht!$B47,'Mapping concept'!AN:AN),SUMIF('Mapping DEF'!$B:$B,Jaaroverzicht!$B47,'Mapping DEF'!AN:AN))</f>
        <v>0</v>
      </c>
      <c r="AZ47" s="134">
        <f>IF(P$6="Concept",SUMIF('Mapping concept'!$B:$B,Jaaroverzicht!$B47,'Mapping concept'!AO:AO),SUMIF('Mapping DEF'!$B:$B,Jaaroverzicht!$B47,'Mapping DEF'!AO:AO))</f>
        <v>0</v>
      </c>
      <c r="BA47" s="134">
        <f>IF(Q$6="Concept",SUMIF('Mapping concept'!$B:$B,Jaaroverzicht!$B47,'Mapping concept'!AP:AP),SUMIF('Mapping DEF'!$B:$B,Jaaroverzicht!$B47,'Mapping DEF'!AP:AP))</f>
        <v>0</v>
      </c>
      <c r="BB47" s="134">
        <f>IF(R$6="Concept",SUMIF('Mapping concept'!$B:$B,Jaaroverzicht!$B47,'Mapping concept'!AQ:AQ),SUMIF('Mapping DEF'!$B:$B,Jaaroverzicht!$B47,'Mapping DEF'!AQ:AQ))</f>
        <v>0</v>
      </c>
      <c r="BI47" s="154"/>
      <c r="BJ47" s="132">
        <f>SUM(AQ47:$AQ47)/SUM(X47:$X47)</f>
        <v>5.0900000000000001E-2</v>
      </c>
      <c r="BK47" s="132">
        <f>SUM($AQ47:AR47)/SUM($X47:Y47)</f>
        <v>4.6591089837997056E-2</v>
      </c>
      <c r="BL47" s="132">
        <f>SUM($AQ47:AS47)/SUM($X47:Z47)</f>
        <v>4.5671449345613187E-2</v>
      </c>
      <c r="BM47" s="132">
        <f>SUM($AQ47:AT47)/SUM($X47:AA47)</f>
        <v>3.8921887477313975E-2</v>
      </c>
      <c r="BN47" s="132">
        <f>SUM($AQ47:AU47)/SUM($X47:AB47)</f>
        <v>3.1636239067055399E-2</v>
      </c>
      <c r="BO47" s="132">
        <f>SUM($AQ47:AV47)/SUM($X47:AC47)</f>
        <v>2.6459960985125583E-2</v>
      </c>
      <c r="BP47" s="132">
        <f>SUM($AQ47:AW47)/SUM($X47:AD47)</f>
        <v>2.3691587589295238E-2</v>
      </c>
      <c r="BQ47" s="132">
        <f>SUM($AQ47:AX47)/SUM($X47:AE47)</f>
        <v>2.3691587589295238E-2</v>
      </c>
      <c r="BR47" s="132">
        <f>SUM($AQ47:AY47)/SUM($X47:AF47)</f>
        <v>2.3691587589295238E-2</v>
      </c>
      <c r="BS47" s="132">
        <f>SUM($AQ47:AZ47)/SUM($X47:AG47)</f>
        <v>2.3691587589295238E-2</v>
      </c>
      <c r="BT47" s="132">
        <f>SUM($AQ47:BA47)/SUM($X47:AH47)</f>
        <v>2.3691587589295238E-2</v>
      </c>
      <c r="BU47" s="132">
        <f>SUM($AQ47:BB47)/SUM($X47:AI47)</f>
        <v>2.3691587589295238E-2</v>
      </c>
      <c r="BW47" s="362">
        <f>IFERROR(SUMIF('Mapping concept'!$B:$B,Jaaroverzicht!$B47,'Mapping concept'!AF:AF)/SUMIF('Mapping concept'!$B:$B,Jaaroverzicht!$B47,'Mapping concept'!R:R),0)</f>
        <v>5.0900000000000001E-2</v>
      </c>
      <c r="BX47" s="363">
        <f>IFERROR(SUMIF('Mapping concept'!$B:$B,Jaaroverzicht!$B47,'Mapping concept'!AG:AG)/SUMIF('Mapping concept'!$B:$B,Jaaroverzicht!$B47,'Mapping concept'!S:S),0)</f>
        <v>4.2599999999999999E-2</v>
      </c>
      <c r="BY47" s="363">
        <f>IFERROR(SUMIF('Mapping concept'!$B:$B,Jaaroverzicht!$B47,'Mapping concept'!AH:AH)/SUMIF('Mapping concept'!$B:$B,Jaaroverzicht!$B47,'Mapping concept'!T:T),0)</f>
        <v>4.5799999999999993E-2</v>
      </c>
      <c r="BZ47" s="363">
        <f>IFERROR(SUMIF('Mapping concept'!$B:$B,Jaaroverzicht!$B47,'Mapping concept'!AI:AI)/SUMIF('Mapping concept'!$B:$B,Jaaroverzicht!$B47,'Mapping concept'!U:U),0)</f>
        <v>1.8800000000000004E-2</v>
      </c>
      <c r="CA47" s="363">
        <f>IFERROR(SUMIF('Mapping concept'!$B:$B,Jaaroverzicht!$B47,'Mapping concept'!AJ:AJ)/SUMIF('Mapping concept'!$B:$B,Jaaroverzicht!$B47,'Mapping concept'!V:V),0)</f>
        <v>2.8199999999999999E-2</v>
      </c>
      <c r="CB47" s="363">
        <f>IFERROR(SUMIF('Mapping concept'!$B:$B,Jaaroverzicht!$B47,'Mapping concept'!AK:AK)/SUMIF('Mapping concept'!$B:$B,Jaaroverzicht!$B47,'Mapping concept'!W:W),0)</f>
        <v>0</v>
      </c>
      <c r="CC47" s="363">
        <f>IFERROR(SUMIF('Mapping concept'!$B:$B,Jaaroverzicht!$B47,'Mapping concept'!AL:AL)/SUMIF('Mapping concept'!$B:$B,Jaaroverzicht!$B47,'Mapping concept'!X:X),0)</f>
        <v>4.4000000000000003E-3</v>
      </c>
      <c r="CD47" s="363">
        <f>IFERROR(SUMIF('Mapping concept'!$B:$B,Jaaroverzicht!$B47,'Mapping concept'!AM:AM)/SUMIF('Mapping concept'!$B:$B,Jaaroverzicht!$B47,'Mapping concept'!Y:Y),0)</f>
        <v>0</v>
      </c>
      <c r="CE47" s="363">
        <f>IFERROR(SUMIF('Mapping concept'!$B:$B,Jaaroverzicht!$B47,'Mapping concept'!AN:AN)/SUMIF('Mapping concept'!$B:$B,Jaaroverzicht!$B47,'Mapping concept'!Z:Z),0)</f>
        <v>0</v>
      </c>
      <c r="CF47" s="363">
        <f>IFERROR(SUMIF('Mapping concept'!$B:$B,Jaaroverzicht!$B47,'Mapping concept'!AO:AO)/SUMIF('Mapping concept'!$B:$B,Jaaroverzicht!$B47,'Mapping concept'!AA:AA),0)</f>
        <v>0</v>
      </c>
      <c r="CG47" s="363">
        <f>IFERROR(SUMIF('Mapping concept'!$B:$B,Jaaroverzicht!$B47,'Mapping concept'!AP:AP)/SUMIF('Mapping concept'!$B:$B,Jaaroverzicht!$B47,'Mapping concept'!AB:AB),0)</f>
        <v>0</v>
      </c>
      <c r="CH47" s="363">
        <f>IFERROR(SUMIF('Mapping concept'!$B:$B,Jaaroverzicht!$B47,'Mapping concept'!AQ:AQ)/SUMIF('Mapping concept'!$B:$B,Jaaroverzicht!$B47,'Mapping concept'!AC:AC),0)</f>
        <v>0</v>
      </c>
      <c r="CI47" s="450"/>
      <c r="CJ47" s="450"/>
    </row>
    <row r="48" spans="1:88" s="34" customFormat="1" ht="12" customHeight="1">
      <c r="A48" s="398" t="s">
        <v>228</v>
      </c>
      <c r="B48" s="398" t="s">
        <v>229</v>
      </c>
      <c r="C48" s="313" t="s">
        <v>230</v>
      </c>
      <c r="D48" s="333"/>
      <c r="E48" s="317">
        <v>6.1500000000000001E-3</v>
      </c>
      <c r="F48" s="332"/>
      <c r="G48" s="317">
        <f t="shared" si="65"/>
        <v>1.41E-2</v>
      </c>
      <c r="H48" s="317">
        <f t="shared" si="66"/>
        <v>1.04E-2</v>
      </c>
      <c r="I48" s="317">
        <f t="shared" si="67"/>
        <v>1.5400000000000002E-2</v>
      </c>
      <c r="J48" s="317">
        <f t="shared" si="68"/>
        <v>6.25E-2</v>
      </c>
      <c r="K48" s="317">
        <f t="shared" si="69"/>
        <v>6.6100000000000006E-2</v>
      </c>
      <c r="L48" s="317">
        <f t="shared" si="70"/>
        <v>9.1800000000000007E-2</v>
      </c>
      <c r="M48" s="317">
        <f t="shared" si="71"/>
        <v>9.7799999999999998E-2</v>
      </c>
      <c r="N48" s="317" t="str">
        <f t="shared" si="72"/>
        <v/>
      </c>
      <c r="O48" s="317" t="str">
        <f t="shared" si="73"/>
        <v/>
      </c>
      <c r="P48" s="317" t="str">
        <f t="shared" si="74"/>
        <v/>
      </c>
      <c r="Q48" s="317" t="str">
        <f t="shared" si="75"/>
        <v/>
      </c>
      <c r="R48" s="317" t="str">
        <f t="shared" si="76"/>
        <v/>
      </c>
      <c r="S48" s="428">
        <f t="shared" si="62"/>
        <v>5.1157142857142859E-2</v>
      </c>
      <c r="U48" s="374">
        <f>VLOOKUP(B48,B:CH,5+'Mapping DEF'!$B$1,FALSE)-VLOOKUP(B48,B:CH,73+'Mapping DEF'!$B$1,FALSE)</f>
        <v>1.0000000000000009E-3</v>
      </c>
      <c r="V48" s="154"/>
      <c r="X48" s="344">
        <f>IF(G$6="Concept",SUMIF('Mapping concept'!$B:$B,Jaaroverzicht!$B48,'Mapping concept'!R:R),SUMIF('Mapping DEF'!$B:$B,Jaaroverzicht!$B48,'Mapping DEF'!R:R))</f>
        <v>15.97</v>
      </c>
      <c r="Y48" s="344">
        <f>IF(H$6="Concept",SUMIF('Mapping concept'!$B:$B,Jaaroverzicht!$B48,'Mapping concept'!S:S),SUMIF('Mapping DEF'!$B:$B,Jaaroverzicht!$B48,'Mapping DEF'!S:S))</f>
        <v>17.100000000000001</v>
      </c>
      <c r="Z48" s="344">
        <f>IF(I$6="Concept",SUMIF('Mapping concept'!$B:$B,Jaaroverzicht!$B48,'Mapping concept'!T:T),SUMIF('Mapping DEF'!$B:$B,Jaaroverzicht!$B48,'Mapping DEF'!T:T))</f>
        <v>16.79</v>
      </c>
      <c r="AA48" s="344">
        <f>IF(J$6="Concept",SUMIF('Mapping concept'!$B:$B,Jaaroverzicht!$B48,'Mapping concept'!U:U),SUMIF('Mapping DEF'!$B:$B,Jaaroverzicht!$B48,'Mapping DEF'!U:U))</f>
        <v>16.649999999999999</v>
      </c>
      <c r="AB48" s="344">
        <f>IF(K$6="Concept",SUMIF('Mapping concept'!$B:$B,Jaaroverzicht!$B48,'Mapping concept'!V:V),SUMIF('Mapping DEF'!$B:$B,Jaaroverzicht!$B48,'Mapping DEF'!V:V))</f>
        <v>16.649999999999999</v>
      </c>
      <c r="AC48" s="344">
        <f>IF(L$6="Concept",SUMIF('Mapping concept'!$B:$B,Jaaroverzicht!$B48,'Mapping concept'!W:W),SUMIF('Mapping DEF'!$B:$B,Jaaroverzicht!$B48,'Mapping DEF'!W:W))</f>
        <v>16.489999999999998</v>
      </c>
      <c r="AD48" s="344">
        <f>IF(M$6="Concept",SUMIF('Mapping concept'!$B:$B,Jaaroverzicht!$B48,'Mapping concept'!X:X),SUMIF('Mapping DEF'!$B:$B,Jaaroverzicht!$B48,'Mapping DEF'!X:X))</f>
        <v>14.78</v>
      </c>
      <c r="AE48" s="344">
        <f>IF(N$6="Concept",SUMIF('Mapping concept'!$B:$B,Jaaroverzicht!$B48,'Mapping concept'!Y:Y),SUMIF('Mapping DEF'!$B:$B,Jaaroverzicht!$B48,'Mapping DEF'!Y:Y))</f>
        <v>0</v>
      </c>
      <c r="AF48" s="344">
        <f>IF(O$6="Concept",SUMIF('Mapping concept'!$B:$B,Jaaroverzicht!$B48,'Mapping concept'!Z:Z),SUMIF('Mapping DEF'!$B:$B,Jaaroverzicht!$B48,'Mapping DEF'!Z:Z))</f>
        <v>0</v>
      </c>
      <c r="AG48" s="344">
        <f>IF(P$6="Concept",SUMIF('Mapping concept'!$B:$B,Jaaroverzicht!$B48,'Mapping concept'!AA:AA),SUMIF('Mapping DEF'!$B:$B,Jaaroverzicht!$B48,'Mapping DEF'!AA:AA))</f>
        <v>0</v>
      </c>
      <c r="AH48" s="344">
        <f>IF(Q$6="Concept",SUMIF('Mapping concept'!$B:$B,Jaaroverzicht!$B48,'Mapping concept'!AB:AB),SUMIF('Mapping DEF'!$B:$B,Jaaroverzicht!$B48,'Mapping DEF'!AB:AB))</f>
        <v>0</v>
      </c>
      <c r="AI48" s="344">
        <f>IF(R$6="Concept",SUMIF('Mapping concept'!$B:$B,Jaaroverzicht!$B48,'Mapping concept'!AC:AC),SUMIF('Mapping DEF'!$B:$B,Jaaroverzicht!$B48,'Mapping DEF'!AC:AC))</f>
        <v>0</v>
      </c>
      <c r="AJ48" s="398"/>
      <c r="AK48" s="157">
        <v>440</v>
      </c>
      <c r="AL48" s="157" t="s">
        <v>218</v>
      </c>
      <c r="AM48" s="157"/>
      <c r="AN48" s="387">
        <f t="shared" si="77"/>
        <v>1.3300000000000001E-2</v>
      </c>
      <c r="AO48" s="386">
        <f>S48-AN48</f>
        <v>3.785714285714286E-2</v>
      </c>
      <c r="AP48" s="157"/>
      <c r="AQ48" s="134">
        <f>IF(G$6="Concept",SUMIF('Mapping concept'!$B:$B,Jaaroverzicht!$B48,'Mapping concept'!AF:AF),SUMIF('Mapping DEF'!$B:$B,Jaaroverzicht!$B48,'Mapping DEF'!AF:AF))</f>
        <v>0.22517700000000002</v>
      </c>
      <c r="AR48" s="134">
        <f>IF(H$6="Concept",SUMIF('Mapping concept'!$B:$B,Jaaroverzicht!$B48,'Mapping concept'!AG:AG),SUMIF('Mapping DEF'!$B:$B,Jaaroverzicht!$B48,'Mapping DEF'!AG:AG))</f>
        <v>0.17784</v>
      </c>
      <c r="AS48" s="134">
        <f>IF(I$6="Concept",SUMIF('Mapping concept'!$B:$B,Jaaroverzicht!$B48,'Mapping concept'!AH:AH),SUMIF('Mapping DEF'!$B:$B,Jaaroverzicht!$B48,'Mapping DEF'!AH:AH))</f>
        <v>0.25856600000000002</v>
      </c>
      <c r="AT48" s="134">
        <f>IF(J$6="Concept",SUMIF('Mapping concept'!$B:$B,Jaaroverzicht!$B48,'Mapping concept'!AI:AI),SUMIF('Mapping DEF'!$B:$B,Jaaroverzicht!$B48,'Mapping DEF'!AI:AI))</f>
        <v>1.0406249999999999</v>
      </c>
      <c r="AU48" s="134">
        <f>IF(K$6="Concept",SUMIF('Mapping concept'!$B:$B,Jaaroverzicht!$B48,'Mapping concept'!AJ:AJ),SUMIF('Mapping DEF'!$B:$B,Jaaroverzicht!$B48,'Mapping DEF'!AJ:AJ))</f>
        <v>1.100565</v>
      </c>
      <c r="AV48" s="134">
        <f>IF(L$6="Concept",SUMIF('Mapping concept'!$B:$B,Jaaroverzicht!$B48,'Mapping concept'!AK:AK),SUMIF('Mapping DEF'!$B:$B,Jaaroverzicht!$B48,'Mapping DEF'!AK:AK))</f>
        <v>1.513782</v>
      </c>
      <c r="AW48" s="134">
        <f>IF(M$6="Concept",SUMIF('Mapping concept'!$B:$B,Jaaroverzicht!$B48,'Mapping concept'!AL:AL),SUMIF('Mapping DEF'!$B:$B,Jaaroverzicht!$B48,'Mapping DEF'!AL:AL))</f>
        <v>1.445484</v>
      </c>
      <c r="AX48" s="134">
        <f>IF(N$6="Concept",SUMIF('Mapping concept'!$B:$B,Jaaroverzicht!$B48,'Mapping concept'!AM:AM),SUMIF('Mapping DEF'!$B:$B,Jaaroverzicht!$B48,'Mapping DEF'!AM:AM))</f>
        <v>0</v>
      </c>
      <c r="AY48" s="134">
        <f>IF(O$6="Concept",SUMIF('Mapping concept'!$B:$B,Jaaroverzicht!$B48,'Mapping concept'!AN:AN),SUMIF('Mapping DEF'!$B:$B,Jaaroverzicht!$B48,'Mapping DEF'!AN:AN))</f>
        <v>0</v>
      </c>
      <c r="AZ48" s="134">
        <f>IF(P$6="Concept",SUMIF('Mapping concept'!$B:$B,Jaaroverzicht!$B48,'Mapping concept'!AO:AO),SUMIF('Mapping DEF'!$B:$B,Jaaroverzicht!$B48,'Mapping DEF'!AO:AO))</f>
        <v>0</v>
      </c>
      <c r="BA48" s="134">
        <f>IF(Q$6="Concept",SUMIF('Mapping concept'!$B:$B,Jaaroverzicht!$B48,'Mapping concept'!AP:AP),SUMIF('Mapping DEF'!$B:$B,Jaaroverzicht!$B48,'Mapping DEF'!AP:AP))</f>
        <v>0</v>
      </c>
      <c r="BB48" s="134">
        <f>IF(R$6="Concept",SUMIF('Mapping concept'!$B:$B,Jaaroverzicht!$B48,'Mapping concept'!AQ:AQ),SUMIF('Mapping DEF'!$B:$B,Jaaroverzicht!$B48,'Mapping DEF'!AQ:AQ))</f>
        <v>0</v>
      </c>
      <c r="BI48" s="154"/>
      <c r="BJ48" s="132">
        <f>SUM(AQ48:$AQ48)/SUM(X48:$X48)</f>
        <v>1.41E-2</v>
      </c>
      <c r="BK48" s="132">
        <f>SUM($AQ48:AR48)/SUM($X48:Y48)</f>
        <v>1.2186785606289689E-2</v>
      </c>
      <c r="BL48" s="132">
        <f>SUM($AQ48:AS48)/SUM($X48:Z48)</f>
        <v>1.3268812675491376E-2</v>
      </c>
      <c r="BM48" s="132">
        <f>SUM($AQ48:AT48)/SUM($X48:AA48)</f>
        <v>2.5593264170801384E-2</v>
      </c>
      <c r="BN48" s="132">
        <f>SUM($AQ48:AU48)/SUM($X48:AB48)</f>
        <v>3.3703379028379034E-2</v>
      </c>
      <c r="BO48" s="132">
        <f>SUM($AQ48:AV48)/SUM($X48:AC48)</f>
        <v>4.331716006021074E-2</v>
      </c>
      <c r="BP48" s="132">
        <f>SUM($AQ48:AW48)/SUM($X48:AD48)</f>
        <v>5.0354268985405924E-2</v>
      </c>
      <c r="BQ48" s="132">
        <f>SUM($AQ48:AX48)/SUM($X48:AE48)</f>
        <v>5.0354268985405924E-2</v>
      </c>
      <c r="BR48" s="132">
        <f>SUM($AQ48:AY48)/SUM($X48:AF48)</f>
        <v>5.0354268985405924E-2</v>
      </c>
      <c r="BS48" s="132">
        <f>SUM($AQ48:AZ48)/SUM($X48:AG48)</f>
        <v>5.0354268985405924E-2</v>
      </c>
      <c r="BT48" s="132">
        <f>SUM($AQ48:BA48)/SUM($X48:AH48)</f>
        <v>5.0354268985405924E-2</v>
      </c>
      <c r="BU48" s="132">
        <f>SUM($AQ48:BB48)/SUM($X48:AI48)</f>
        <v>5.0354268985405924E-2</v>
      </c>
      <c r="BW48" s="362">
        <f>IFERROR(SUMIF('Mapping concept'!$B:$B,Jaaroverzicht!$B48,'Mapping concept'!AF:AF)/SUMIF('Mapping concept'!$B:$B,Jaaroverzicht!$B48,'Mapping concept'!R:R),0)</f>
        <v>1.41E-2</v>
      </c>
      <c r="BX48" s="363">
        <f>IFERROR(SUMIF('Mapping concept'!$B:$B,Jaaroverzicht!$B48,'Mapping concept'!AG:AG)/SUMIF('Mapping concept'!$B:$B,Jaaroverzicht!$B48,'Mapping concept'!S:S),0)</f>
        <v>1.06E-2</v>
      </c>
      <c r="BY48" s="363">
        <f>IFERROR(SUMIF('Mapping concept'!$B:$B,Jaaroverzicht!$B48,'Mapping concept'!AH:AH)/SUMIF('Mapping concept'!$B:$B,Jaaroverzicht!$B48,'Mapping concept'!T:T),0)</f>
        <v>1.3299999999999999E-2</v>
      </c>
      <c r="BZ48" s="363">
        <f>IFERROR(SUMIF('Mapping concept'!$B:$B,Jaaroverzicht!$B48,'Mapping concept'!AI:AI)/SUMIF('Mapping concept'!$B:$B,Jaaroverzicht!$B48,'Mapping concept'!U:U),0)</f>
        <v>6.1300000000000007E-2</v>
      </c>
      <c r="CA48" s="363">
        <f>IFERROR(SUMIF('Mapping concept'!$B:$B,Jaaroverzicht!$B48,'Mapping concept'!AJ:AJ)/SUMIF('Mapping concept'!$B:$B,Jaaroverzicht!$B48,'Mapping concept'!V:V),0)</f>
        <v>6.6100000000000006E-2</v>
      </c>
      <c r="CB48" s="363">
        <f>IFERROR(SUMIF('Mapping concept'!$B:$B,Jaaroverzicht!$B48,'Mapping concept'!AK:AK)/SUMIF('Mapping concept'!$B:$B,Jaaroverzicht!$B48,'Mapping concept'!W:W),0)</f>
        <v>9.0800000000000006E-2</v>
      </c>
      <c r="CC48" s="363">
        <f>IFERROR(SUMIF('Mapping concept'!$B:$B,Jaaroverzicht!$B48,'Mapping concept'!AL:AL)/SUMIF('Mapping concept'!$B:$B,Jaaroverzicht!$B48,'Mapping concept'!X:X),0)</f>
        <v>9.7799999999999998E-2</v>
      </c>
      <c r="CD48" s="363">
        <f>IFERROR(SUMIF('Mapping concept'!$B:$B,Jaaroverzicht!$B48,'Mapping concept'!AM:AM)/SUMIF('Mapping concept'!$B:$B,Jaaroverzicht!$B48,'Mapping concept'!Y:Y),0)</f>
        <v>0</v>
      </c>
      <c r="CE48" s="363">
        <f>IFERROR(SUMIF('Mapping concept'!$B:$B,Jaaroverzicht!$B48,'Mapping concept'!AN:AN)/SUMIF('Mapping concept'!$B:$B,Jaaroverzicht!$B48,'Mapping concept'!Z:Z),0)</f>
        <v>0</v>
      </c>
      <c r="CF48" s="363">
        <f>IFERROR(SUMIF('Mapping concept'!$B:$B,Jaaroverzicht!$B48,'Mapping concept'!AO:AO)/SUMIF('Mapping concept'!$B:$B,Jaaroverzicht!$B48,'Mapping concept'!AA:AA),0)</f>
        <v>0</v>
      </c>
      <c r="CG48" s="363">
        <f>IFERROR(SUMIF('Mapping concept'!$B:$B,Jaaroverzicht!$B48,'Mapping concept'!AP:AP)/SUMIF('Mapping concept'!$B:$B,Jaaroverzicht!$B48,'Mapping concept'!AB:AB),0)</f>
        <v>0</v>
      </c>
      <c r="CH48" s="363">
        <f>IFERROR(SUMIF('Mapping concept'!$B:$B,Jaaroverzicht!$B48,'Mapping concept'!AQ:AQ)/SUMIF('Mapping concept'!$B:$B,Jaaroverzicht!$B48,'Mapping concept'!AC:AC),0)</f>
        <v>0</v>
      </c>
      <c r="CI48" s="450"/>
      <c r="CJ48" s="450"/>
    </row>
    <row r="49" spans="1:232" s="34" customFormat="1" ht="12" customHeight="1">
      <c r="A49" s="398" t="s">
        <v>231</v>
      </c>
      <c r="B49" s="398" t="s">
        <v>232</v>
      </c>
      <c r="C49" s="313" t="s">
        <v>233</v>
      </c>
      <c r="D49" s="333"/>
      <c r="E49" s="317">
        <v>3.2308333333333335E-2</v>
      </c>
      <c r="F49" s="332"/>
      <c r="G49" s="317">
        <f t="shared" si="65"/>
        <v>6.4000000000000003E-3</v>
      </c>
      <c r="H49" s="317">
        <f t="shared" si="66"/>
        <v>1.38E-2</v>
      </c>
      <c r="I49" s="317">
        <f t="shared" si="67"/>
        <v>3.56E-2</v>
      </c>
      <c r="J49" s="317">
        <f t="shared" si="68"/>
        <v>3.0200000000000005E-2</v>
      </c>
      <c r="K49" s="317">
        <f t="shared" si="69"/>
        <v>3.0300000000000001E-2</v>
      </c>
      <c r="L49" s="317">
        <f t="shared" si="70"/>
        <v>4.02E-2</v>
      </c>
      <c r="M49" s="317">
        <f t="shared" si="71"/>
        <v>6.6900000000000001E-2</v>
      </c>
      <c r="N49" s="317" t="str">
        <f t="shared" si="72"/>
        <v/>
      </c>
      <c r="O49" s="317" t="str">
        <f t="shared" si="73"/>
        <v/>
      </c>
      <c r="P49" s="317" t="str">
        <f t="shared" si="74"/>
        <v/>
      </c>
      <c r="Q49" s="317" t="str">
        <f t="shared" si="75"/>
        <v/>
      </c>
      <c r="R49" s="317" t="str">
        <f t="shared" si="76"/>
        <v/>
      </c>
      <c r="S49" s="428">
        <f t="shared" si="62"/>
        <v>3.1914285714285721E-2</v>
      </c>
      <c r="U49" s="374">
        <f>VLOOKUP(B49,B:CH,5+'Mapping DEF'!$B$1,FALSE)-VLOOKUP(B49,B:CH,73+'Mapping DEF'!$B$1,FALSE)</f>
        <v>8.000000000000021E-4</v>
      </c>
      <c r="V49" s="154"/>
      <c r="X49" s="344">
        <f>IF(G$6="Concept",SUMIF('Mapping concept'!$B:$B,Jaaroverzicht!$B49,'Mapping concept'!R:R),SUMIF('Mapping DEF'!$B:$B,Jaaroverzicht!$B49,'Mapping DEF'!R:R))</f>
        <v>30.35</v>
      </c>
      <c r="Y49" s="344">
        <f>IF(H$6="Concept",SUMIF('Mapping concept'!$B:$B,Jaaroverzicht!$B49,'Mapping concept'!S:S),SUMIF('Mapping DEF'!$B:$B,Jaaroverzicht!$B49,'Mapping DEF'!S:S))</f>
        <v>31.07</v>
      </c>
      <c r="Z49" s="344">
        <f>IF(I$6="Concept",SUMIF('Mapping concept'!$B:$B,Jaaroverzicht!$B49,'Mapping concept'!T:T),SUMIF('Mapping DEF'!$B:$B,Jaaroverzicht!$B49,'Mapping DEF'!T:T))</f>
        <v>32.65</v>
      </c>
      <c r="AA49" s="344">
        <f>IF(J$6="Concept",SUMIF('Mapping concept'!$B:$B,Jaaroverzicht!$B49,'Mapping concept'!U:U),SUMIF('Mapping DEF'!$B:$B,Jaaroverzicht!$B49,'Mapping DEF'!U:U))</f>
        <v>33.15</v>
      </c>
      <c r="AB49" s="344">
        <f>IF(K$6="Concept",SUMIF('Mapping concept'!$B:$B,Jaaroverzicht!$B49,'Mapping concept'!V:V),SUMIF('Mapping DEF'!$B:$B,Jaaroverzicht!$B49,'Mapping DEF'!V:V))</f>
        <v>33.04</v>
      </c>
      <c r="AC49" s="344">
        <f>IF(L$6="Concept",SUMIF('Mapping concept'!$B:$B,Jaaroverzicht!$B49,'Mapping concept'!W:W),SUMIF('Mapping DEF'!$B:$B,Jaaroverzicht!$B49,'Mapping DEF'!W:W))</f>
        <v>32.369999999999997</v>
      </c>
      <c r="AD49" s="344">
        <f>IF(M$6="Concept",SUMIF('Mapping concept'!$B:$B,Jaaroverzicht!$B49,'Mapping concept'!X:X),SUMIF('Mapping DEF'!$B:$B,Jaaroverzicht!$B49,'Mapping DEF'!X:X))</f>
        <v>30.08</v>
      </c>
      <c r="AE49" s="344">
        <f>IF(N$6="Concept",SUMIF('Mapping concept'!$B:$B,Jaaroverzicht!$B49,'Mapping concept'!Y:Y),SUMIF('Mapping DEF'!$B:$B,Jaaroverzicht!$B49,'Mapping DEF'!Y:Y))</f>
        <v>0</v>
      </c>
      <c r="AF49" s="344">
        <f>IF(O$6="Concept",SUMIF('Mapping concept'!$B:$B,Jaaroverzicht!$B49,'Mapping concept'!Z:Z),SUMIF('Mapping DEF'!$B:$B,Jaaroverzicht!$B49,'Mapping DEF'!Z:Z))</f>
        <v>0</v>
      </c>
      <c r="AG49" s="344">
        <f>IF(P$6="Concept",SUMIF('Mapping concept'!$B:$B,Jaaroverzicht!$B49,'Mapping concept'!AA:AA),SUMIF('Mapping DEF'!$B:$B,Jaaroverzicht!$B49,'Mapping DEF'!AA:AA))</f>
        <v>0</v>
      </c>
      <c r="AH49" s="344">
        <f>IF(Q$6="Concept",SUMIF('Mapping concept'!$B:$B,Jaaroverzicht!$B49,'Mapping concept'!AB:AB),SUMIF('Mapping DEF'!$B:$B,Jaaroverzicht!$B49,'Mapping DEF'!AB:AB))</f>
        <v>0</v>
      </c>
      <c r="AI49" s="344">
        <f>IF(R$6="Concept",SUMIF('Mapping concept'!$B:$B,Jaaroverzicht!$B49,'Mapping concept'!AC:AC),SUMIF('Mapping DEF'!$B:$B,Jaaroverzicht!$B49,'Mapping DEF'!AC:AC))</f>
        <v>0</v>
      </c>
      <c r="AJ49" s="398"/>
      <c r="AK49" s="157">
        <v>441</v>
      </c>
      <c r="AL49" s="157" t="s">
        <v>233</v>
      </c>
      <c r="AM49" s="157"/>
      <c r="AN49" s="387">
        <f t="shared" si="77"/>
        <v>1.8600000000000002E-2</v>
      </c>
      <c r="AO49" s="386">
        <f>S49-AN49</f>
        <v>1.3314285714285719E-2</v>
      </c>
      <c r="AP49" s="157"/>
      <c r="AQ49" s="134">
        <f>IF(G$6="Concept",SUMIF('Mapping concept'!$B:$B,Jaaroverzicht!$B49,'Mapping concept'!AF:AF),SUMIF('Mapping DEF'!$B:$B,Jaaroverzicht!$B49,'Mapping DEF'!AF:AF))</f>
        <v>0.19424000000000002</v>
      </c>
      <c r="AR49" s="134">
        <f>IF(H$6="Concept",SUMIF('Mapping concept'!$B:$B,Jaaroverzicht!$B49,'Mapping concept'!AG:AG),SUMIF('Mapping DEF'!$B:$B,Jaaroverzicht!$B49,'Mapping DEF'!AG:AG))</f>
        <v>0.42876599999999998</v>
      </c>
      <c r="AS49" s="134">
        <f>IF(I$6="Concept",SUMIF('Mapping concept'!$B:$B,Jaaroverzicht!$B49,'Mapping concept'!AH:AH),SUMIF('Mapping DEF'!$B:$B,Jaaroverzicht!$B49,'Mapping DEF'!AH:AH))</f>
        <v>1.1623399999999999</v>
      </c>
      <c r="AT49" s="134">
        <f>IF(J$6="Concept",SUMIF('Mapping concept'!$B:$B,Jaaroverzicht!$B49,'Mapping concept'!AI:AI),SUMIF('Mapping DEF'!$B:$B,Jaaroverzicht!$B49,'Mapping DEF'!AI:AI))</f>
        <v>1.0011300000000001</v>
      </c>
      <c r="AU49" s="134">
        <f>IF(K$6="Concept",SUMIF('Mapping concept'!$B:$B,Jaaroverzicht!$B49,'Mapping concept'!AJ:AJ),SUMIF('Mapping DEF'!$B:$B,Jaaroverzicht!$B49,'Mapping DEF'!AJ:AJ))</f>
        <v>1.001112</v>
      </c>
      <c r="AV49" s="134">
        <f>IF(L$6="Concept",SUMIF('Mapping concept'!$B:$B,Jaaroverzicht!$B49,'Mapping concept'!AK:AK),SUMIF('Mapping DEF'!$B:$B,Jaaroverzicht!$B49,'Mapping DEF'!AK:AK))</f>
        <v>1.3012739999999998</v>
      </c>
      <c r="AW49" s="134">
        <f>IF(M$6="Concept",SUMIF('Mapping concept'!$B:$B,Jaaroverzicht!$B49,'Mapping concept'!AL:AL),SUMIF('Mapping DEF'!$B:$B,Jaaroverzicht!$B49,'Mapping DEF'!AL:AL))</f>
        <v>2.0123519999999999</v>
      </c>
      <c r="AX49" s="134">
        <f>IF(N$6="Concept",SUMIF('Mapping concept'!$B:$B,Jaaroverzicht!$B49,'Mapping concept'!AM:AM),SUMIF('Mapping DEF'!$B:$B,Jaaroverzicht!$B49,'Mapping DEF'!AM:AM))</f>
        <v>0</v>
      </c>
      <c r="AY49" s="134">
        <f>IF(O$6="Concept",SUMIF('Mapping concept'!$B:$B,Jaaroverzicht!$B49,'Mapping concept'!AN:AN),SUMIF('Mapping DEF'!$B:$B,Jaaroverzicht!$B49,'Mapping DEF'!AN:AN))</f>
        <v>0</v>
      </c>
      <c r="AZ49" s="134">
        <f>IF(P$6="Concept",SUMIF('Mapping concept'!$B:$B,Jaaroverzicht!$B49,'Mapping concept'!AO:AO),SUMIF('Mapping DEF'!$B:$B,Jaaroverzicht!$B49,'Mapping DEF'!AO:AO))</f>
        <v>0</v>
      </c>
      <c r="BA49" s="134">
        <f>IF(Q$6="Concept",SUMIF('Mapping concept'!$B:$B,Jaaroverzicht!$B49,'Mapping concept'!AP:AP),SUMIF('Mapping DEF'!$B:$B,Jaaroverzicht!$B49,'Mapping DEF'!AP:AP))</f>
        <v>0</v>
      </c>
      <c r="BB49" s="134">
        <f>IF(R$6="Concept",SUMIF('Mapping concept'!$B:$B,Jaaroverzicht!$B49,'Mapping concept'!AQ:AQ),SUMIF('Mapping DEF'!$B:$B,Jaaroverzicht!$B49,'Mapping DEF'!AQ:AQ))</f>
        <v>0</v>
      </c>
      <c r="BI49" s="154"/>
      <c r="BJ49" s="132">
        <f>SUM(AQ49:$AQ49)/SUM(X49:$X49)</f>
        <v>6.4000000000000003E-3</v>
      </c>
      <c r="BK49" s="132">
        <f>SUM($AQ49:AR49)/SUM($X49:Y49)</f>
        <v>1.0143373493975903E-2</v>
      </c>
      <c r="BL49" s="132">
        <f>SUM($AQ49:AS49)/SUM($X49:Z49)</f>
        <v>1.8978909322844691E-2</v>
      </c>
      <c r="BM49" s="132">
        <f>SUM($AQ49:AT49)/SUM($X49:AA49)</f>
        <v>2.1902814022952365E-2</v>
      </c>
      <c r="BN49" s="132">
        <f>SUM($AQ49:AU49)/SUM($X49:AB49)</f>
        <v>2.363401971795832E-2</v>
      </c>
      <c r="BO49" s="132">
        <f>SUM($AQ49:AV49)/SUM($X49:AC49)</f>
        <v>2.6417806156881066E-2</v>
      </c>
      <c r="BP49" s="132">
        <f>SUM($AQ49:AW49)/SUM($X49:AD49)</f>
        <v>3.188547438372772E-2</v>
      </c>
      <c r="BQ49" s="132">
        <f>SUM($AQ49:AX49)/SUM($X49:AE49)</f>
        <v>3.188547438372772E-2</v>
      </c>
      <c r="BR49" s="132">
        <f>SUM($AQ49:AY49)/SUM($X49:AF49)</f>
        <v>3.188547438372772E-2</v>
      </c>
      <c r="BS49" s="132">
        <f>SUM($AQ49:AZ49)/SUM($X49:AG49)</f>
        <v>3.188547438372772E-2</v>
      </c>
      <c r="BT49" s="132">
        <f>SUM($AQ49:BA49)/SUM($X49:AH49)</f>
        <v>3.188547438372772E-2</v>
      </c>
      <c r="BU49" s="132">
        <f>SUM($AQ49:BB49)/SUM($X49:AI49)</f>
        <v>3.188547438372772E-2</v>
      </c>
      <c r="BW49" s="362">
        <f>IFERROR(SUMIF('Mapping concept'!$B:$B,Jaaroverzicht!$B49,'Mapping concept'!AF:AF)/SUMIF('Mapping concept'!$B:$B,Jaaroverzicht!$B49,'Mapping concept'!R:R),0)</f>
        <v>0</v>
      </c>
      <c r="BX49" s="363">
        <f>IFERROR(SUMIF('Mapping concept'!$B:$B,Jaaroverzicht!$B49,'Mapping concept'!AG:AG)/SUMIF('Mapping concept'!$B:$B,Jaaroverzicht!$B49,'Mapping concept'!S:S),0)</f>
        <v>1.3899999999999999E-2</v>
      </c>
      <c r="BY49" s="363">
        <f>IFERROR(SUMIF('Mapping concept'!$B:$B,Jaaroverzicht!$B49,'Mapping concept'!AH:AH)/SUMIF('Mapping concept'!$B:$B,Jaaroverzicht!$B49,'Mapping concept'!T:T),0)</f>
        <v>1.9099999999999999E-2</v>
      </c>
      <c r="BZ49" s="363">
        <f>IFERROR(SUMIF('Mapping concept'!$B:$B,Jaaroverzicht!$B49,'Mapping concept'!AI:AI)/SUMIF('Mapping concept'!$B:$B,Jaaroverzicht!$B49,'Mapping concept'!U:U),0)</f>
        <v>3.0200000000000005E-2</v>
      </c>
      <c r="CA49" s="363">
        <f>IFERROR(SUMIF('Mapping concept'!$B:$B,Jaaroverzicht!$B49,'Mapping concept'!AJ:AJ)/SUMIF('Mapping concept'!$B:$B,Jaaroverzicht!$B49,'Mapping concept'!V:V),0)</f>
        <v>3.0300000000000001E-2</v>
      </c>
      <c r="CB49" s="363">
        <f>IFERROR(SUMIF('Mapping concept'!$B:$B,Jaaroverzicht!$B49,'Mapping concept'!AK:AK)/SUMIF('Mapping concept'!$B:$B,Jaaroverzicht!$B49,'Mapping concept'!W:W),0)</f>
        <v>3.9399999999999998E-2</v>
      </c>
      <c r="CC49" s="363">
        <f>IFERROR(SUMIF('Mapping concept'!$B:$B,Jaaroverzicht!$B49,'Mapping concept'!AL:AL)/SUMIF('Mapping concept'!$B:$B,Jaaroverzicht!$B49,'Mapping concept'!X:X),0)</f>
        <v>6.6900000000000001E-2</v>
      </c>
      <c r="CD49" s="363">
        <f>IFERROR(SUMIF('Mapping concept'!$B:$B,Jaaroverzicht!$B49,'Mapping concept'!AM:AM)/SUMIF('Mapping concept'!$B:$B,Jaaroverzicht!$B49,'Mapping concept'!Y:Y),0)</f>
        <v>0</v>
      </c>
      <c r="CE49" s="363">
        <f>IFERROR(SUMIF('Mapping concept'!$B:$B,Jaaroverzicht!$B49,'Mapping concept'!AN:AN)/SUMIF('Mapping concept'!$B:$B,Jaaroverzicht!$B49,'Mapping concept'!Z:Z),0)</f>
        <v>0</v>
      </c>
      <c r="CF49" s="363">
        <f>IFERROR(SUMIF('Mapping concept'!$B:$B,Jaaroverzicht!$B49,'Mapping concept'!AO:AO)/SUMIF('Mapping concept'!$B:$B,Jaaroverzicht!$B49,'Mapping concept'!AA:AA),0)</f>
        <v>0</v>
      </c>
      <c r="CG49" s="363">
        <f>IFERROR(SUMIF('Mapping concept'!$B:$B,Jaaroverzicht!$B49,'Mapping concept'!AP:AP)/SUMIF('Mapping concept'!$B:$B,Jaaroverzicht!$B49,'Mapping concept'!AB:AB),0)</f>
        <v>0</v>
      </c>
      <c r="CH49" s="363">
        <f>IFERROR(SUMIF('Mapping concept'!$B:$B,Jaaroverzicht!$B49,'Mapping concept'!AQ:AQ)/SUMIF('Mapping concept'!$B:$B,Jaaroverzicht!$B49,'Mapping concept'!AC:AC),0)</f>
        <v>0</v>
      </c>
      <c r="CI49" s="450"/>
      <c r="CJ49" s="450"/>
    </row>
    <row r="50" spans="1:232" s="34" customFormat="1" ht="12" customHeight="1">
      <c r="A50" s="398" t="s">
        <v>235</v>
      </c>
      <c r="B50" s="398" t="s">
        <v>236</v>
      </c>
      <c r="C50" s="313" t="s">
        <v>200</v>
      </c>
      <c r="D50" s="333"/>
      <c r="E50" s="317">
        <v>5.8741666666666664E-2</v>
      </c>
      <c r="F50" s="332"/>
      <c r="G50" s="317">
        <f t="shared" si="65"/>
        <v>2.8899999999999999E-2</v>
      </c>
      <c r="H50" s="317">
        <f t="shared" si="66"/>
        <v>6.1800000000000001E-2</v>
      </c>
      <c r="I50" s="317">
        <f t="shared" si="67"/>
        <v>7.3999999999999996E-2</v>
      </c>
      <c r="J50" s="317">
        <f t="shared" si="68"/>
        <v>0.10219999999999999</v>
      </c>
      <c r="K50" s="317">
        <f t="shared" si="69"/>
        <v>0.1011</v>
      </c>
      <c r="L50" s="317">
        <f t="shared" si="70"/>
        <v>0.1082</v>
      </c>
      <c r="M50" s="317">
        <f t="shared" si="71"/>
        <v>0.1201</v>
      </c>
      <c r="N50" s="317" t="str">
        <f t="shared" si="72"/>
        <v/>
      </c>
      <c r="O50" s="317" t="str">
        <f t="shared" si="73"/>
        <v/>
      </c>
      <c r="P50" s="317" t="str">
        <f t="shared" si="74"/>
        <v/>
      </c>
      <c r="Q50" s="317" t="str">
        <f t="shared" si="75"/>
        <v/>
      </c>
      <c r="R50" s="317" t="str">
        <f t="shared" si="76"/>
        <v/>
      </c>
      <c r="S50" s="428">
        <f t="shared" si="62"/>
        <v>8.5185714285714295E-2</v>
      </c>
      <c r="U50" s="374">
        <f>VLOOKUP(B50,B:CH,5+'Mapping DEF'!$B$1,FALSE)-VLOOKUP(B50,B:CH,73+'Mapping DEF'!$B$1,FALSE)</f>
        <v>0</v>
      </c>
      <c r="V50" s="154"/>
      <c r="X50" s="344">
        <f>IF(G$6="Concept",SUMIF('Mapping concept'!$B:$B,Jaaroverzicht!$B50,'Mapping concept'!R:R),SUMIF('Mapping DEF'!$B:$B,Jaaroverzicht!$B50,'Mapping DEF'!R:R))</f>
        <v>22.95</v>
      </c>
      <c r="Y50" s="344">
        <f>IF(H$6="Concept",SUMIF('Mapping concept'!$B:$B,Jaaroverzicht!$B50,'Mapping concept'!S:S),SUMIF('Mapping DEF'!$B:$B,Jaaroverzicht!$B50,'Mapping DEF'!S:S))</f>
        <v>22.13</v>
      </c>
      <c r="Z50" s="344">
        <f>IF(I$6="Concept",SUMIF('Mapping concept'!$B:$B,Jaaroverzicht!$B50,'Mapping concept'!T:T),SUMIF('Mapping DEF'!$B:$B,Jaaroverzicht!$B50,'Mapping DEF'!T:T))</f>
        <v>21.68</v>
      </c>
      <c r="AA50" s="344">
        <f>IF(J$6="Concept",SUMIF('Mapping concept'!$B:$B,Jaaroverzicht!$B50,'Mapping concept'!U:U),SUMIF('Mapping DEF'!$B:$B,Jaaroverzicht!$B50,'Mapping DEF'!U:U))</f>
        <v>21.08</v>
      </c>
      <c r="AB50" s="344">
        <f>IF(K$6="Concept",SUMIF('Mapping concept'!$B:$B,Jaaroverzicht!$B50,'Mapping concept'!V:V),SUMIF('Mapping DEF'!$B:$B,Jaaroverzicht!$B50,'Mapping DEF'!V:V))</f>
        <v>22.21</v>
      </c>
      <c r="AC50" s="344">
        <f>IF(L$6="Concept",SUMIF('Mapping concept'!$B:$B,Jaaroverzicht!$B50,'Mapping concept'!W:W),SUMIF('Mapping DEF'!$B:$B,Jaaroverzicht!$B50,'Mapping DEF'!W:W))</f>
        <v>22.36</v>
      </c>
      <c r="AD50" s="344">
        <f>IF(M$6="Concept",SUMIF('Mapping concept'!$B:$B,Jaaroverzicht!$B50,'Mapping concept'!X:X),SUMIF('Mapping DEF'!$B:$B,Jaaroverzicht!$B50,'Mapping DEF'!X:X))</f>
        <v>21.28</v>
      </c>
      <c r="AE50" s="344">
        <f>IF(N$6="Concept",SUMIF('Mapping concept'!$B:$B,Jaaroverzicht!$B50,'Mapping concept'!Y:Y),SUMIF('Mapping DEF'!$B:$B,Jaaroverzicht!$B50,'Mapping DEF'!Y:Y))</f>
        <v>0</v>
      </c>
      <c r="AF50" s="344">
        <f>IF(O$6="Concept",SUMIF('Mapping concept'!$B:$B,Jaaroverzicht!$B50,'Mapping concept'!Z:Z),SUMIF('Mapping DEF'!$B:$B,Jaaroverzicht!$B50,'Mapping DEF'!Z:Z))</f>
        <v>0</v>
      </c>
      <c r="AG50" s="344">
        <f>IF(P$6="Concept",SUMIF('Mapping concept'!$B:$B,Jaaroverzicht!$B50,'Mapping concept'!AA:AA),SUMIF('Mapping DEF'!$B:$B,Jaaroverzicht!$B50,'Mapping DEF'!AA:AA))</f>
        <v>0</v>
      </c>
      <c r="AH50" s="344">
        <f>IF(Q$6="Concept",SUMIF('Mapping concept'!$B:$B,Jaaroverzicht!$B50,'Mapping concept'!AB:AB),SUMIF('Mapping DEF'!$B:$B,Jaaroverzicht!$B50,'Mapping DEF'!AB:AB))</f>
        <v>0</v>
      </c>
      <c r="AI50" s="344">
        <f>IF(R$6="Concept",SUMIF('Mapping concept'!$B:$B,Jaaroverzicht!$B50,'Mapping concept'!AC:AC),SUMIF('Mapping DEF'!$B:$B,Jaaroverzicht!$B50,'Mapping DEF'!AC:AC))</f>
        <v>0</v>
      </c>
      <c r="AJ50" s="398"/>
      <c r="AK50" s="157">
        <v>450</v>
      </c>
      <c r="AL50" s="157" t="s">
        <v>200</v>
      </c>
      <c r="AM50" s="157"/>
      <c r="AN50" s="387">
        <f t="shared" si="77"/>
        <v>5.4900000000000004E-2</v>
      </c>
      <c r="AO50" s="386">
        <f>S50-AN50</f>
        <v>3.0285714285714291E-2</v>
      </c>
      <c r="AP50" s="157"/>
      <c r="AQ50" s="134">
        <f>IF(G$6="Concept",SUMIF('Mapping concept'!$B:$B,Jaaroverzicht!$B50,'Mapping concept'!AF:AF),SUMIF('Mapping DEF'!$B:$B,Jaaroverzicht!$B50,'Mapping DEF'!AF:AF))</f>
        <v>0.66325499999999993</v>
      </c>
      <c r="AR50" s="134">
        <f>IF(H$6="Concept",SUMIF('Mapping concept'!$B:$B,Jaaroverzicht!$B50,'Mapping concept'!AG:AG),SUMIF('Mapping DEF'!$B:$B,Jaaroverzicht!$B50,'Mapping DEF'!AG:AG))</f>
        <v>1.367634</v>
      </c>
      <c r="AS50" s="134">
        <f>IF(I$6="Concept",SUMIF('Mapping concept'!$B:$B,Jaaroverzicht!$B50,'Mapping concept'!AH:AH),SUMIF('Mapping DEF'!$B:$B,Jaaroverzicht!$B50,'Mapping DEF'!AH:AH))</f>
        <v>1.60432</v>
      </c>
      <c r="AT50" s="134">
        <f>IF(J$6="Concept",SUMIF('Mapping concept'!$B:$B,Jaaroverzicht!$B50,'Mapping concept'!AI:AI),SUMIF('Mapping DEF'!$B:$B,Jaaroverzicht!$B50,'Mapping DEF'!AI:AI))</f>
        <v>2.1543759999999996</v>
      </c>
      <c r="AU50" s="134">
        <f>IF(K$6="Concept",SUMIF('Mapping concept'!$B:$B,Jaaroverzicht!$B50,'Mapping concept'!AJ:AJ),SUMIF('Mapping DEF'!$B:$B,Jaaroverzicht!$B50,'Mapping DEF'!AJ:AJ))</f>
        <v>2.245431</v>
      </c>
      <c r="AV50" s="134">
        <f>IF(L$6="Concept",SUMIF('Mapping concept'!$B:$B,Jaaroverzicht!$B50,'Mapping concept'!AK:AK),SUMIF('Mapping DEF'!$B:$B,Jaaroverzicht!$B50,'Mapping DEF'!AK:AK))</f>
        <v>2.4193519999999999</v>
      </c>
      <c r="AW50" s="134">
        <f>IF(M$6="Concept",SUMIF('Mapping concept'!$B:$B,Jaaroverzicht!$B50,'Mapping concept'!AL:AL),SUMIF('Mapping DEF'!$B:$B,Jaaroverzicht!$B50,'Mapping DEF'!AL:AL))</f>
        <v>2.5557280000000002</v>
      </c>
      <c r="AX50" s="134">
        <f>IF(N$6="Concept",SUMIF('Mapping concept'!$B:$B,Jaaroverzicht!$B50,'Mapping concept'!AM:AM),SUMIF('Mapping DEF'!$B:$B,Jaaroverzicht!$B50,'Mapping DEF'!AM:AM))</f>
        <v>0</v>
      </c>
      <c r="AY50" s="134">
        <f>IF(O$6="Concept",SUMIF('Mapping concept'!$B:$B,Jaaroverzicht!$B50,'Mapping concept'!AN:AN),SUMIF('Mapping DEF'!$B:$B,Jaaroverzicht!$B50,'Mapping DEF'!AN:AN))</f>
        <v>0</v>
      </c>
      <c r="AZ50" s="134">
        <f>IF(P$6="Concept",SUMIF('Mapping concept'!$B:$B,Jaaroverzicht!$B50,'Mapping concept'!AO:AO),SUMIF('Mapping DEF'!$B:$B,Jaaroverzicht!$B50,'Mapping DEF'!AO:AO))</f>
        <v>0</v>
      </c>
      <c r="BA50" s="134">
        <f>IF(Q$6="Concept",SUMIF('Mapping concept'!$B:$B,Jaaroverzicht!$B50,'Mapping concept'!AP:AP),SUMIF('Mapping DEF'!$B:$B,Jaaroverzicht!$B50,'Mapping DEF'!AP:AP))</f>
        <v>0</v>
      </c>
      <c r="BB50" s="134">
        <f>IF(R$6="Concept",SUMIF('Mapping concept'!$B:$B,Jaaroverzicht!$B50,'Mapping concept'!AQ:AQ),SUMIF('Mapping DEF'!$B:$B,Jaaroverzicht!$B50,'Mapping DEF'!AQ:AQ))</f>
        <v>0</v>
      </c>
      <c r="BI50" s="154"/>
      <c r="BJ50" s="132">
        <f>SUM(AQ50:$AQ50)/SUM(X50:$X50)</f>
        <v>2.8899999999999999E-2</v>
      </c>
      <c r="BK50" s="132">
        <f>SUM($AQ50:AR50)/SUM($X50:Y50)</f>
        <v>4.5050776397515535E-2</v>
      </c>
      <c r="BL50" s="132">
        <f>SUM($AQ50:AS50)/SUM($X50:Z50)</f>
        <v>5.4451902336728593E-2</v>
      </c>
      <c r="BM50" s="132">
        <f>SUM($AQ50:AT50)/SUM($X50:AA50)</f>
        <v>6.5910576047358838E-2</v>
      </c>
      <c r="BN50" s="132">
        <f>SUM($AQ50:AU50)/SUM($X50:AB50)</f>
        <v>7.3012412539754656E-2</v>
      </c>
      <c r="BO50" s="132">
        <f>SUM($AQ50:AV50)/SUM($X50:AC50)</f>
        <v>7.8954520051355642E-2</v>
      </c>
      <c r="BP50" s="132">
        <f>SUM($AQ50:AW50)/SUM($X50:AD50)</f>
        <v>8.4651545318498292E-2</v>
      </c>
      <c r="BQ50" s="132">
        <f>SUM($AQ50:AX50)/SUM($X50:AE50)</f>
        <v>8.4651545318498292E-2</v>
      </c>
      <c r="BR50" s="132">
        <f>SUM($AQ50:AY50)/SUM($X50:AF50)</f>
        <v>8.4651545318498292E-2</v>
      </c>
      <c r="BS50" s="132">
        <f>SUM($AQ50:AZ50)/SUM($X50:AG50)</f>
        <v>8.4651545318498292E-2</v>
      </c>
      <c r="BT50" s="132">
        <f>SUM($AQ50:BA50)/SUM($X50:AH50)</f>
        <v>8.4651545318498292E-2</v>
      </c>
      <c r="BU50" s="132">
        <f>SUM($AQ50:BB50)/SUM($X50:AI50)</f>
        <v>8.4651545318498292E-2</v>
      </c>
      <c r="BW50" s="362">
        <f>IFERROR(SUMIF('Mapping concept'!$B:$B,Jaaroverzicht!$B50,'Mapping concept'!AF:AF)/SUMIF('Mapping concept'!$B:$B,Jaaroverzicht!$B50,'Mapping concept'!R:R),0)</f>
        <v>2.8899999999999999E-2</v>
      </c>
      <c r="BX50" s="363">
        <f>IFERROR(SUMIF('Mapping concept'!$B:$B,Jaaroverzicht!$B50,'Mapping concept'!AG:AG)/SUMIF('Mapping concept'!$B:$B,Jaaroverzicht!$B50,'Mapping concept'!S:S),0)</f>
        <v>6.1800000000000001E-2</v>
      </c>
      <c r="BY50" s="363">
        <f>IFERROR(SUMIF('Mapping concept'!$B:$B,Jaaroverzicht!$B50,'Mapping concept'!AH:AH)/SUMIF('Mapping concept'!$B:$B,Jaaroverzicht!$B50,'Mapping concept'!T:T),0)</f>
        <v>5.4199999999999998E-2</v>
      </c>
      <c r="BZ50" s="363">
        <f>IFERROR(SUMIF('Mapping concept'!$B:$B,Jaaroverzicht!$B50,'Mapping concept'!AI:AI)/SUMIF('Mapping concept'!$B:$B,Jaaroverzicht!$B50,'Mapping concept'!U:U),0)</f>
        <v>0.10219999999999999</v>
      </c>
      <c r="CA50" s="363">
        <f>IFERROR(SUMIF('Mapping concept'!$B:$B,Jaaroverzicht!$B50,'Mapping concept'!AJ:AJ)/SUMIF('Mapping concept'!$B:$B,Jaaroverzicht!$B50,'Mapping concept'!V:V),0)</f>
        <v>0.1011</v>
      </c>
      <c r="CB50" s="363">
        <f>IFERROR(SUMIF('Mapping concept'!$B:$B,Jaaroverzicht!$B50,'Mapping concept'!AK:AK)/SUMIF('Mapping concept'!$B:$B,Jaaroverzicht!$B50,'Mapping concept'!W:W),0)</f>
        <v>0.1082</v>
      </c>
      <c r="CC50" s="363">
        <f>IFERROR(SUMIF('Mapping concept'!$B:$B,Jaaroverzicht!$B50,'Mapping concept'!AL:AL)/SUMIF('Mapping concept'!$B:$B,Jaaroverzicht!$B50,'Mapping concept'!X:X),0)</f>
        <v>0.1201</v>
      </c>
      <c r="CD50" s="363">
        <f>IFERROR(SUMIF('Mapping concept'!$B:$B,Jaaroverzicht!$B50,'Mapping concept'!AM:AM)/SUMIF('Mapping concept'!$B:$B,Jaaroverzicht!$B50,'Mapping concept'!Y:Y),0)</f>
        <v>0</v>
      </c>
      <c r="CE50" s="363">
        <f>IFERROR(SUMIF('Mapping concept'!$B:$B,Jaaroverzicht!$B50,'Mapping concept'!AN:AN)/SUMIF('Mapping concept'!$B:$B,Jaaroverzicht!$B50,'Mapping concept'!Z:Z),0)</f>
        <v>0</v>
      </c>
      <c r="CF50" s="363">
        <f>IFERROR(SUMIF('Mapping concept'!$B:$B,Jaaroverzicht!$B50,'Mapping concept'!AO:AO)/SUMIF('Mapping concept'!$B:$B,Jaaroverzicht!$B50,'Mapping concept'!AA:AA),0)</f>
        <v>0</v>
      </c>
      <c r="CG50" s="363">
        <f>IFERROR(SUMIF('Mapping concept'!$B:$B,Jaaroverzicht!$B50,'Mapping concept'!AP:AP)/SUMIF('Mapping concept'!$B:$B,Jaaroverzicht!$B50,'Mapping concept'!AB:AB),0)</f>
        <v>0</v>
      </c>
      <c r="CH50" s="363">
        <f>IFERROR(SUMIF('Mapping concept'!$B:$B,Jaaroverzicht!$B50,'Mapping concept'!AQ:AQ)/SUMIF('Mapping concept'!$B:$B,Jaaroverzicht!$B50,'Mapping concept'!AC:AC),0)</f>
        <v>0</v>
      </c>
      <c r="CI50" s="450"/>
      <c r="CJ50" s="450"/>
    </row>
    <row r="51" spans="1:232" s="34" customFormat="1" ht="12" customHeight="1">
      <c r="A51" s="398" t="s">
        <v>237</v>
      </c>
      <c r="B51" s="398" t="s">
        <v>238</v>
      </c>
      <c r="C51" s="313" t="s">
        <v>204</v>
      </c>
      <c r="D51" s="333"/>
      <c r="E51" s="317">
        <v>5.3124999999999999E-2</v>
      </c>
      <c r="F51" s="332"/>
      <c r="G51" s="317">
        <f t="shared" ref="G51:H52" si="94">IF(X51=0,"",IFERROR(AQ51/X51,0))</f>
        <v>5.3999999999999999E-2</v>
      </c>
      <c r="H51" s="317">
        <f t="shared" si="94"/>
        <v>5.0900000000000001E-2</v>
      </c>
      <c r="I51" s="317">
        <f t="shared" ref="I51:Q51" si="95">IF(Z51=0,"",IFERROR(AS51/Z51,0))</f>
        <v>6.0299999999999999E-2</v>
      </c>
      <c r="J51" s="317">
        <f t="shared" si="95"/>
        <v>5.2299999999999999E-2</v>
      </c>
      <c r="K51" s="317">
        <f t="shared" si="95"/>
        <v>5.1799999999999999E-2</v>
      </c>
      <c r="L51" s="317">
        <f t="shared" si="95"/>
        <v>5.91E-2</v>
      </c>
      <c r="M51" s="317">
        <f t="shared" si="95"/>
        <v>6.9000000000000006E-2</v>
      </c>
      <c r="N51" s="317" t="str">
        <f t="shared" si="95"/>
        <v/>
      </c>
      <c r="O51" s="317" t="str">
        <f t="shared" si="95"/>
        <v/>
      </c>
      <c r="P51" s="317" t="str">
        <f t="shared" si="95"/>
        <v/>
      </c>
      <c r="Q51" s="317" t="str">
        <f t="shared" si="95"/>
        <v/>
      </c>
      <c r="R51" s="317" t="str">
        <f>IF(AI51=0,"",IFERROR(BB51/AI51,0))</f>
        <v/>
      </c>
      <c r="S51" s="428">
        <f t="shared" si="62"/>
        <v>5.677142857142857E-2</v>
      </c>
      <c r="U51" s="374">
        <f>VLOOKUP(B51,B:CH,5+'Mapping DEF'!$B$1,FALSE)-VLOOKUP(B51,B:CH,73+'Mapping DEF'!$B$1,FALSE)</f>
        <v>-1.4700000000000005E-2</v>
      </c>
      <c r="V51" s="154"/>
      <c r="X51" s="344">
        <f>IF(G$6="Concept",SUMIF('Mapping concept'!$B:$B,Jaaroverzicht!$B51,'Mapping concept'!R:R),SUMIF('Mapping DEF'!$B:$B,Jaaroverzicht!$B51,'Mapping DEF'!R:R))</f>
        <v>27.1</v>
      </c>
      <c r="Y51" s="344">
        <f>IF(H$6="Concept",SUMIF('Mapping concept'!$B:$B,Jaaroverzicht!$B51,'Mapping concept'!S:S),SUMIF('Mapping DEF'!$B:$B,Jaaroverzicht!$B51,'Mapping DEF'!S:S))</f>
        <v>27.53</v>
      </c>
      <c r="Z51" s="344">
        <f>IF(I$6="Concept",SUMIF('Mapping concept'!$B:$B,Jaaroverzicht!$B51,'Mapping concept'!T:T),SUMIF('Mapping DEF'!$B:$B,Jaaroverzicht!$B51,'Mapping DEF'!T:T))</f>
        <v>27.7</v>
      </c>
      <c r="AA51" s="344">
        <f>IF(J$6="Concept",SUMIF('Mapping concept'!$B:$B,Jaaroverzicht!$B51,'Mapping concept'!U:U),SUMIF('Mapping DEF'!$B:$B,Jaaroverzicht!$B51,'Mapping DEF'!U:U))</f>
        <v>27.8</v>
      </c>
      <c r="AB51" s="344">
        <f>IF(K$6="Concept",SUMIF('Mapping concept'!$B:$B,Jaaroverzicht!$B51,'Mapping concept'!V:V),SUMIF('Mapping DEF'!$B:$B,Jaaroverzicht!$B51,'Mapping DEF'!V:V))</f>
        <v>27.8</v>
      </c>
      <c r="AC51" s="344">
        <f>IF(L$6="Concept",SUMIF('Mapping concept'!$B:$B,Jaaroverzicht!$B51,'Mapping concept'!W:W),SUMIF('Mapping DEF'!$B:$B,Jaaroverzicht!$B51,'Mapping DEF'!W:W))</f>
        <v>27.64</v>
      </c>
      <c r="AD51" s="344">
        <f>IF(M$6="Concept",SUMIF('Mapping concept'!$B:$B,Jaaroverzicht!$B51,'Mapping concept'!X:X),SUMIF('Mapping DEF'!$B:$B,Jaaroverzicht!$B51,'Mapping DEF'!X:X))</f>
        <v>26.09</v>
      </c>
      <c r="AE51" s="344">
        <f>IF(N$6="Concept",SUMIF('Mapping concept'!$B:$B,Jaaroverzicht!$B51,'Mapping concept'!Y:Y),SUMIF('Mapping DEF'!$B:$B,Jaaroverzicht!$B51,'Mapping DEF'!Y:Y))</f>
        <v>0</v>
      </c>
      <c r="AF51" s="344">
        <f>IF(O$6="Concept",SUMIF('Mapping concept'!$B:$B,Jaaroverzicht!$B51,'Mapping concept'!Z:Z),SUMIF('Mapping DEF'!$B:$B,Jaaroverzicht!$B51,'Mapping DEF'!Z:Z))</f>
        <v>0</v>
      </c>
      <c r="AG51" s="344">
        <f>IF(P$6="Concept",SUMIF('Mapping concept'!$B:$B,Jaaroverzicht!$B51,'Mapping concept'!AA:AA),SUMIF('Mapping DEF'!$B:$B,Jaaroverzicht!$B51,'Mapping DEF'!AA:AA))</f>
        <v>0</v>
      </c>
      <c r="AH51" s="344">
        <f>IF(Q$6="Concept",SUMIF('Mapping concept'!$B:$B,Jaaroverzicht!$B51,'Mapping concept'!AB:AB),SUMIF('Mapping DEF'!$B:$B,Jaaroverzicht!$B51,'Mapping DEF'!AB:AB))</f>
        <v>0</v>
      </c>
      <c r="AI51" s="344">
        <f>IF(R$6="Concept",SUMIF('Mapping concept'!$B:$B,Jaaroverzicht!$B51,'Mapping concept'!AC:AC),SUMIF('Mapping DEF'!$B:$B,Jaaroverzicht!$B51,'Mapping DEF'!AC:AC))</f>
        <v>0</v>
      </c>
      <c r="AJ51" s="398"/>
      <c r="AK51" s="157">
        <v>451</v>
      </c>
      <c r="AL51" s="157" t="s">
        <v>204</v>
      </c>
      <c r="AM51" s="157"/>
      <c r="AN51" s="387">
        <f t="shared" si="77"/>
        <v>5.506666666666666E-2</v>
      </c>
      <c r="AO51" s="386">
        <f t="shared" si="78"/>
        <v>1.7047619047619103E-3</v>
      </c>
      <c r="AP51" s="157"/>
      <c r="AQ51" s="134">
        <f>IF(G$6="Concept",SUMIF('Mapping concept'!$B:$B,Jaaroverzicht!$B51,'Mapping concept'!AF:AF),SUMIF('Mapping DEF'!$B:$B,Jaaroverzicht!$B51,'Mapping DEF'!AF:AF))</f>
        <v>1.4634</v>
      </c>
      <c r="AR51" s="134">
        <f>IF(H$6="Concept",SUMIF('Mapping concept'!$B:$B,Jaaroverzicht!$B51,'Mapping concept'!AG:AG),SUMIF('Mapping DEF'!$B:$B,Jaaroverzicht!$B51,'Mapping DEF'!AG:AG))</f>
        <v>1.4012770000000001</v>
      </c>
      <c r="AS51" s="134">
        <f>IF(I$6="Concept",SUMIF('Mapping concept'!$B:$B,Jaaroverzicht!$B51,'Mapping concept'!AH:AH),SUMIF('Mapping DEF'!$B:$B,Jaaroverzicht!$B51,'Mapping DEF'!AH:AH))</f>
        <v>1.67031</v>
      </c>
      <c r="AT51" s="134">
        <f>IF(J$6="Concept",SUMIF('Mapping concept'!$B:$B,Jaaroverzicht!$B51,'Mapping concept'!AI:AI),SUMIF('Mapping DEF'!$B:$B,Jaaroverzicht!$B51,'Mapping DEF'!AI:AI))</f>
        <v>1.45394</v>
      </c>
      <c r="AU51" s="134">
        <f>IF(K$6="Concept",SUMIF('Mapping concept'!$B:$B,Jaaroverzicht!$B51,'Mapping concept'!AJ:AJ),SUMIF('Mapping DEF'!$B:$B,Jaaroverzicht!$B51,'Mapping DEF'!AJ:AJ))</f>
        <v>1.44004</v>
      </c>
      <c r="AV51" s="134">
        <f>IF(L$6="Concept",SUMIF('Mapping concept'!$B:$B,Jaaroverzicht!$B51,'Mapping concept'!AK:AK),SUMIF('Mapping DEF'!$B:$B,Jaaroverzicht!$B51,'Mapping DEF'!AK:AK))</f>
        <v>1.633524</v>
      </c>
      <c r="AW51" s="134">
        <f>IF(M$6="Concept",SUMIF('Mapping concept'!$B:$B,Jaaroverzicht!$B51,'Mapping concept'!AL:AL),SUMIF('Mapping DEF'!$B:$B,Jaaroverzicht!$B51,'Mapping DEF'!AL:AL))</f>
        <v>1.8002100000000001</v>
      </c>
      <c r="AX51" s="134">
        <f>IF(N$6="Concept",SUMIF('Mapping concept'!$B:$B,Jaaroverzicht!$B51,'Mapping concept'!AM:AM),SUMIF('Mapping DEF'!$B:$B,Jaaroverzicht!$B51,'Mapping DEF'!AM:AM))</f>
        <v>0</v>
      </c>
      <c r="AY51" s="134">
        <f>IF(O$6="Concept",SUMIF('Mapping concept'!$B:$B,Jaaroverzicht!$B51,'Mapping concept'!AN:AN),SUMIF('Mapping DEF'!$B:$B,Jaaroverzicht!$B51,'Mapping DEF'!AN:AN))</f>
        <v>0</v>
      </c>
      <c r="AZ51" s="134">
        <f>IF(P$6="Concept",SUMIF('Mapping concept'!$B:$B,Jaaroverzicht!$B51,'Mapping concept'!AO:AO),SUMIF('Mapping DEF'!$B:$B,Jaaroverzicht!$B51,'Mapping DEF'!AO:AO))</f>
        <v>0</v>
      </c>
      <c r="BA51" s="134">
        <f>IF(Q$6="Concept",SUMIF('Mapping concept'!$B:$B,Jaaroverzicht!$B51,'Mapping concept'!AP:AP),SUMIF('Mapping DEF'!$B:$B,Jaaroverzicht!$B51,'Mapping DEF'!AP:AP))</f>
        <v>0</v>
      </c>
      <c r="BB51" s="134">
        <f>IF(R$6="Concept",SUMIF('Mapping concept'!$B:$B,Jaaroverzicht!$B51,'Mapping concept'!AQ:AQ),SUMIF('Mapping DEF'!$B:$B,Jaaroverzicht!$B51,'Mapping DEF'!AQ:AQ))</f>
        <v>0</v>
      </c>
      <c r="BI51" s="154"/>
      <c r="BJ51" s="132">
        <f>SUM(AQ51:$AQ51)/SUM(X51:$X51)</f>
        <v>5.3999999999999999E-2</v>
      </c>
      <c r="BK51" s="132">
        <f>SUM($AQ51:AR51)/SUM($X51:Y51)</f>
        <v>5.2437799743730557E-2</v>
      </c>
      <c r="BL51" s="132">
        <f>SUM($AQ51:AS51)/SUM($X51:Z51)</f>
        <v>5.5083043847929065E-2</v>
      </c>
      <c r="BM51" s="132">
        <f>SUM($AQ51:AT51)/SUM($X51:AA51)</f>
        <v>5.4380523018251165E-2</v>
      </c>
      <c r="BN51" s="132">
        <f>SUM($AQ51:AU51)/SUM($X51:AB51)</f>
        <v>5.3860414703110274E-2</v>
      </c>
      <c r="BO51" s="132">
        <f>SUM($AQ51:AV51)/SUM($X51:AC51)</f>
        <v>5.4735102977592556E-2</v>
      </c>
      <c r="BP51" s="132">
        <f>SUM($AQ51:AW51)/SUM($X51:AD51)</f>
        <v>5.6676933110716893E-2</v>
      </c>
      <c r="BQ51" s="132">
        <f>SUM($AQ51:AX51)/SUM($X51:AE51)</f>
        <v>5.6676933110716893E-2</v>
      </c>
      <c r="BR51" s="132">
        <f>SUM($AQ51:AY51)/SUM($X51:AF51)</f>
        <v>5.6676933110716893E-2</v>
      </c>
      <c r="BS51" s="132">
        <f>SUM($AQ51:AZ51)/SUM($X51:AG51)</f>
        <v>5.6676933110716893E-2</v>
      </c>
      <c r="BT51" s="132">
        <f>SUM($AQ51:BA51)/SUM($X51:AH51)</f>
        <v>5.6676933110716893E-2</v>
      </c>
      <c r="BU51" s="132">
        <f>SUM($AQ51:BB51)/SUM($X51:AI51)</f>
        <v>5.6676933110716893E-2</v>
      </c>
      <c r="BW51" s="362">
        <f>IFERROR(SUMIF('Mapping concept'!$B:$B,Jaaroverzicht!$B51,'Mapping concept'!AF:AF)/SUMIF('Mapping concept'!$B:$B,Jaaroverzicht!$B51,'Mapping concept'!R:R),0)</f>
        <v>5.3999999999999999E-2</v>
      </c>
      <c r="BX51" s="363">
        <f>IFERROR(SUMIF('Mapping concept'!$B:$B,Jaaroverzicht!$B51,'Mapping concept'!AG:AG)/SUMIF('Mapping concept'!$B:$B,Jaaroverzicht!$B51,'Mapping concept'!S:S),0)</f>
        <v>5.0900000000000001E-2</v>
      </c>
      <c r="BY51" s="363">
        <f>IFERROR(SUMIF('Mapping concept'!$B:$B,Jaaroverzicht!$B51,'Mapping concept'!AH:AH)/SUMIF('Mapping concept'!$B:$B,Jaaroverzicht!$B51,'Mapping concept'!T:T),0)</f>
        <v>5.5199999999999999E-2</v>
      </c>
      <c r="BZ51" s="363">
        <f>IFERROR(SUMIF('Mapping concept'!$B:$B,Jaaroverzicht!$B51,'Mapping concept'!AI:AI)/SUMIF('Mapping concept'!$B:$B,Jaaroverzicht!$B51,'Mapping concept'!U:U),0)</f>
        <v>5.2499999999999998E-2</v>
      </c>
      <c r="CA51" s="363">
        <f>IFERROR(SUMIF('Mapping concept'!$B:$B,Jaaroverzicht!$B51,'Mapping concept'!AJ:AJ)/SUMIF('Mapping concept'!$B:$B,Jaaroverzicht!$B51,'Mapping concept'!V:V),0)</f>
        <v>5.0799999999999998E-2</v>
      </c>
      <c r="CB51" s="363">
        <f>IFERROR(SUMIF('Mapping concept'!$B:$B,Jaaroverzicht!$B51,'Mapping concept'!AK:AK)/SUMIF('Mapping concept'!$B:$B,Jaaroverzicht!$B51,'Mapping concept'!W:W),0)</f>
        <v>7.3800000000000004E-2</v>
      </c>
      <c r="CC51" s="363">
        <f>IFERROR(SUMIF('Mapping concept'!$B:$B,Jaaroverzicht!$B51,'Mapping concept'!AL:AL)/SUMIF('Mapping concept'!$B:$B,Jaaroverzicht!$B51,'Mapping concept'!X:X),0)</f>
        <v>6.9000000000000006E-2</v>
      </c>
      <c r="CD51" s="363">
        <f>IFERROR(SUMIF('Mapping concept'!$B:$B,Jaaroverzicht!$B51,'Mapping concept'!AM:AM)/SUMIF('Mapping concept'!$B:$B,Jaaroverzicht!$B51,'Mapping concept'!Y:Y),0)</f>
        <v>0</v>
      </c>
      <c r="CE51" s="363">
        <f>IFERROR(SUMIF('Mapping concept'!$B:$B,Jaaroverzicht!$B51,'Mapping concept'!AN:AN)/SUMIF('Mapping concept'!$B:$B,Jaaroverzicht!$B51,'Mapping concept'!Z:Z),0)</f>
        <v>0</v>
      </c>
      <c r="CF51" s="363">
        <f>IFERROR(SUMIF('Mapping concept'!$B:$B,Jaaroverzicht!$B51,'Mapping concept'!AO:AO)/SUMIF('Mapping concept'!$B:$B,Jaaroverzicht!$B51,'Mapping concept'!AA:AA),0)</f>
        <v>0</v>
      </c>
      <c r="CG51" s="363">
        <f>IFERROR(SUMIF('Mapping concept'!$B:$B,Jaaroverzicht!$B51,'Mapping concept'!AP:AP)/SUMIF('Mapping concept'!$B:$B,Jaaroverzicht!$B51,'Mapping concept'!AB:AB),0)</f>
        <v>0</v>
      </c>
      <c r="CH51" s="363">
        <f>IFERROR(SUMIF('Mapping concept'!$B:$B,Jaaroverzicht!$B51,'Mapping concept'!AQ:AQ)/SUMIF('Mapping concept'!$B:$B,Jaaroverzicht!$B51,'Mapping concept'!AC:AC),0)</f>
        <v>0</v>
      </c>
      <c r="CI51" s="450"/>
      <c r="CJ51" s="450"/>
    </row>
    <row r="52" spans="1:232" s="145" customFormat="1" ht="12" customHeight="1">
      <c r="A52" s="398"/>
      <c r="B52" s="399"/>
      <c r="C52" s="312" t="s">
        <v>239</v>
      </c>
      <c r="D52" s="334"/>
      <c r="E52" s="316">
        <v>5.3559033809576745E-2</v>
      </c>
      <c r="F52" s="335"/>
      <c r="G52" s="316">
        <f t="shared" si="94"/>
        <v>4.1311103028539561E-2</v>
      </c>
      <c r="H52" s="316">
        <f t="shared" si="94"/>
        <v>3.7280143755615454E-2</v>
      </c>
      <c r="I52" s="316">
        <f t="shared" ref="I52:Q52" si="96">IF(Z52=0,"",IFERROR(AS52/Z52,0))</f>
        <v>4.7872614862407563E-2</v>
      </c>
      <c r="J52" s="316">
        <f t="shared" si="96"/>
        <v>4.6965568397028132E-2</v>
      </c>
      <c r="K52" s="316">
        <f t="shared" si="96"/>
        <v>4.2509381285897777E-2</v>
      </c>
      <c r="L52" s="316">
        <f t="shared" si="96"/>
        <v>5.0106966242768912E-2</v>
      </c>
      <c r="M52" s="316">
        <f t="shared" si="96"/>
        <v>5.4135010106696031E-2</v>
      </c>
      <c r="N52" s="316" t="str">
        <f t="shared" si="96"/>
        <v/>
      </c>
      <c r="O52" s="316" t="str">
        <f t="shared" si="96"/>
        <v/>
      </c>
      <c r="P52" s="316" t="str">
        <f t="shared" si="96"/>
        <v/>
      </c>
      <c r="Q52" s="316" t="str">
        <f t="shared" si="96"/>
        <v/>
      </c>
      <c r="R52" s="316" t="str">
        <f>IF(AI52=0,"",IFERROR(BB52/AI52,0))</f>
        <v/>
      </c>
      <c r="S52" s="426">
        <f>IFERROR(AVERAGE(G52:R52),0)</f>
        <v>4.5740112525564772E-2</v>
      </c>
      <c r="U52" s="373"/>
      <c r="V52" s="34"/>
      <c r="W52" s="34"/>
      <c r="X52" s="345">
        <f t="shared" ref="X52:AI52" si="97">SUM(X35:X51)</f>
        <v>412.41</v>
      </c>
      <c r="Y52" s="345">
        <f t="shared" si="97"/>
        <v>411.81000000000006</v>
      </c>
      <c r="Z52" s="345">
        <f t="shared" si="97"/>
        <v>412.45</v>
      </c>
      <c r="AA52" s="345">
        <f t="shared" si="97"/>
        <v>411.8599999999999</v>
      </c>
      <c r="AB52" s="345">
        <f t="shared" si="97"/>
        <v>412.63</v>
      </c>
      <c r="AC52" s="345">
        <f t="shared" si="97"/>
        <v>409.69000000000011</v>
      </c>
      <c r="AD52" s="345">
        <f t="shared" si="97"/>
        <v>390.82999999999987</v>
      </c>
      <c r="AE52" s="345">
        <f t="shared" si="97"/>
        <v>0</v>
      </c>
      <c r="AF52" s="345">
        <f t="shared" si="97"/>
        <v>0</v>
      </c>
      <c r="AG52" s="345">
        <f t="shared" si="97"/>
        <v>0</v>
      </c>
      <c r="AH52" s="345">
        <f t="shared" si="97"/>
        <v>0</v>
      </c>
      <c r="AI52" s="345">
        <f t="shared" si="97"/>
        <v>0</v>
      </c>
      <c r="AK52" s="381"/>
      <c r="AL52" s="381"/>
      <c r="AM52" s="381"/>
      <c r="AN52" s="382">
        <f t="shared" si="77"/>
        <v>4.2154620548854195E-2</v>
      </c>
      <c r="AO52" s="383">
        <f t="shared" si="78"/>
        <v>3.5854919767105767E-3</v>
      </c>
      <c r="AP52" s="381"/>
      <c r="AQ52" s="151">
        <f t="shared" ref="AQ52:BB52" si="98">SUM(AQ35:AQ51)</f>
        <v>17.037112</v>
      </c>
      <c r="AR52" s="151">
        <f t="shared" si="98"/>
        <v>15.352336000000001</v>
      </c>
      <c r="AS52" s="151">
        <f t="shared" si="98"/>
        <v>19.745059999999999</v>
      </c>
      <c r="AT52" s="151">
        <f t="shared" si="98"/>
        <v>19.343239000000001</v>
      </c>
      <c r="AU52" s="151">
        <f t="shared" si="98"/>
        <v>17.540645999999999</v>
      </c>
      <c r="AV52" s="151">
        <f t="shared" si="98"/>
        <v>20.528323</v>
      </c>
      <c r="AW52" s="151">
        <f t="shared" si="98"/>
        <v>21.157586000000002</v>
      </c>
      <c r="AX52" s="151">
        <f t="shared" si="98"/>
        <v>0</v>
      </c>
      <c r="AY52" s="151">
        <f t="shared" si="98"/>
        <v>0</v>
      </c>
      <c r="AZ52" s="151">
        <f t="shared" si="98"/>
        <v>0</v>
      </c>
      <c r="BA52" s="151">
        <f t="shared" si="98"/>
        <v>0</v>
      </c>
      <c r="BB52" s="151">
        <f t="shared" si="98"/>
        <v>0</v>
      </c>
      <c r="BE52" s="135">
        <f>SUM(G52:I52)/3</f>
        <v>4.2154620548854195E-2</v>
      </c>
      <c r="BF52" s="135">
        <f>SUM(J52:L52)/3</f>
        <v>4.6527305308564942E-2</v>
      </c>
      <c r="BG52" s="135">
        <f>SUM(M52:O52)/3</f>
        <v>1.8045003368898676E-2</v>
      </c>
      <c r="BH52" s="135">
        <f>SUM(P52:R52)/3</f>
        <v>0</v>
      </c>
      <c r="BJ52" s="227">
        <f>SUM(AQ52:$AQ52)/SUM(X52:$X52)</f>
        <v>4.1311103028539561E-2</v>
      </c>
      <c r="BK52" s="227">
        <f>SUM($AQ52:AR52)/SUM($X52:Y52)</f>
        <v>3.9297090582611438E-2</v>
      </c>
      <c r="BL52" s="227">
        <f>SUM($AQ52:AS52)/SUM($X52:Z52)</f>
        <v>4.2157170465847799E-2</v>
      </c>
      <c r="BM52" s="227">
        <f>SUM($AQ52:AT52)/SUM($X52:AA52)</f>
        <v>4.335847512632466E-2</v>
      </c>
      <c r="BN52" s="227">
        <f>SUM($AQ52:AU52)/SUM($X52:AB52)</f>
        <v>4.3188492402336548E-2</v>
      </c>
      <c r="BO52" s="227">
        <f>SUM($AQ52:AV52)/SUM($X52:AC52)</f>
        <v>4.4335639961956406E-2</v>
      </c>
      <c r="BP52" s="227">
        <f>SUM($AQ52:AW52)/SUM($X52:AD52)</f>
        <v>4.5673975427021889E-2</v>
      </c>
      <c r="BQ52" s="227">
        <f>SUM($AQ52:AX52)/SUM($X52:AE52)</f>
        <v>4.5673975427021889E-2</v>
      </c>
      <c r="BR52" s="227">
        <f>SUM($AQ52:AY52)/SUM($X52:AF52)</f>
        <v>4.5673975427021889E-2</v>
      </c>
      <c r="BS52" s="227">
        <f>SUM($AQ52:AZ52)/SUM($X52:AG52)</f>
        <v>4.5673975427021889E-2</v>
      </c>
      <c r="BT52" s="227">
        <f>SUM($AQ52:BA52)/SUM($X52:AH52)</f>
        <v>4.5673975427021889E-2</v>
      </c>
      <c r="BU52" s="227">
        <f>SUM($AQ52:BB52)/SUM($X52:AI52)</f>
        <v>4.5673975427021889E-2</v>
      </c>
      <c r="BW52" s="361"/>
      <c r="BX52" s="361"/>
      <c r="BY52" s="361"/>
      <c r="BZ52" s="361"/>
      <c r="CA52" s="361"/>
      <c r="CB52" s="361"/>
      <c r="CC52" s="361"/>
      <c r="CD52" s="361"/>
      <c r="CE52" s="361"/>
      <c r="CF52" s="361"/>
      <c r="CG52" s="361"/>
      <c r="CH52" s="361"/>
      <c r="CI52" s="361"/>
      <c r="CJ52" s="361"/>
      <c r="EO52" s="164"/>
      <c r="EP52" s="164"/>
      <c r="EQ52" s="164"/>
      <c r="ER52" s="164"/>
      <c r="ES52" s="164"/>
      <c r="ET52" s="164"/>
      <c r="EU52" s="164"/>
      <c r="EV52" s="164"/>
      <c r="EW52" s="164"/>
      <c r="EX52" s="164"/>
      <c r="EY52" s="164"/>
      <c r="EZ52" s="164"/>
      <c r="FA52" s="164"/>
      <c r="FB52" s="164"/>
      <c r="FC52" s="164"/>
      <c r="FD52" s="164"/>
      <c r="FE52" s="164"/>
      <c r="FF52" s="164"/>
      <c r="FG52" s="164"/>
      <c r="FH52" s="164"/>
      <c r="FI52" s="164"/>
      <c r="FJ52" s="164"/>
      <c r="FK52" s="164"/>
      <c r="FL52" s="164"/>
      <c r="FM52" s="164"/>
      <c r="FN52" s="164"/>
      <c r="FO52" s="164"/>
      <c r="FP52" s="164"/>
      <c r="FQ52" s="164"/>
      <c r="FR52" s="164"/>
      <c r="FS52" s="164"/>
      <c r="FT52" s="164"/>
      <c r="FU52" s="164"/>
      <c r="FV52" s="164"/>
      <c r="FW52" s="164"/>
      <c r="FX52" s="164"/>
      <c r="FY52" s="164"/>
      <c r="FZ52" s="164"/>
      <c r="GA52" s="164"/>
      <c r="GB52" s="164"/>
      <c r="GC52" s="164"/>
      <c r="GD52" s="164"/>
      <c r="GE52" s="164"/>
      <c r="GF52" s="164"/>
      <c r="GG52" s="164"/>
      <c r="GH52" s="164"/>
      <c r="GI52" s="164"/>
      <c r="GJ52" s="164"/>
      <c r="GK52" s="164"/>
      <c r="GL52" s="164"/>
      <c r="GM52" s="164"/>
      <c r="GN52" s="164"/>
      <c r="GO52" s="164"/>
      <c r="GP52" s="164"/>
      <c r="GQ52" s="164"/>
      <c r="GR52" s="164"/>
      <c r="GS52" s="164"/>
      <c r="GT52" s="164"/>
      <c r="GU52" s="164"/>
      <c r="GV52" s="164"/>
      <c r="GW52" s="164"/>
      <c r="GX52" s="164"/>
      <c r="GY52" s="164"/>
      <c r="GZ52" s="164"/>
      <c r="HA52" s="164"/>
      <c r="HB52" s="164"/>
      <c r="HC52" s="164"/>
      <c r="HD52" s="164"/>
      <c r="HE52" s="164"/>
      <c r="HF52" s="164"/>
      <c r="HG52" s="164"/>
      <c r="HH52" s="164"/>
      <c r="HI52" s="164"/>
      <c r="HJ52" s="164"/>
      <c r="HK52" s="164"/>
      <c r="HL52" s="164"/>
      <c r="HM52" s="164"/>
      <c r="HN52" s="164"/>
      <c r="HO52" s="164"/>
      <c r="HP52" s="164"/>
      <c r="HQ52" s="164"/>
      <c r="HR52" s="164"/>
      <c r="HS52" s="164"/>
      <c r="HT52" s="164"/>
      <c r="HU52" s="164"/>
      <c r="HV52" s="164"/>
      <c r="HW52" s="164"/>
      <c r="HX52" s="164"/>
    </row>
    <row r="53" spans="1:232" s="34" customFormat="1" ht="5.25" customHeight="1">
      <c r="A53" s="398"/>
      <c r="B53" s="398"/>
      <c r="C53" s="331"/>
      <c r="D53" s="331"/>
      <c r="E53" s="329"/>
      <c r="F53" s="332"/>
      <c r="G53" s="332"/>
      <c r="H53" s="332"/>
      <c r="I53" s="332"/>
      <c r="J53" s="332"/>
      <c r="K53" s="332"/>
      <c r="L53" s="332"/>
      <c r="M53" s="332"/>
      <c r="N53" s="332"/>
      <c r="O53" s="332"/>
      <c r="P53" s="332"/>
      <c r="Q53" s="332"/>
      <c r="R53" s="332"/>
      <c r="S53" s="427"/>
      <c r="U53" s="373"/>
      <c r="X53" s="170"/>
      <c r="Y53" s="170"/>
      <c r="Z53" s="170"/>
      <c r="AA53" s="170"/>
      <c r="AB53" s="170"/>
      <c r="AC53" s="170"/>
      <c r="AD53" s="171"/>
      <c r="AE53" s="170"/>
      <c r="AF53" s="170"/>
      <c r="AG53" s="170"/>
      <c r="AH53" s="170"/>
      <c r="AI53" s="170"/>
      <c r="AK53" s="157"/>
      <c r="AL53" s="157"/>
      <c r="AM53" s="157"/>
      <c r="AN53" s="386"/>
      <c r="AO53" s="157"/>
      <c r="AP53" s="157"/>
      <c r="AQ53" s="170"/>
      <c r="AR53" s="170"/>
      <c r="AS53" s="170"/>
      <c r="AT53" s="170"/>
      <c r="AU53" s="170"/>
      <c r="AV53" s="170"/>
      <c r="AW53" s="171"/>
      <c r="AX53" s="170"/>
      <c r="AY53" s="170"/>
      <c r="AZ53" s="170"/>
      <c r="BA53" s="170"/>
      <c r="BB53" s="170"/>
      <c r="BJ53" s="132"/>
      <c r="BK53" s="132"/>
      <c r="BL53" s="132"/>
      <c r="BM53" s="132"/>
      <c r="BN53" s="132"/>
      <c r="BO53" s="132"/>
      <c r="BP53" s="132"/>
      <c r="BQ53" s="132"/>
      <c r="BR53" s="132"/>
      <c r="BS53" s="132"/>
      <c r="BT53" s="132"/>
      <c r="BU53" s="132"/>
    </row>
    <row r="54" spans="1:232" s="28" customFormat="1" ht="12" customHeight="1">
      <c r="A54" s="400"/>
      <c r="B54" s="398" t="s">
        <v>240</v>
      </c>
      <c r="C54" s="314" t="s">
        <v>240</v>
      </c>
      <c r="D54" s="336"/>
      <c r="E54" s="315">
        <v>6.0204253898749477E-2</v>
      </c>
      <c r="F54" s="336"/>
      <c r="G54" s="315">
        <f>IF(X54=0,"",IFERROR(AQ54/X54,0))</f>
        <v>6.6499639227038526E-2</v>
      </c>
      <c r="H54" s="315">
        <f>IF(Y54=0,"",IFERROR(AR54/Y54,0))</f>
        <v>6.230154373007267E-2</v>
      </c>
      <c r="I54" s="315">
        <f t="shared" ref="I54:R54" si="99">IF(Z54=0,"",IFERROR(AS54/Z54,0))</f>
        <v>6.6994370596198755E-2</v>
      </c>
      <c r="J54" s="315">
        <f t="shared" si="99"/>
        <v>6.8633835876235949E-2</v>
      </c>
      <c r="K54" s="315">
        <f t="shared" si="99"/>
        <v>6.1872527003827976E-2</v>
      </c>
      <c r="L54" s="315">
        <f t="shared" si="99"/>
        <v>6.2818820377624318E-2</v>
      </c>
      <c r="M54" s="315">
        <f t="shared" si="99"/>
        <v>6.1224513989265768E-2</v>
      </c>
      <c r="N54" s="315" t="str">
        <f t="shared" si="99"/>
        <v/>
      </c>
      <c r="O54" s="315" t="str">
        <f>IF(AF54=0,"",IFERROR(AY54/AF54,0))</f>
        <v/>
      </c>
      <c r="P54" s="315" t="str">
        <f t="shared" si="99"/>
        <v/>
      </c>
      <c r="Q54" s="315" t="str">
        <f t="shared" si="99"/>
        <v/>
      </c>
      <c r="R54" s="315" t="str">
        <f t="shared" si="99"/>
        <v/>
      </c>
      <c r="S54" s="429">
        <f>IFERROR(AVERAGE(G54:R54),0)</f>
        <v>6.4335035828609125E-2</v>
      </c>
      <c r="U54" s="374">
        <f>VLOOKUP(B54,B:CH,5+'Mapping DEF'!$B$1,FALSE)-VLOOKUP(B54,B:CH,73+'Mapping DEF'!$B$1,FALSE)</f>
        <v>2.1237849085945296E-3</v>
      </c>
      <c r="X54" s="346">
        <f t="shared" ref="X54:AI54" si="100">X7+X19+X33+X52</f>
        <v>925.79</v>
      </c>
      <c r="Y54" s="346">
        <f t="shared" si="100"/>
        <v>931.5100000000001</v>
      </c>
      <c r="Z54" s="346">
        <f t="shared" si="100"/>
        <v>938.1099999999999</v>
      </c>
      <c r="AA54" s="346">
        <f t="shared" si="100"/>
        <v>938.55999999999983</v>
      </c>
      <c r="AB54" s="346">
        <f t="shared" si="100"/>
        <v>937.83</v>
      </c>
      <c r="AC54" s="346">
        <f t="shared" si="100"/>
        <v>936.91000000000008</v>
      </c>
      <c r="AD54" s="346">
        <f t="shared" si="100"/>
        <v>892.4699999999998</v>
      </c>
      <c r="AE54" s="346">
        <f t="shared" si="100"/>
        <v>0</v>
      </c>
      <c r="AF54" s="346">
        <f t="shared" si="100"/>
        <v>0</v>
      </c>
      <c r="AG54" s="346">
        <f t="shared" si="100"/>
        <v>0</v>
      </c>
      <c r="AH54" s="346">
        <f t="shared" si="100"/>
        <v>0</v>
      </c>
      <c r="AI54" s="346">
        <f t="shared" si="100"/>
        <v>0</v>
      </c>
      <c r="AK54" s="388"/>
      <c r="AL54" s="388"/>
      <c r="AM54" s="388"/>
      <c r="AN54" s="389">
        <f>SUM(G54:I54)/3</f>
        <v>6.5265184517769984E-2</v>
      </c>
      <c r="AO54" s="390">
        <f>S54-AN54</f>
        <v>-9.3014868916085902E-4</v>
      </c>
      <c r="AP54" s="388"/>
      <c r="AQ54" s="120">
        <f t="shared" ref="AQ54:BB54" si="101">AQ7+AQ19+AQ33+AQ52</f>
        <v>61.564700999999999</v>
      </c>
      <c r="AR54" s="120">
        <f t="shared" si="101"/>
        <v>58.034511000000002</v>
      </c>
      <c r="AS54" s="120">
        <f t="shared" si="101"/>
        <v>62.848089000000002</v>
      </c>
      <c r="AT54" s="120">
        <f t="shared" si="101"/>
        <v>64.416972999999999</v>
      </c>
      <c r="AU54" s="120">
        <f t="shared" si="101"/>
        <v>58.025911999999991</v>
      </c>
      <c r="AV54" s="120">
        <f t="shared" si="101"/>
        <v>58.855581000000001</v>
      </c>
      <c r="AW54" s="120">
        <f t="shared" si="101"/>
        <v>54.641042000000006</v>
      </c>
      <c r="AX54" s="120">
        <f t="shared" si="101"/>
        <v>0</v>
      </c>
      <c r="AY54" s="120">
        <f t="shared" si="101"/>
        <v>0</v>
      </c>
      <c r="AZ54" s="120">
        <f t="shared" si="101"/>
        <v>0</v>
      </c>
      <c r="BA54" s="120">
        <f t="shared" si="101"/>
        <v>0</v>
      </c>
      <c r="BB54" s="120">
        <f t="shared" si="101"/>
        <v>0</v>
      </c>
      <c r="BE54" s="40">
        <f>SUM(G54:I54)/3</f>
        <v>6.5265184517769984E-2</v>
      </c>
      <c r="BF54" s="40">
        <f>SUM(J54:L54)/3</f>
        <v>6.4441727752562752E-2</v>
      </c>
      <c r="BG54" s="40">
        <f>SUM(M54:O54)/3</f>
        <v>2.0408171329755257E-2</v>
      </c>
      <c r="BH54" s="40">
        <f>SUM(P54:R54)/3</f>
        <v>0</v>
      </c>
      <c r="BJ54" s="132">
        <f>SUM(AQ54:$AQ54)/SUM(X54:$X54)</f>
        <v>6.6499639227038526E-2</v>
      </c>
      <c r="BK54" s="132">
        <f>SUM($AQ54:AR54)/SUM($X54:Y54)</f>
        <v>6.4394126958488118E-2</v>
      </c>
      <c r="BL54" s="132">
        <f>SUM($AQ54:AS54)/SUM($X54:Z54)</f>
        <v>6.5266741193599501E-2</v>
      </c>
      <c r="BM54" s="132">
        <f>SUM($AQ54:AT54)/SUM($X54:AA54)</f>
        <v>6.6113084465059965E-2</v>
      </c>
      <c r="BN54" s="132">
        <f>SUM($AQ54:AU54)/SUM($X54:AB54)</f>
        <v>6.5261823280106157E-2</v>
      </c>
      <c r="BO54" s="132">
        <f>SUM($AQ54:AV54)/SUM($X54:AC54)</f>
        <v>6.4853730536968399E-2</v>
      </c>
      <c r="BP54" s="132">
        <f>SUM($AQ54:AW54)/SUM($X54:AD54)</f>
        <v>6.4355518382816654E-2</v>
      </c>
      <c r="BQ54" s="132">
        <f>SUM($AQ54:AX54)/SUM($X54:AE54)</f>
        <v>6.4355518382816654E-2</v>
      </c>
      <c r="BR54" s="132">
        <f>SUM($AQ54:AY54)/SUM($X54:AF54)</f>
        <v>6.4355518382816654E-2</v>
      </c>
      <c r="BS54" s="132">
        <f>SUM($AQ54:AZ54)/SUM($X54:AG54)</f>
        <v>6.4355518382816654E-2</v>
      </c>
      <c r="BT54" s="132">
        <f>SUM($AQ54:BA54)/SUM($X54:AH54)</f>
        <v>6.4355518382816654E-2</v>
      </c>
      <c r="BU54" s="132">
        <f>SUM($AQ54:BB54)/SUM($X54:AI54)</f>
        <v>6.4355518382816654E-2</v>
      </c>
      <c r="BW54" s="362">
        <f>IFERROR(SUMIF('Mapping concept'!$B:$B,Jaaroverzicht!$B54,'Mapping concept'!AF:AF)/SUMIF('Mapping concept'!$B:$B,Jaaroverzicht!$B54,'Mapping concept'!R:R),0)</f>
        <v>6.7260278231484089E-2</v>
      </c>
      <c r="BX54" s="363">
        <f>IFERROR(SUMIF('Mapping concept'!$B:$B,Jaaroverzicht!$B54,'Mapping concept'!AG:AG)/SUMIF('Mapping concept'!$B:$B,Jaaroverzicht!$B54,'Mapping concept'!S:S),0)</f>
        <v>6.1897679245498216E-2</v>
      </c>
      <c r="BY54" s="363">
        <f>IFERROR(SUMIF('Mapping concept'!$B:$B,Jaaroverzicht!$B54,'Mapping concept'!AH:AH)/SUMIF('Mapping concept'!$B:$B,Jaaroverzicht!$B54,'Mapping concept'!T:T),0)</f>
        <v>6.3074099247573331E-2</v>
      </c>
      <c r="BZ54" s="363">
        <f>IFERROR(SUMIF('Mapping concept'!$B:$B,Jaaroverzicht!$B54,'Mapping concept'!AI:AI)/SUMIF('Mapping concept'!$B:$B,Jaaroverzicht!$B54,'Mapping concept'!U:U),0)</f>
        <v>6.5964865384397942E-2</v>
      </c>
      <c r="CA54" s="363">
        <f>IFERROR(SUMIF('Mapping concept'!$B:$B,Jaaroverzicht!$B54,'Mapping concept'!AJ:AJ)/SUMIF('Mapping concept'!$B:$B,Jaaroverzicht!$B54,'Mapping concept'!V:V),0)</f>
        <v>6.4819047403193455E-2</v>
      </c>
      <c r="CB54" s="363">
        <f>IFERROR(SUMIF('Mapping concept'!$B:$B,Jaaroverzicht!$B54,'Mapping concept'!AK:AK)/SUMIF('Mapping concept'!$B:$B,Jaaroverzicht!$B54,'Mapping concept'!W:W),0)</f>
        <v>6.0695035469029789E-2</v>
      </c>
      <c r="CC54" s="363">
        <f>IFERROR(SUMIF('Mapping concept'!$B:$B,Jaaroverzicht!$B54,'Mapping concept'!AL:AL)/SUMIF('Mapping concept'!$B:$B,Jaaroverzicht!$B54,'Mapping concept'!X:X),0)</f>
        <v>5.9154448128848881E-2</v>
      </c>
      <c r="CD54" s="363">
        <f>IFERROR(SUMIF('Mapping concept'!$B:$B,Jaaroverzicht!$B54,'Mapping concept'!AM:AM)/SUMIF('Mapping concept'!$B:$B,Jaaroverzicht!$B54,'Mapping concept'!Y:Y),0)</f>
        <v>0</v>
      </c>
      <c r="CE54" s="363">
        <f>IFERROR(SUMIF('Mapping concept'!$B:$B,Jaaroverzicht!$B54,'Mapping concept'!AN:AN)/SUMIF('Mapping concept'!$B:$B,Jaaroverzicht!$B54,'Mapping concept'!Z:Z),0)</f>
        <v>0</v>
      </c>
      <c r="CF54" s="363">
        <f>IFERROR(SUMIF('Mapping concept'!$B:$B,Jaaroverzicht!$B54,'Mapping concept'!AO:AO)/SUMIF('Mapping concept'!$B:$B,Jaaroverzicht!$B54,'Mapping concept'!AA:AA),0)</f>
        <v>0</v>
      </c>
      <c r="CG54" s="363">
        <f>IFERROR(SUMIF('Mapping concept'!$B:$B,Jaaroverzicht!$B54,'Mapping concept'!AP:AP)/SUMIF('Mapping concept'!$B:$B,Jaaroverzicht!$B54,'Mapping concept'!AB:AB),0)</f>
        <v>0</v>
      </c>
      <c r="CH54" s="363">
        <f>IFERROR(SUMIF('Mapping concept'!$B:$B,Jaaroverzicht!$B54,'Mapping concept'!AQ:AQ)/SUMIF('Mapping concept'!$B:$B,Jaaroverzicht!$B54,'Mapping concept'!AC:AC),0)</f>
        <v>0</v>
      </c>
      <c r="CI54" s="450"/>
      <c r="CJ54" s="450"/>
    </row>
    <row r="55" spans="1:232" s="41" customFormat="1" ht="12" customHeight="1">
      <c r="B55" s="212"/>
      <c r="C55" s="337"/>
      <c r="D55" s="338"/>
      <c r="E55" s="339"/>
      <c r="F55" s="340"/>
      <c r="G55" s="341"/>
      <c r="H55" s="342"/>
      <c r="I55" s="342"/>
      <c r="J55" s="342"/>
      <c r="K55" s="342"/>
      <c r="L55" s="339"/>
      <c r="M55" s="341"/>
      <c r="N55" s="341"/>
      <c r="O55" s="341"/>
      <c r="P55" s="341"/>
      <c r="Q55" s="341"/>
      <c r="R55" s="341"/>
      <c r="S55" s="430"/>
      <c r="U55" s="367"/>
      <c r="X55" s="69"/>
      <c r="Y55" s="69">
        <f>Feb!H424</f>
        <v>0</v>
      </c>
      <c r="Z55" s="69"/>
      <c r="AA55" s="69"/>
      <c r="AB55" s="69"/>
      <c r="AC55" s="69"/>
      <c r="AD55" s="69"/>
      <c r="AE55" s="69"/>
      <c r="AF55" s="69"/>
      <c r="AG55" s="69"/>
      <c r="AH55" s="69"/>
      <c r="AI55" s="69"/>
      <c r="AK55" s="391"/>
      <c r="AL55" s="391"/>
      <c r="AM55" s="391"/>
      <c r="AN55" s="392"/>
      <c r="AO55" s="393"/>
      <c r="AP55" s="391"/>
    </row>
    <row r="56" spans="1:232" s="79" customFormat="1" ht="12" hidden="1" customHeight="1">
      <c r="B56" s="221"/>
      <c r="C56" s="80" t="s">
        <v>241</v>
      </c>
      <c r="D56" s="81"/>
      <c r="E56" s="82"/>
      <c r="F56" s="83"/>
      <c r="G56" s="84">
        <f>IFERROR('Mapping concept'!AF65/'Mapping concept'!R65,"")</f>
        <v>6.7260278231484089E-2</v>
      </c>
      <c r="H56" s="84">
        <f>IFERROR('Mapping concept'!AG65/'Mapping concept'!S65,"")</f>
        <v>6.1897679245498216E-2</v>
      </c>
      <c r="I56" s="84">
        <f>IFERROR('Mapping concept'!AH65/'Mapping concept'!T65,"")</f>
        <v>6.3074099247573331E-2</v>
      </c>
      <c r="J56" s="84">
        <f>IFERROR('Mapping concept'!AI65/'Mapping concept'!U65,"")</f>
        <v>6.5964865384397942E-2</v>
      </c>
      <c r="K56" s="84">
        <f>IFERROR('Mapping concept'!AJ65/'Mapping concept'!V65,"")</f>
        <v>6.4819047403193455E-2</v>
      </c>
      <c r="L56" s="84">
        <f>IFERROR('Mapping concept'!AK65/'Mapping concept'!W65,"")</f>
        <v>6.0695035469029789E-2</v>
      </c>
      <c r="M56" s="84">
        <f>IFERROR('Mapping concept'!AL65/'Mapping concept'!X65,"")</f>
        <v>5.9154448128848881E-2</v>
      </c>
      <c r="N56" s="84" t="str">
        <f>IFERROR('Mapping concept'!AM65/'Mapping concept'!Y65,"")</f>
        <v/>
      </c>
      <c r="O56" s="84" t="str">
        <f>IFERROR('Mapping concept'!AN65/'Mapping concept'!Z65,"")</f>
        <v/>
      </c>
      <c r="P56" s="84" t="str">
        <f>IFERROR('Mapping concept'!AO65/'Mapping concept'!AA65,"")</f>
        <v/>
      </c>
      <c r="Q56" s="84" t="str">
        <f>IFERROR('Mapping concept'!AP65/'Mapping concept'!AB65,"")</f>
        <v/>
      </c>
      <c r="R56" s="84" t="str">
        <f>IFERROR('Mapping concept'!AQ65/'Mapping concept'!AC65,"")</f>
        <v/>
      </c>
      <c r="S56" s="431"/>
      <c r="U56" s="368"/>
      <c r="X56" s="88">
        <f t="shared" ref="X56:AI56" si="102">X54-X55</f>
        <v>925.79</v>
      </c>
      <c r="Y56" s="88">
        <f t="shared" si="102"/>
        <v>931.5100000000001</v>
      </c>
      <c r="Z56" s="88">
        <f t="shared" si="102"/>
        <v>938.1099999999999</v>
      </c>
      <c r="AA56" s="88">
        <f>AA54-AA55</f>
        <v>938.55999999999983</v>
      </c>
      <c r="AB56" s="88">
        <f t="shared" si="102"/>
        <v>937.83</v>
      </c>
      <c r="AC56" s="88">
        <f t="shared" si="102"/>
        <v>936.91000000000008</v>
      </c>
      <c r="AD56" s="88">
        <f t="shared" si="102"/>
        <v>892.4699999999998</v>
      </c>
      <c r="AE56" s="88">
        <f t="shared" si="102"/>
        <v>0</v>
      </c>
      <c r="AF56" s="88">
        <f t="shared" si="102"/>
        <v>0</v>
      </c>
      <c r="AG56" s="88">
        <f t="shared" si="102"/>
        <v>0</v>
      </c>
      <c r="AH56" s="88">
        <f t="shared" si="102"/>
        <v>0</v>
      </c>
      <c r="AI56" s="88">
        <f t="shared" si="102"/>
        <v>0</v>
      </c>
      <c r="AK56" s="391"/>
      <c r="AL56" s="391"/>
      <c r="AM56" s="391"/>
      <c r="AN56" s="392"/>
      <c r="AO56" s="393"/>
      <c r="AP56" s="391"/>
    </row>
    <row r="57" spans="1:232" s="79" customFormat="1" ht="12" customHeight="1">
      <c r="B57" s="221"/>
      <c r="C57" s="80"/>
      <c r="D57" s="81"/>
      <c r="E57" s="82"/>
      <c r="F57" s="83"/>
      <c r="G57" s="84"/>
      <c r="H57" s="84"/>
      <c r="I57" s="84"/>
      <c r="J57" s="85"/>
      <c r="K57" s="86"/>
      <c r="L57" s="86"/>
      <c r="M57" s="86"/>
      <c r="N57" s="86"/>
      <c r="O57" s="86"/>
      <c r="P57" s="86"/>
      <c r="Q57" s="86"/>
      <c r="R57" s="86"/>
      <c r="S57" s="431"/>
      <c r="U57" s="368"/>
      <c r="X57" s="88"/>
      <c r="Y57" s="88"/>
      <c r="Z57" s="88"/>
      <c r="AA57" s="88"/>
      <c r="AB57" s="88"/>
      <c r="AC57" s="88"/>
      <c r="AD57" s="88"/>
      <c r="AE57" s="88"/>
      <c r="AF57" s="88"/>
      <c r="AG57" s="88"/>
      <c r="AH57" s="88"/>
      <c r="AI57" s="88"/>
      <c r="AK57" s="391"/>
      <c r="AL57" s="391"/>
      <c r="AM57" s="391"/>
      <c r="AN57" s="392"/>
      <c r="AO57" s="393"/>
      <c r="AP57" s="391"/>
    </row>
    <row r="58" spans="1:232" s="41" customFormat="1" ht="12" customHeight="1">
      <c r="A58" s="41" t="s">
        <v>242</v>
      </c>
      <c r="B58" s="212"/>
      <c r="C58" s="64" t="s">
        <v>243</v>
      </c>
      <c r="D58" s="5"/>
      <c r="E58" s="43"/>
      <c r="F58" s="10"/>
      <c r="G58" s="209">
        <f>IF(G6="Concept",VLOOKUP("Totaal 'Aloysius Stichting Onderwijs Jeugdzorg'",Jan!$B:$I,4,FALSE),VLOOKUP("Totaal 'Aloysius Stichting Onderwijs Jeugdzorg'",'Jan DEF'!$B:$I,4,FALSE))</f>
        <v>6.6500000000000004E-2</v>
      </c>
      <c r="H58" s="209">
        <f>IF(H6="Concept",VLOOKUP("Totaal 'Aloysius Stichting Onderwijs Jeugdzorg'",Feb!$B:$I,4,FALSE),VLOOKUP("Totaal 'Aloysius Stichting Onderwijs Jeugdzorg'",'Feb DEF'!$B:$I,4,FALSE))</f>
        <v>6.2300000000000001E-2</v>
      </c>
      <c r="I58" s="209">
        <f>IF(I6="Concept",VLOOKUP("Totaal 'Aloysius Stichting Onderwijs Jeugdzorg'",Mrt!$B:$I,4,FALSE),VLOOKUP("Totaal 'Aloysius Stichting Onderwijs Jeugdzorg'",'Mrt DEF'!$B:$I,4,FALSE))</f>
        <v>6.7000000000000004E-2</v>
      </c>
      <c r="J58" s="209">
        <f>IF(J6="Concept",VLOOKUP("Totaal 'Aloysius Stichting Onderwijs Jeugdzorg'",Apr!$B:$I,4,FALSE),VLOOKUP("Totaal 'Aloysius Stichting Onderwijs Jeugdzorg'",'Apr DEF'!$B:$I,4,FALSE))</f>
        <v>6.8599999999999994E-2</v>
      </c>
      <c r="K58" s="209">
        <f>IF(K6="Concept",VLOOKUP("Totaal 'Aloysius Stichting Onderwijs Jeugdzorg'",Mei!$B:$I,4,FALSE),VLOOKUP("Totaal 'Aloysius Stichting Onderwijs Jeugdzorg'",'Mei DEF'!$B:$I,4,FALSE))</f>
        <v>6.1899999999999997E-2</v>
      </c>
      <c r="L58" s="209">
        <f>IF(L6="Concept",VLOOKUP("Totaal 'Aloysius Stichting Onderwijs Jeugdzorg'",Jun!$B:$I,4,FALSE),VLOOKUP("Totaal 'Aloysius Stichting Onderwijs Jeugdzorg'",'Jun DEF'!$B:$I,4,FALSE))</f>
        <v>6.2799999999999995E-2</v>
      </c>
      <c r="M58" s="209">
        <f>IF(M6="Concept",VLOOKUP("Totaal 'Aloysius Stichting Onderwijs Jeugdzorg'",Jul!$B:$I,4,FALSE),VLOOKUP("Totaal 'Aloysius Stichting Onderwijs Jeugdzorg'",'Jul DEF'!$B:$I,4,FALSE))</f>
        <v>6.1199999999999997E-2</v>
      </c>
      <c r="N58" s="209" t="e">
        <f>IF(N6="Concept",VLOOKUP("Totaal 'Aloysius Stichting Onderwijs Jeugdzorg'",Aug!$B:$I,4,FALSE),VLOOKUP("Totaal 'Aloysius Stichting Onderwijs Jeugdzorg'",'Aug DEF'!$B:$I,4,FALSE))</f>
        <v>#N/A</v>
      </c>
      <c r="O58" s="209" t="e">
        <f>IF(O6="Concept",VLOOKUP("Totaal 'Aloysius Stichting Onderwijs Jeugdzorg'",Sep!$B:$I,4,FALSE),VLOOKUP("Totaal 'Aloysius Stichting Onderwijs Jeugdzorg'",'Sep DEF'!$B:$I,4,FALSE))</f>
        <v>#N/A</v>
      </c>
      <c r="P58" s="209" t="e">
        <f>IF(P6="Concept",VLOOKUP("Totaal 'Aloysius Stichting Onderwijs Jeugdzorg'",Okt!$B:$I,4,FALSE),VLOOKUP("Totaal 'Aloysius Stichting Onderwijs Jeugdzorg'",'Okt DEF'!$B:$I,4,FALSE))</f>
        <v>#N/A</v>
      </c>
      <c r="Q58" s="209" t="e">
        <f>IF(Q6="Concept",VLOOKUP("Totaal 'Aloysius Stichting Onderwijs Jeugdzorg'",Nov!$B:$I,4,FALSE),VLOOKUP("Totaal 'Aloysius Stichting Onderwijs Jeugdzorg'",'Nov DEF'!$B:$I,4,FALSE))</f>
        <v>#N/A</v>
      </c>
      <c r="R58" s="209" t="e">
        <f>IF(R6="Concept",VLOOKUP("Totaal 'Aloysius Stichting Onderwijs Jeugdzorg'",Dec!$B:$I,4,FALSE),VLOOKUP("Totaal 'Aloysius Stichting Onderwijs Jeugdzorg'",'Dec DEF'!$B:$I,4,FALSE))</f>
        <v>#N/A</v>
      </c>
      <c r="S58" s="432"/>
      <c r="U58" s="367"/>
      <c r="X58" s="208">
        <f>IF(G$6="Concept",VLOOKUP("Totaal 'Aloysius Stichting Onderwijs Jeugdzorg'",Jan!$B:$I,7,FALSE),VLOOKUP("Totaal 'Aloysius Stichting Onderwijs Jeugdzorg'",'Jan DEF'!$B:$I,7,FALSE))</f>
        <v>925.81</v>
      </c>
      <c r="Y58" s="208">
        <f>IF(H$6="Concept",VLOOKUP("Totaal 'Aloysius Stichting Onderwijs Jeugdzorg'",Feb!$B:$I,7,FALSE),VLOOKUP("Totaal 'Aloysius Stichting Onderwijs Jeugdzorg'",'Feb DEF'!$B:$I,7,FALSE))</f>
        <v>931.5</v>
      </c>
      <c r="Z58" s="208">
        <f>IF(I$6="Concept",VLOOKUP("Totaal 'Aloysius Stichting Onderwijs Jeugdzorg'",Mrt!$B:$I,7,FALSE),VLOOKUP("Totaal 'Aloysius Stichting Onderwijs Jeugdzorg'",'Mrt DEF'!$B:$I,7,FALSE))</f>
        <v>938.09</v>
      </c>
      <c r="AA58" s="208">
        <f>IF(J$6="Concept",VLOOKUP("Totaal 'Aloysius Stichting Onderwijs Jeugdzorg'",Apr!$B:$I,7,FALSE),VLOOKUP("Totaal 'Aloysius Stichting Onderwijs Jeugdzorg'",'Apr DEF'!$B:$I,7,FALSE))</f>
        <v>938.58</v>
      </c>
      <c r="AB58" s="208">
        <f>IF(K$6="Concept",VLOOKUP("Totaal 'Aloysius Stichting Onderwijs Jeugdzorg'",Mei!$B:$I,7,FALSE),VLOOKUP("Totaal 'Aloysius Stichting Onderwijs Jeugdzorg'",'Mei DEF'!$B:$I,7,FALSE))</f>
        <v>937.82</v>
      </c>
      <c r="AC58" s="208">
        <f>IF(L$6="Concept",VLOOKUP("Totaal 'Aloysius Stichting Onderwijs Jeugdzorg'",Jun!$B:$I,7,FALSE),VLOOKUP("Totaal 'Aloysius Stichting Onderwijs Jeugdzorg'",'Jun DEF'!$B:$I,7,FALSE))</f>
        <v>936.91</v>
      </c>
      <c r="AD58" s="208">
        <f>IF(M$6="Concept",VLOOKUP("Totaal 'Aloysius Stichting Onderwijs Jeugdzorg'",Jul!$B:$I,7,FALSE),VLOOKUP("Totaal 'Aloysius Stichting Onderwijs Jeugdzorg'",'Jul DEF'!$B:$I,7,FALSE))</f>
        <v>892.48</v>
      </c>
      <c r="AE58" s="208" t="e">
        <f>IF(N$6="Concept",VLOOKUP("Totaal 'Aloysius Stichting Onderwijs Jeugdzorg'",Aug!$B:$I,7,FALSE),VLOOKUP("Totaal 'Aloysius Stichting Onderwijs Jeugdzorg'",'Aug DEF'!$B:$I,7,FALSE))</f>
        <v>#N/A</v>
      </c>
      <c r="AF58" s="208" t="e">
        <f>IF(O$6="Concept",VLOOKUP("Totaal 'Aloysius Stichting Onderwijs Jeugdzorg'",Sep!$B:$I,7,FALSE),VLOOKUP("Totaal 'Aloysius Stichting Onderwijs Jeugdzorg'",'Sep DEF'!$B:$I,7,FALSE))</f>
        <v>#N/A</v>
      </c>
      <c r="AG58" s="208" t="e">
        <f>IF(P$6="Concept",VLOOKUP("Totaal 'Aloysius Stichting Onderwijs Jeugdzorg'",Okt!$B:$I,7,FALSE),VLOOKUP("Totaal 'Aloysius Stichting Onderwijs Jeugdzorg'",'Okt DEF'!$B:$I,7,FALSE))</f>
        <v>#N/A</v>
      </c>
      <c r="AH58" s="208" t="e">
        <f>IF(Q$6="Concept",VLOOKUP("Totaal 'Aloysius Stichting Onderwijs Jeugdzorg'",Nov!$B:$I,7,FALSE),VLOOKUP("Totaal 'Aloysius Stichting Onderwijs Jeugdzorg'",'Nov DEF'!$B:$I,7,FALSE))</f>
        <v>#N/A</v>
      </c>
      <c r="AI58" s="208" t="e">
        <f>IF(R$6="Concept",VLOOKUP("Totaal 'Aloysius Stichting Onderwijs Jeugdzorg'",Dec!$B:$I,7,FALSE),VLOOKUP("Totaal 'Aloysius Stichting Onderwijs Jeugdzorg'",'Dec DEF'!$B:$I,7,FALSE))</f>
        <v>#N/A</v>
      </c>
      <c r="AN58" s="45"/>
      <c r="AO58" s="56"/>
    </row>
    <row r="59" spans="1:232" s="41" customFormat="1" ht="12" customHeight="1">
      <c r="B59" s="212"/>
      <c r="C59" s="64" t="s">
        <v>244</v>
      </c>
      <c r="D59" s="5"/>
      <c r="E59" s="43"/>
      <c r="F59" s="10"/>
      <c r="G59" s="70">
        <f>IF(G54="","",G54-G58)</f>
        <v>-3.6077296147740689E-7</v>
      </c>
      <c r="H59" s="70">
        <f t="shared" ref="H59:R59" si="103">IF(H54="","",H54-H58)</f>
        <v>1.5437300726686698E-6</v>
      </c>
      <c r="I59" s="70">
        <f t="shared" si="103"/>
        <v>-5.629403801249433E-6</v>
      </c>
      <c r="J59" s="70">
        <f t="shared" si="103"/>
        <v>3.3835876235954743E-5</v>
      </c>
      <c r="K59" s="70">
        <f t="shared" si="103"/>
        <v>-2.7472996172020481E-5</v>
      </c>
      <c r="L59" s="70">
        <f t="shared" si="103"/>
        <v>1.8820377624323426E-5</v>
      </c>
      <c r="M59" s="70">
        <f t="shared" si="103"/>
        <v>2.4513989265770308E-5</v>
      </c>
      <c r="N59" s="70" t="str">
        <f t="shared" si="103"/>
        <v/>
      </c>
      <c r="O59" s="70" t="str">
        <f t="shared" si="103"/>
        <v/>
      </c>
      <c r="P59" s="70" t="str">
        <f t="shared" si="103"/>
        <v/>
      </c>
      <c r="Q59" s="70" t="str">
        <f t="shared" si="103"/>
        <v/>
      </c>
      <c r="R59" s="70" t="str">
        <f t="shared" si="103"/>
        <v/>
      </c>
      <c r="S59" s="433"/>
      <c r="U59" s="367"/>
      <c r="X59" s="210">
        <f>X54-X58</f>
        <v>-1.999999999998181E-2</v>
      </c>
      <c r="Y59" s="210">
        <f t="shared" ref="Y59:AI59" si="104">Y58-Y54</f>
        <v>-1.0000000000104592E-2</v>
      </c>
      <c r="Z59" s="210">
        <f t="shared" si="104"/>
        <v>-1.9999999999868123E-2</v>
      </c>
      <c r="AA59" s="210">
        <f t="shared" si="104"/>
        <v>2.0000000000209184E-2</v>
      </c>
      <c r="AB59" s="210">
        <f t="shared" si="104"/>
        <v>-9.9999999999909051E-3</v>
      </c>
      <c r="AC59" s="210">
        <f t="shared" si="104"/>
        <v>0</v>
      </c>
      <c r="AD59" s="210">
        <f t="shared" si="104"/>
        <v>1.0000000000218279E-2</v>
      </c>
      <c r="AE59" s="210" t="e">
        <f t="shared" si="104"/>
        <v>#N/A</v>
      </c>
      <c r="AF59" s="210" t="e">
        <f t="shared" si="104"/>
        <v>#N/A</v>
      </c>
      <c r="AG59" s="210" t="e">
        <f t="shared" si="104"/>
        <v>#N/A</v>
      </c>
      <c r="AH59" s="210" t="e">
        <f t="shared" si="104"/>
        <v>#N/A</v>
      </c>
      <c r="AI59" s="210" t="e">
        <f t="shared" si="104"/>
        <v>#N/A</v>
      </c>
      <c r="AN59" s="45"/>
      <c r="AO59" s="56"/>
    </row>
    <row r="60" spans="1:232" s="41" customFormat="1" ht="12" customHeight="1">
      <c r="B60" s="212"/>
      <c r="C60" s="42"/>
      <c r="D60" s="5"/>
      <c r="E60" s="43"/>
      <c r="F60" s="10"/>
      <c r="G60" s="44"/>
      <c r="H60" s="44"/>
      <c r="I60" s="44"/>
      <c r="J60" s="33"/>
      <c r="K60" s="44"/>
      <c r="L60" s="44"/>
      <c r="M60" s="44"/>
      <c r="N60" s="44"/>
      <c r="O60" s="44"/>
      <c r="P60" s="44"/>
      <c r="Q60" s="44"/>
      <c r="R60" s="44"/>
      <c r="S60" s="433"/>
      <c r="U60" s="367"/>
      <c r="V60" s="69"/>
      <c r="W60" s="69"/>
      <c r="X60" s="69"/>
      <c r="Y60" s="69"/>
      <c r="Z60" s="69"/>
      <c r="AA60" s="69"/>
      <c r="AB60" s="69"/>
      <c r="AC60" s="69"/>
      <c r="AD60" s="69"/>
      <c r="AE60" s="69"/>
      <c r="AF60" s="69"/>
      <c r="AG60" s="69"/>
      <c r="AH60" s="77"/>
      <c r="AN60" s="45"/>
      <c r="AO60" s="56"/>
    </row>
    <row r="61" spans="1:232" s="41" customFormat="1" ht="12" customHeight="1">
      <c r="B61" s="212"/>
      <c r="C61" s="378">
        <v>2020</v>
      </c>
      <c r="D61" s="401"/>
      <c r="E61" s="43"/>
      <c r="F61" s="402"/>
      <c r="G61" s="43">
        <v>5.9311355283882088E-2</v>
      </c>
      <c r="H61" s="43">
        <v>5.8873225162194676E-2</v>
      </c>
      <c r="I61" s="43">
        <v>8.1469455485141201E-2</v>
      </c>
      <c r="J61" s="403">
        <v>6.023377711183709E-2</v>
      </c>
      <c r="K61" s="43">
        <v>5.4668326583548477E-2</v>
      </c>
      <c r="L61" s="43">
        <v>5.9483678130037618E-2</v>
      </c>
      <c r="M61" s="43">
        <v>4.6114805353541524E-2</v>
      </c>
      <c r="N61" s="43">
        <v>4.2755082720482125E-2</v>
      </c>
      <c r="O61" s="43">
        <v>5.5917690481610355E-2</v>
      </c>
      <c r="P61" s="43">
        <v>6.2492437894194862E-2</v>
      </c>
      <c r="Q61" s="43">
        <v>7.247397767919482E-2</v>
      </c>
      <c r="R61" s="43">
        <v>6.5407127101402729E-2</v>
      </c>
      <c r="S61" s="429">
        <f>IFERROR(AVERAGE(G61:R61),0)</f>
        <v>5.9933411582255632E-2</v>
      </c>
      <c r="V61" s="69"/>
      <c r="W61" s="69"/>
      <c r="X61" s="69"/>
      <c r="Y61" s="69"/>
      <c r="Z61" s="69"/>
      <c r="AA61" s="69"/>
      <c r="AB61" s="69"/>
      <c r="AC61" s="69"/>
      <c r="AD61" s="69"/>
      <c r="AE61" s="69"/>
      <c r="AF61" s="69"/>
      <c r="AG61" s="69"/>
      <c r="AH61" s="77"/>
      <c r="AN61" s="45"/>
      <c r="AO61" s="56"/>
    </row>
    <row r="62" spans="1:232" s="41" customFormat="1" ht="12" customHeight="1">
      <c r="B62" s="212"/>
      <c r="C62" s="42"/>
      <c r="D62" s="5"/>
      <c r="E62" s="43"/>
      <c r="F62" s="10"/>
      <c r="G62" s="44"/>
      <c r="H62" s="44"/>
      <c r="I62" s="44"/>
      <c r="J62" s="33"/>
      <c r="K62" s="44"/>
      <c r="L62" s="44"/>
      <c r="M62" s="44"/>
      <c r="N62" s="44"/>
      <c r="O62" s="44"/>
      <c r="P62" s="44"/>
      <c r="Q62" s="44"/>
      <c r="R62" s="44"/>
      <c r="S62" s="433"/>
      <c r="U62" s="367"/>
      <c r="V62" s="69"/>
      <c r="W62" s="69"/>
      <c r="X62" s="69"/>
      <c r="Y62" s="69"/>
      <c r="Z62" s="69"/>
      <c r="AA62" s="69"/>
      <c r="AB62" s="69"/>
      <c r="AC62" s="69"/>
      <c r="AD62" s="69"/>
      <c r="AE62" s="69"/>
      <c r="AF62" s="69"/>
      <c r="AG62" s="69"/>
      <c r="AH62" s="77"/>
      <c r="AN62" s="45"/>
      <c r="AO62" s="56"/>
    </row>
    <row r="63" spans="1:232" s="50" customFormat="1" ht="17.100000000000001" customHeight="1">
      <c r="A63" s="48"/>
      <c r="B63" s="222"/>
      <c r="C63" s="49" t="s">
        <v>245</v>
      </c>
      <c r="E63" s="51"/>
      <c r="F63" s="51"/>
      <c r="G63" s="51" t="s">
        <v>46</v>
      </c>
      <c r="H63" s="51" t="s">
        <v>47</v>
      </c>
      <c r="I63" s="51" t="s">
        <v>48</v>
      </c>
      <c r="J63" s="51" t="s">
        <v>49</v>
      </c>
      <c r="K63" s="51" t="s">
        <v>50</v>
      </c>
      <c r="L63" s="51" t="s">
        <v>51</v>
      </c>
      <c r="M63" s="51" t="s">
        <v>52</v>
      </c>
      <c r="N63" s="51" t="s">
        <v>53</v>
      </c>
      <c r="O63" s="51" t="s">
        <v>54</v>
      </c>
      <c r="P63" s="51" t="s">
        <v>55</v>
      </c>
      <c r="Q63" s="51" t="s">
        <v>56</v>
      </c>
      <c r="R63" s="51" t="s">
        <v>57</v>
      </c>
      <c r="S63" s="434"/>
      <c r="U63" s="369"/>
      <c r="AO63" s="57"/>
    </row>
    <row r="64" spans="1:232" s="50" customFormat="1" ht="17.100000000000001" customHeight="1">
      <c r="A64" s="48"/>
      <c r="B64" s="222"/>
      <c r="C64" s="231" t="s">
        <v>246</v>
      </c>
      <c r="E64" s="52">
        <f>S54</f>
        <v>6.4335035828609125E-2</v>
      </c>
      <c r="F64" s="51"/>
      <c r="G64" s="52">
        <f t="shared" ref="G64:H64" si="105">G54</f>
        <v>6.6499639227038526E-2</v>
      </c>
      <c r="H64" s="52">
        <f t="shared" si="105"/>
        <v>6.230154373007267E-2</v>
      </c>
      <c r="I64" s="52">
        <f>I58</f>
        <v>6.7000000000000004E-2</v>
      </c>
      <c r="J64" s="52">
        <f>J58</f>
        <v>6.8599999999999994E-2</v>
      </c>
      <c r="K64" s="52">
        <f t="shared" ref="K64:Q64" si="106">K58</f>
        <v>6.1899999999999997E-2</v>
      </c>
      <c r="L64" s="52">
        <f>L58</f>
        <v>6.2799999999999995E-2</v>
      </c>
      <c r="M64" s="52">
        <f>M58</f>
        <v>6.1199999999999997E-2</v>
      </c>
      <c r="N64" s="52" t="e">
        <f t="shared" si="106"/>
        <v>#N/A</v>
      </c>
      <c r="O64" s="52" t="e">
        <f t="shared" si="106"/>
        <v>#N/A</v>
      </c>
      <c r="P64" s="52" t="e">
        <f>P58</f>
        <v>#N/A</v>
      </c>
      <c r="Q64" s="52" t="e">
        <f t="shared" si="106"/>
        <v>#N/A</v>
      </c>
      <c r="R64" s="52" t="e">
        <f>R58</f>
        <v>#N/A</v>
      </c>
      <c r="S64" s="434"/>
      <c r="U64" s="369"/>
      <c r="AO64" s="57"/>
    </row>
    <row r="65" spans="1:145" ht="15">
      <c r="A65" s="31"/>
      <c r="B65" s="223"/>
      <c r="C65" s="231" t="s">
        <v>247</v>
      </c>
      <c r="E65" s="52">
        <v>6.0204253898749477E-2</v>
      </c>
      <c r="F65" s="59"/>
      <c r="G65" s="52">
        <v>5.9311355283882088E-2</v>
      </c>
      <c r="H65" s="52">
        <v>5.8873225162194676E-2</v>
      </c>
      <c r="I65" s="52">
        <v>8.1469455485141201E-2</v>
      </c>
      <c r="J65" s="52">
        <v>6.0199999999999997E-2</v>
      </c>
      <c r="K65" s="60">
        <v>5.4699999999999999E-2</v>
      </c>
      <c r="L65" s="52">
        <v>5.9499999999999997E-2</v>
      </c>
      <c r="M65" s="52">
        <v>4.6100000000000002E-2</v>
      </c>
      <c r="N65" s="52">
        <v>4.2799999999999998E-2</v>
      </c>
      <c r="O65" s="52">
        <v>5.5899999999999998E-2</v>
      </c>
      <c r="P65" s="52">
        <v>6.25E-2</v>
      </c>
      <c r="Q65" s="52">
        <v>7.2499999999999995E-2</v>
      </c>
      <c r="R65" s="52">
        <v>6.8699999999999997E-2</v>
      </c>
      <c r="S65" s="435"/>
      <c r="T65" s="33"/>
      <c r="AH65" s="93"/>
      <c r="AI65" s="33"/>
      <c r="AJ65" s="46">
        <f>AJ54*100</f>
        <v>0</v>
      </c>
      <c r="AK65" s="46">
        <f>AK54*100</f>
        <v>0</v>
      </c>
      <c r="AL65" s="46">
        <f>AL54*100</f>
        <v>0</v>
      </c>
      <c r="AM65" s="33"/>
      <c r="AN65" s="33"/>
      <c r="AO65" s="33"/>
      <c r="AP65" s="33"/>
      <c r="AQ65" s="33"/>
      <c r="AR65" s="33"/>
      <c r="AS65" s="33"/>
      <c r="AT65" s="33"/>
      <c r="AU65" s="33"/>
    </row>
    <row r="66" spans="1:145" ht="15">
      <c r="A66" s="31"/>
      <c r="B66" s="223"/>
      <c r="C66" s="231" t="s">
        <v>248</v>
      </c>
      <c r="E66" s="52">
        <v>5.7461333900610166E-2</v>
      </c>
      <c r="F66" s="59"/>
      <c r="G66" s="52">
        <v>7.4675436982520688E-2</v>
      </c>
      <c r="H66" s="52">
        <v>8.2422835302845651E-2</v>
      </c>
      <c r="I66" s="52">
        <v>6.69414855144458E-2</v>
      </c>
      <c r="J66" s="60">
        <v>6.0231281581983848E-2</v>
      </c>
      <c r="K66" s="60">
        <v>5.8516609832150193E-2</v>
      </c>
      <c r="L66" s="60">
        <v>5.4298107313974102E-2</v>
      </c>
      <c r="M66" s="60">
        <v>3.9297500299964004E-2</v>
      </c>
      <c r="N66" s="60">
        <v>2.9497830156344756E-2</v>
      </c>
      <c r="O66" s="60">
        <v>4.7900979406003491E-2</v>
      </c>
      <c r="P66" s="60">
        <v>5.6503286078264846E-2</v>
      </c>
      <c r="Q66" s="101">
        <v>6.3453094437257454E-2</v>
      </c>
      <c r="R66" s="60">
        <v>5.5797559901567199E-2</v>
      </c>
      <c r="S66" s="435"/>
      <c r="T66" s="33"/>
      <c r="AH66" s="93"/>
      <c r="AI66" s="33"/>
      <c r="AJ66" s="102"/>
      <c r="AK66" s="102"/>
      <c r="AL66" s="102"/>
      <c r="AM66" s="33"/>
      <c r="AN66" s="33"/>
      <c r="AO66" s="33"/>
      <c r="AP66" s="33"/>
      <c r="AQ66" s="33"/>
      <c r="AR66" s="33"/>
      <c r="AS66" s="33"/>
      <c r="AT66" s="33"/>
      <c r="AU66" s="33"/>
    </row>
    <row r="67" spans="1:145" ht="15">
      <c r="A67" s="31"/>
      <c r="B67" s="223"/>
      <c r="C67" s="231" t="s">
        <v>249</v>
      </c>
      <c r="E67" s="52">
        <v>8.3250459028703178E-2</v>
      </c>
      <c r="F67" s="11"/>
      <c r="G67" s="52">
        <v>9.1326295896328305E-2</v>
      </c>
      <c r="H67" s="52">
        <v>9.7299999999999998E-2</v>
      </c>
      <c r="I67" s="52">
        <v>9.5000000000000001E-2</v>
      </c>
      <c r="J67" s="52">
        <v>9.1700000000000004E-2</v>
      </c>
      <c r="K67" s="52">
        <v>8.1299999999999997E-2</v>
      </c>
      <c r="L67" s="52">
        <v>8.1000000000000003E-2</v>
      </c>
      <c r="M67" s="52">
        <v>6.7000000000000004E-2</v>
      </c>
      <c r="N67" s="52">
        <v>5.3999999999999999E-2</v>
      </c>
      <c r="O67" s="52">
        <v>6.4199999999999993E-2</v>
      </c>
      <c r="P67" s="52">
        <v>8.532651170895833E-2</v>
      </c>
      <c r="Q67" s="53">
        <v>9.743885141465243E-2</v>
      </c>
      <c r="R67" s="52">
        <v>9.3600000000000003E-2</v>
      </c>
      <c r="T67" s="33"/>
      <c r="V67" s="66"/>
      <c r="Y67" s="66"/>
      <c r="Z67" s="66"/>
      <c r="AA67" s="66"/>
      <c r="AB67" s="66"/>
      <c r="AH67" s="93">
        <v>6.6</v>
      </c>
      <c r="AI67" s="33"/>
      <c r="AJ67" s="33">
        <v>9.0119019607843125</v>
      </c>
      <c r="AK67" s="33">
        <v>8.0333529411764708</v>
      </c>
      <c r="AL67" s="33">
        <v>7.3494509803921568</v>
      </c>
      <c r="AM67" s="33"/>
      <c r="AN67" s="33"/>
      <c r="AO67" s="58"/>
      <c r="AP67" s="33"/>
      <c r="AQ67" s="33"/>
      <c r="AR67" s="33"/>
      <c r="AS67" s="33"/>
      <c r="AT67" s="33"/>
      <c r="AU67" s="33"/>
    </row>
    <row r="68" spans="1:145" ht="15">
      <c r="A68" s="31" t="s">
        <v>250</v>
      </c>
      <c r="B68" s="223"/>
      <c r="C68" s="236" t="s">
        <v>251</v>
      </c>
      <c r="E68" s="52">
        <v>0.05</v>
      </c>
      <c r="F68" s="11"/>
      <c r="G68" s="52">
        <v>5.7000000000000002E-2</v>
      </c>
      <c r="H68" s="52">
        <v>5.7000000000000002E-2</v>
      </c>
      <c r="I68" s="52">
        <v>5.7000000000000002E-2</v>
      </c>
      <c r="J68" s="52">
        <v>5.0999999999999997E-2</v>
      </c>
      <c r="K68" s="52">
        <v>5.0999999999999997E-2</v>
      </c>
      <c r="L68" s="52">
        <v>5.0999999999999997E-2</v>
      </c>
      <c r="M68" s="52">
        <v>4.2999999999999997E-2</v>
      </c>
      <c r="N68" s="52">
        <v>4.2999999999999997E-2</v>
      </c>
      <c r="O68" s="52">
        <v>4.2999999999999997E-2</v>
      </c>
      <c r="P68" s="52">
        <v>5.0999999999999997E-2</v>
      </c>
      <c r="Q68" s="52">
        <v>5.0999999999999997E-2</v>
      </c>
      <c r="R68" s="52">
        <v>5.0999999999999997E-2</v>
      </c>
      <c r="T68" s="61"/>
      <c r="U68" s="370"/>
      <c r="V68" s="66"/>
      <c r="W68" s="66"/>
      <c r="X68" s="66"/>
      <c r="Y68" s="66"/>
      <c r="Z68" s="66"/>
      <c r="AA68" s="66"/>
      <c r="AB68" s="66"/>
      <c r="AH68" s="93">
        <v>4.3</v>
      </c>
      <c r="AI68" s="33"/>
      <c r="AJ68" s="33">
        <v>4.9000000000000004</v>
      </c>
      <c r="AK68" s="33">
        <v>4.9000000000000004</v>
      </c>
      <c r="AL68" s="33">
        <v>4.9000000000000004</v>
      </c>
      <c r="AM68" s="61"/>
      <c r="AN68" s="33"/>
      <c r="AO68" s="58"/>
      <c r="AP68" s="33"/>
      <c r="AQ68" s="33"/>
      <c r="AR68" s="33"/>
      <c r="AS68" s="33"/>
      <c r="AT68" s="33"/>
      <c r="AU68" s="33"/>
    </row>
    <row r="69" spans="1:145" ht="15">
      <c r="A69" s="31"/>
      <c r="B69" s="223"/>
      <c r="C69" s="231" t="s">
        <v>252</v>
      </c>
      <c r="E69" s="52">
        <v>0.05</v>
      </c>
      <c r="F69" s="11"/>
      <c r="G69" s="52">
        <v>0.05</v>
      </c>
      <c r="H69" s="52">
        <v>0.05</v>
      </c>
      <c r="I69" s="52">
        <v>0.05</v>
      </c>
      <c r="J69" s="52">
        <v>0.05</v>
      </c>
      <c r="K69" s="52">
        <v>0.05</v>
      </c>
      <c r="L69" s="52">
        <v>0.05</v>
      </c>
      <c r="M69" s="52">
        <v>0.05</v>
      </c>
      <c r="N69" s="52">
        <v>0.05</v>
      </c>
      <c r="O69" s="52">
        <v>0.05</v>
      </c>
      <c r="P69" s="52">
        <v>0.05</v>
      </c>
      <c r="Q69" s="52">
        <v>0.05</v>
      </c>
      <c r="R69" s="52">
        <v>0.05</v>
      </c>
      <c r="S69" s="433"/>
      <c r="V69" s="66"/>
      <c r="W69" s="66"/>
      <c r="X69" s="66"/>
      <c r="Y69" s="66"/>
      <c r="Z69" s="66"/>
      <c r="AA69" s="66"/>
      <c r="AB69" s="66"/>
      <c r="AH69" s="93">
        <v>6.3</v>
      </c>
      <c r="AI69" s="33"/>
      <c r="AJ69" s="33">
        <v>6.3</v>
      </c>
      <c r="AK69" s="33">
        <v>6.3</v>
      </c>
      <c r="AL69" s="33">
        <v>6.3</v>
      </c>
      <c r="AN69" s="33"/>
      <c r="AO69" s="58"/>
      <c r="AP69" s="33"/>
      <c r="AQ69" s="33"/>
      <c r="AR69" s="33"/>
      <c r="AS69" s="33"/>
      <c r="AT69" s="33"/>
      <c r="AU69" s="33"/>
    </row>
    <row r="70" spans="1:145" s="66" customFormat="1" ht="15">
      <c r="A70" s="31"/>
      <c r="B70" s="223"/>
      <c r="C70" s="36"/>
      <c r="D70" s="92"/>
      <c r="E70" s="33"/>
      <c r="F70" s="33"/>
      <c r="G70" s="33"/>
      <c r="H70" s="33"/>
      <c r="I70" s="33"/>
      <c r="J70" s="33"/>
      <c r="K70" s="33"/>
      <c r="L70" s="33"/>
      <c r="M70" s="33"/>
      <c r="N70" s="33"/>
      <c r="O70" s="33"/>
      <c r="P70" s="33"/>
      <c r="Q70" s="33"/>
      <c r="R70" s="33"/>
      <c r="T70" s="92"/>
      <c r="U70" s="366"/>
      <c r="AH70" s="64"/>
      <c r="AI70" s="92"/>
      <c r="AJ70" s="92"/>
      <c r="AK70" s="92"/>
      <c r="AL70" s="92"/>
      <c r="AM70" s="92"/>
      <c r="AN70" s="92"/>
      <c r="AO70" s="55"/>
      <c r="AP70" s="92"/>
      <c r="AQ70" s="92"/>
      <c r="AR70" s="92"/>
      <c r="AS70" s="92"/>
      <c r="AT70" s="92"/>
      <c r="AU70" s="92"/>
      <c r="AV70" s="92"/>
      <c r="AW70" s="92"/>
      <c r="AX70" s="92"/>
      <c r="AY70" s="92"/>
      <c r="AZ70" s="92"/>
      <c r="BA70" s="92"/>
      <c r="BB70" s="92"/>
      <c r="BC70" s="92"/>
      <c r="BD70" s="92"/>
      <c r="BE70" s="92"/>
      <c r="BF70" s="92"/>
      <c r="BG70" s="92"/>
      <c r="BH70" s="92"/>
      <c r="BI70" s="92"/>
      <c r="BJ70" s="92"/>
      <c r="BK70" s="92"/>
      <c r="BL70" s="92"/>
      <c r="BM70" s="92"/>
      <c r="BN70" s="92"/>
      <c r="BO70" s="92"/>
      <c r="BP70" s="92"/>
      <c r="BQ70" s="92"/>
      <c r="BR70" s="92"/>
      <c r="BS70" s="92"/>
      <c r="BT70" s="92"/>
      <c r="BU70" s="92"/>
      <c r="BV70" s="92"/>
      <c r="BW70" s="92"/>
      <c r="BX70" s="92"/>
      <c r="BY70" s="92"/>
      <c r="BZ70" s="92"/>
      <c r="CA70" s="92"/>
      <c r="CB70" s="92"/>
      <c r="CC70" s="92"/>
      <c r="CD70" s="92"/>
      <c r="CE70" s="92"/>
      <c r="CF70" s="92"/>
      <c r="CG70" s="92"/>
      <c r="CH70" s="92"/>
      <c r="CI70" s="92"/>
      <c r="CJ70" s="92"/>
      <c r="CK70" s="92"/>
      <c r="CL70" s="92"/>
      <c r="CM70" s="92"/>
      <c r="CN70" s="92"/>
      <c r="CO70" s="92"/>
      <c r="CP70" s="92"/>
      <c r="CQ70" s="92"/>
      <c r="CR70" s="92"/>
      <c r="CS70" s="92"/>
      <c r="CT70" s="92"/>
      <c r="CU70" s="92"/>
      <c r="CV70" s="92"/>
      <c r="CW70" s="92"/>
      <c r="CX70" s="92"/>
      <c r="CY70" s="92"/>
      <c r="CZ70" s="92"/>
      <c r="DA70" s="92"/>
      <c r="DB70" s="92"/>
      <c r="DC70" s="92"/>
      <c r="DD70" s="92"/>
      <c r="DE70" s="92"/>
      <c r="DF70" s="92"/>
      <c r="DG70" s="92"/>
      <c r="DH70" s="92"/>
      <c r="DI70" s="92"/>
      <c r="DJ70" s="92"/>
      <c r="DK70" s="92"/>
      <c r="DL70" s="92"/>
      <c r="DM70" s="92"/>
      <c r="DN70" s="92"/>
      <c r="DO70" s="92"/>
      <c r="DP70" s="92"/>
      <c r="DQ70" s="92"/>
      <c r="DR70" s="92"/>
      <c r="DS70" s="92"/>
      <c r="DT70" s="92"/>
      <c r="DU70" s="92"/>
      <c r="DV70" s="92"/>
      <c r="DW70" s="92"/>
      <c r="DX70" s="92"/>
      <c r="DY70" s="92"/>
      <c r="DZ70" s="92"/>
      <c r="EA70" s="92"/>
      <c r="EB70" s="92"/>
      <c r="EC70" s="92"/>
      <c r="ED70" s="92"/>
      <c r="EE70" s="92"/>
      <c r="EF70" s="92"/>
      <c r="EG70" s="92"/>
      <c r="EH70" s="92"/>
      <c r="EI70" s="92"/>
      <c r="EJ70" s="92"/>
      <c r="EK70" s="92"/>
      <c r="EL70" s="92"/>
      <c r="EM70" s="92"/>
      <c r="EN70" s="92"/>
      <c r="EO70" s="92"/>
    </row>
    <row r="77" spans="1:145" ht="12.75" customHeight="1">
      <c r="Y77" s="420"/>
    </row>
    <row r="98" spans="3:39" ht="15">
      <c r="C98" s="28" t="s">
        <v>253</v>
      </c>
      <c r="D98" s="28"/>
      <c r="E98" s="96"/>
      <c r="G98" s="28" t="s">
        <v>254</v>
      </c>
      <c r="H98" s="28" t="s">
        <v>255</v>
      </c>
      <c r="I98" s="28" t="s">
        <v>256</v>
      </c>
      <c r="J98" s="28" t="s">
        <v>256</v>
      </c>
      <c r="K98" s="28" t="s">
        <v>256</v>
      </c>
      <c r="L98" s="28" t="s">
        <v>256</v>
      </c>
      <c r="M98" s="28" t="s">
        <v>257</v>
      </c>
      <c r="O98" s="39" t="s">
        <v>258</v>
      </c>
      <c r="P98" s="39" t="s">
        <v>259</v>
      </c>
    </row>
    <row r="99" spans="3:39" ht="15">
      <c r="D99" s="28"/>
      <c r="G99" s="28" t="s">
        <v>260</v>
      </c>
      <c r="H99" s="28" t="s">
        <v>261</v>
      </c>
      <c r="I99" s="28" t="s">
        <v>262</v>
      </c>
      <c r="J99" s="28" t="s">
        <v>263</v>
      </c>
      <c r="K99" s="28" t="s">
        <v>264</v>
      </c>
      <c r="L99" s="28" t="s">
        <v>265</v>
      </c>
      <c r="M99" s="28"/>
      <c r="U99" s="317">
        <v>3.5000000000000001E-3</v>
      </c>
      <c r="V99" s="317">
        <v>1.6400000000000001E-2</v>
      </c>
      <c r="W99" s="317">
        <v>9.9000000000000008E-3</v>
      </c>
      <c r="X99" s="317">
        <v>1.5599999999999999E-2</v>
      </c>
      <c r="Y99" s="317">
        <v>1.15E-2</v>
      </c>
      <c r="Z99" s="317">
        <v>1.17E-2</v>
      </c>
    </row>
    <row r="100" spans="3:39" ht="15">
      <c r="C100" s="28"/>
      <c r="E100" s="312" t="s">
        <v>46</v>
      </c>
      <c r="G100" s="317">
        <v>3.0999999999999999E-3</v>
      </c>
      <c r="H100" s="317">
        <v>1.41E-2</v>
      </c>
      <c r="I100" s="317">
        <v>9.9000000000000008E-3</v>
      </c>
      <c r="J100" s="317">
        <v>1.7399999999999999E-2</v>
      </c>
      <c r="K100" s="317">
        <v>1.37E-2</v>
      </c>
      <c r="L100" s="317">
        <v>8.8000000000000005E-3</v>
      </c>
      <c r="M100" s="422">
        <v>6.6900000000000001E-2</v>
      </c>
      <c r="O100" s="31">
        <f>G54</f>
        <v>6.6499639227038526E-2</v>
      </c>
      <c r="P100" s="54">
        <f t="shared" ref="P100:P107" si="107">M100-O100</f>
        <v>4.0036077296147499E-4</v>
      </c>
      <c r="T100" s="62"/>
      <c r="U100" s="366">
        <v>2.8333333333333335E-3</v>
      </c>
      <c r="V100" s="65">
        <v>1.2133333333333335E-2</v>
      </c>
      <c r="W100" s="65">
        <v>1.1433333333333335E-2</v>
      </c>
      <c r="X100" s="65">
        <v>1.5399999999999999E-2</v>
      </c>
      <c r="Y100" s="65">
        <v>1.2866666666666665E-2</v>
      </c>
      <c r="Z100" s="65">
        <v>1.1299999999999999E-2</v>
      </c>
      <c r="AM100" s="62"/>
    </row>
    <row r="101" spans="3:39" ht="15">
      <c r="C101" s="28"/>
      <c r="E101" s="312" t="s">
        <v>47</v>
      </c>
      <c r="G101" s="444">
        <v>1.9E-3</v>
      </c>
      <c r="H101" s="444">
        <v>5.8999999999999999E-3</v>
      </c>
      <c r="I101" s="444">
        <v>1.4500000000000001E-2</v>
      </c>
      <c r="J101" s="444">
        <v>1.32E-2</v>
      </c>
      <c r="K101" s="444">
        <v>1.34E-2</v>
      </c>
      <c r="L101" s="444">
        <v>1.34E-2</v>
      </c>
      <c r="M101" s="445">
        <f>SUM(G101:L101)</f>
        <v>6.2300000000000008E-2</v>
      </c>
      <c r="O101" s="31">
        <f>H54</f>
        <v>6.230154373007267E-2</v>
      </c>
      <c r="P101" s="54">
        <f t="shared" si="107"/>
        <v>-1.5437300726617309E-6</v>
      </c>
      <c r="T101" s="62"/>
      <c r="AM101" s="62"/>
    </row>
    <row r="102" spans="3:39" ht="15">
      <c r="C102" s="28"/>
      <c r="E102" s="312" t="s">
        <v>48</v>
      </c>
      <c r="G102" s="317">
        <v>3.5000000000000001E-3</v>
      </c>
      <c r="H102" s="317">
        <v>1.6400000000000001E-2</v>
      </c>
      <c r="I102" s="317">
        <v>9.9000000000000008E-3</v>
      </c>
      <c r="J102" s="317">
        <v>1.5599999999999999E-2</v>
      </c>
      <c r="K102" s="317">
        <v>1.15E-2</v>
      </c>
      <c r="L102" s="317">
        <v>1.17E-2</v>
      </c>
      <c r="M102" s="445">
        <f>SUM(G102:L102)</f>
        <v>6.8599999999999994E-2</v>
      </c>
      <c r="O102" s="31">
        <f>I54</f>
        <v>6.6994370596198755E-2</v>
      </c>
      <c r="P102" s="54">
        <f t="shared" si="107"/>
        <v>1.6056294038012398E-3</v>
      </c>
      <c r="T102" s="62"/>
      <c r="U102" s="317">
        <v>3.5000000000000001E-3</v>
      </c>
      <c r="V102" s="366">
        <v>2.8333333333333335E-3</v>
      </c>
      <c r="AM102" s="62"/>
    </row>
    <row r="103" spans="3:39" ht="15.75" thickBot="1">
      <c r="C103" s="28"/>
      <c r="E103" s="312" t="s">
        <v>49</v>
      </c>
      <c r="G103" s="317">
        <v>3.5000000000000001E-3</v>
      </c>
      <c r="H103" s="317">
        <v>6.4999999999999997E-3</v>
      </c>
      <c r="I103" s="317">
        <v>1.3299999999999999E-2</v>
      </c>
      <c r="J103" s="317">
        <v>1.7299999999999999E-2</v>
      </c>
      <c r="K103" s="317">
        <v>1.5100000000000001E-2</v>
      </c>
      <c r="L103" s="317">
        <v>1.32E-2</v>
      </c>
      <c r="M103" s="445">
        <v>6.9099999999999995E-2</v>
      </c>
      <c r="O103" s="31">
        <f>J54</f>
        <v>6.8633835876235949E-2</v>
      </c>
      <c r="P103" s="54">
        <f t="shared" si="107"/>
        <v>4.661641237640457E-4</v>
      </c>
      <c r="U103" s="317">
        <v>1.6400000000000001E-2</v>
      </c>
      <c r="V103" s="65">
        <v>1.2133333333333335E-2</v>
      </c>
    </row>
    <row r="104" spans="3:39" ht="15.75" thickBot="1">
      <c r="C104" s="28"/>
      <c r="E104" s="312" t="s">
        <v>50</v>
      </c>
      <c r="G104" s="451">
        <v>2.3999999999999998E-3</v>
      </c>
      <c r="H104" s="451">
        <v>3.8999999999999998E-3</v>
      </c>
      <c r="I104" s="451">
        <v>9.1000000000000004E-3</v>
      </c>
      <c r="J104" s="451">
        <v>2.1499999999999998E-2</v>
      </c>
      <c r="K104" s="451">
        <v>1.24E-2</v>
      </c>
      <c r="L104" s="451">
        <v>1.26E-2</v>
      </c>
      <c r="M104" s="452">
        <v>6.1899999999999997E-2</v>
      </c>
      <c r="O104" s="31">
        <f>K54</f>
        <v>6.1872527003827976E-2</v>
      </c>
      <c r="P104" s="54">
        <f t="shared" si="107"/>
        <v>2.7472996172020481E-5</v>
      </c>
      <c r="U104" s="317">
        <v>9.9000000000000008E-3</v>
      </c>
      <c r="V104" s="65">
        <v>1.1433333333333335E-2</v>
      </c>
    </row>
    <row r="105" spans="3:39" ht="15.75" thickBot="1">
      <c r="C105" s="28"/>
      <c r="E105" s="312" t="s">
        <v>51</v>
      </c>
      <c r="G105" s="451">
        <v>3.7000000000000002E-3</v>
      </c>
      <c r="H105" s="451">
        <v>2.3E-3</v>
      </c>
      <c r="I105" s="451">
        <v>6.6E-3</v>
      </c>
      <c r="J105" s="451">
        <v>2.1399999999999999E-2</v>
      </c>
      <c r="K105" s="451">
        <v>1.7299999999999999E-2</v>
      </c>
      <c r="L105" s="451">
        <v>1.15E-2</v>
      </c>
      <c r="M105" s="452">
        <v>6.2799999999999995E-2</v>
      </c>
      <c r="O105" s="31">
        <f>L54</f>
        <v>6.2818820377624318E-2</v>
      </c>
      <c r="P105" s="54">
        <f t="shared" si="107"/>
        <v>-1.8820377624323426E-5</v>
      </c>
      <c r="U105" s="317">
        <v>1.5599999999999999E-2</v>
      </c>
      <c r="V105" s="65">
        <v>1.5399999999999999E-2</v>
      </c>
    </row>
    <row r="106" spans="3:39" ht="15">
      <c r="C106" s="28"/>
      <c r="E106" s="312" t="s">
        <v>52</v>
      </c>
      <c r="G106" s="317">
        <v>2.2000000000000001E-3</v>
      </c>
      <c r="H106" s="317">
        <v>2.3999999999999998E-3</v>
      </c>
      <c r="I106" s="317">
        <v>1.15E-2</v>
      </c>
      <c r="J106" s="317">
        <v>2.1000000000000001E-2</v>
      </c>
      <c r="K106" s="317">
        <v>1.29E-2</v>
      </c>
      <c r="L106" s="317">
        <v>1.12E-2</v>
      </c>
      <c r="M106" s="422">
        <v>6.1199999999999997E-2</v>
      </c>
      <c r="O106" s="31">
        <f>M54</f>
        <v>6.1224513989265768E-2</v>
      </c>
      <c r="P106" s="423">
        <f t="shared" si="107"/>
        <v>-2.4513989265770308E-5</v>
      </c>
      <c r="U106" s="317">
        <v>1.15E-2</v>
      </c>
      <c r="V106" s="65">
        <v>1.2866666666666665E-2</v>
      </c>
    </row>
    <row r="107" spans="3:39" ht="15">
      <c r="C107" s="28"/>
      <c r="E107" s="312" t="s">
        <v>53</v>
      </c>
      <c r="G107" s="317"/>
      <c r="H107" s="317"/>
      <c r="I107" s="317"/>
      <c r="J107" s="317"/>
      <c r="K107" s="317"/>
      <c r="L107" s="317"/>
      <c r="M107" s="422"/>
      <c r="O107" s="31" t="str">
        <f>N54</f>
        <v/>
      </c>
      <c r="P107" s="423" t="e">
        <f t="shared" si="107"/>
        <v>#VALUE!</v>
      </c>
      <c r="U107" s="317">
        <v>1.17E-2</v>
      </c>
      <c r="V107" s="65">
        <v>1.1299999999999999E-2</v>
      </c>
    </row>
    <row r="108" spans="3:39" ht="15">
      <c r="C108" s="28"/>
      <c r="E108" s="312" t="s">
        <v>54</v>
      </c>
      <c r="G108" s="317"/>
      <c r="H108" s="317"/>
      <c r="I108" s="317"/>
      <c r="J108" s="317"/>
      <c r="K108" s="317"/>
      <c r="L108" s="317"/>
      <c r="M108" s="422"/>
      <c r="O108" s="31" t="str">
        <f>O54</f>
        <v/>
      </c>
      <c r="P108" s="423" t="e">
        <f>M108-O108</f>
        <v>#VALUE!</v>
      </c>
    </row>
    <row r="109" spans="3:39" ht="15">
      <c r="C109" s="28"/>
      <c r="E109" s="312" t="s">
        <v>55</v>
      </c>
      <c r="G109" s="317"/>
      <c r="H109" s="317"/>
      <c r="I109" s="317"/>
      <c r="J109" s="317"/>
      <c r="K109" s="317"/>
      <c r="L109" s="317"/>
      <c r="M109" s="422"/>
      <c r="O109" s="31" t="str">
        <f>P54</f>
        <v/>
      </c>
      <c r="P109" s="423" t="e">
        <f>M109-O109</f>
        <v>#VALUE!</v>
      </c>
      <c r="S109" s="436"/>
    </row>
    <row r="110" spans="3:39" ht="15">
      <c r="C110" s="28"/>
      <c r="E110" s="312" t="s">
        <v>56</v>
      </c>
      <c r="G110" s="317"/>
      <c r="H110" s="317"/>
      <c r="I110" s="317"/>
      <c r="J110" s="317"/>
      <c r="K110" s="317"/>
      <c r="L110" s="317"/>
      <c r="M110" s="422"/>
      <c r="O110" s="31" t="str">
        <f>Q54</f>
        <v/>
      </c>
      <c r="P110" s="423" t="e">
        <f>M110-O110</f>
        <v>#VALUE!</v>
      </c>
      <c r="V110" s="32"/>
      <c r="W110" s="32"/>
      <c r="X110" s="32"/>
      <c r="Y110" s="32"/>
      <c r="Z110" s="32"/>
      <c r="AA110" s="32"/>
      <c r="AB110" s="32"/>
      <c r="AC110" s="9"/>
      <c r="AD110" s="9"/>
      <c r="AE110" s="9"/>
      <c r="AF110" s="67"/>
    </row>
    <row r="111" spans="3:39" ht="15">
      <c r="C111" s="28"/>
      <c r="E111" s="312" t="s">
        <v>57</v>
      </c>
      <c r="G111" s="317"/>
      <c r="H111" s="317"/>
      <c r="I111" s="317"/>
      <c r="J111" s="317"/>
      <c r="K111" s="317"/>
      <c r="L111" s="317"/>
      <c r="M111" s="422"/>
      <c r="O111" s="31" t="str">
        <f>R54</f>
        <v/>
      </c>
      <c r="P111" s="423" t="e">
        <f>M111-O111</f>
        <v>#VALUE!</v>
      </c>
      <c r="V111" s="32"/>
      <c r="W111" s="32"/>
      <c r="X111" s="32"/>
      <c r="Y111" s="32"/>
      <c r="Z111" s="32"/>
      <c r="AA111" s="32"/>
      <c r="AB111" s="32"/>
      <c r="AC111" s="9"/>
      <c r="AD111" s="9"/>
      <c r="AE111" s="9"/>
      <c r="AF111" s="67"/>
    </row>
    <row r="112" spans="3:39" ht="15">
      <c r="C112" s="35"/>
      <c r="V112" s="32"/>
      <c r="W112" s="32"/>
      <c r="X112" s="32"/>
      <c r="Y112" s="32"/>
      <c r="Z112" s="32"/>
      <c r="AA112" s="32"/>
      <c r="AB112" s="32"/>
      <c r="AC112" s="9"/>
      <c r="AD112" s="9"/>
      <c r="AE112" s="9"/>
      <c r="AF112" s="67"/>
    </row>
    <row r="113" spans="3:14" ht="15">
      <c r="C113" s="35" t="s">
        <v>266</v>
      </c>
      <c r="G113" s="316">
        <f>SUM(G100:G111)/COUNT(G100:G111)</f>
        <v>2.8999999999999998E-3</v>
      </c>
      <c r="H113" s="316">
        <f t="shared" ref="H113:M113" si="108">SUM(H100:H111)/COUNT(H100:H111)</f>
        <v>7.3571428571428581E-3</v>
      </c>
      <c r="I113" s="316">
        <f t="shared" si="108"/>
        <v>1.0685714285714284E-2</v>
      </c>
      <c r="J113" s="316">
        <f t="shared" si="108"/>
        <v>1.8199999999999997E-2</v>
      </c>
      <c r="K113" s="316">
        <f t="shared" si="108"/>
        <v>1.3757142857142855E-2</v>
      </c>
      <c r="L113" s="316">
        <f t="shared" si="108"/>
        <v>1.1771428571428572E-2</v>
      </c>
      <c r="M113" s="316">
        <f t="shared" si="108"/>
        <v>6.4685714285714291E-2</v>
      </c>
      <c r="N113" s="91"/>
    </row>
    <row r="114" spans="3:14" ht="15">
      <c r="C114" s="35"/>
    </row>
    <row r="115" spans="3:14" ht="15">
      <c r="C115" s="35" t="s">
        <v>267</v>
      </c>
    </row>
    <row r="116" spans="3:14" ht="15">
      <c r="C116" s="28"/>
    </row>
    <row r="117" spans="3:14" ht="12.75" customHeight="1">
      <c r="C117" s="28"/>
    </row>
    <row r="145" spans="3:54" ht="12.75" customHeight="1">
      <c r="G145" s="404" t="s">
        <v>85</v>
      </c>
      <c r="H145" s="404" t="s">
        <v>86</v>
      </c>
      <c r="I145" s="404" t="s">
        <v>87</v>
      </c>
      <c r="J145" s="404" t="s">
        <v>88</v>
      </c>
      <c r="K145" s="404" t="s">
        <v>89</v>
      </c>
      <c r="L145" s="404" t="s">
        <v>90</v>
      </c>
      <c r="M145" s="404" t="s">
        <v>91</v>
      </c>
      <c r="N145" s="404" t="s">
        <v>92</v>
      </c>
      <c r="O145" s="404" t="s">
        <v>93</v>
      </c>
      <c r="P145" s="404" t="s">
        <v>94</v>
      </c>
      <c r="Q145" s="404" t="s">
        <v>95</v>
      </c>
      <c r="R145" s="404" t="s">
        <v>96</v>
      </c>
      <c r="S145" s="437" t="s">
        <v>268</v>
      </c>
    </row>
    <row r="146" spans="3:54" ht="12.75" customHeight="1">
      <c r="C146" s="92" t="s">
        <v>269</v>
      </c>
      <c r="G146" s="405">
        <f>IF(AQ146=0,"",AQ146/V146)</f>
        <v>9.7476928281461428E-2</v>
      </c>
      <c r="H146" s="405">
        <f>IF(AR146=0,"",AR146/W146)</f>
        <v>0.11661423322165783</v>
      </c>
      <c r="I146" s="405">
        <f t="shared" ref="I146:R147" si="109">IF(AS146=0,"",AS146/X146)</f>
        <v>0.11218249705787953</v>
      </c>
      <c r="J146" s="405">
        <f t="shared" si="109"/>
        <v>0.11994830917874395</v>
      </c>
      <c r="K146" s="405">
        <f t="shared" si="109"/>
        <v>9.5219065480655868E-2</v>
      </c>
      <c r="L146" s="405">
        <f t="shared" si="109"/>
        <v>7.1626127377644788E-2</v>
      </c>
      <c r="M146" s="405">
        <f t="shared" si="109"/>
        <v>7.5770209854014586E-2</v>
      </c>
      <c r="N146" s="405" t="str">
        <f t="shared" si="109"/>
        <v/>
      </c>
      <c r="O146" s="405" t="str">
        <f t="shared" si="109"/>
        <v/>
      </c>
      <c r="P146" s="405" t="str">
        <f t="shared" si="109"/>
        <v/>
      </c>
      <c r="Q146" s="405" t="str">
        <f t="shared" si="109"/>
        <v/>
      </c>
      <c r="R146" s="405" t="str">
        <f t="shared" si="109"/>
        <v/>
      </c>
      <c r="S146" s="428">
        <f>AVERAGE(G146:R146)</f>
        <v>9.8405338636008283E-2</v>
      </c>
      <c r="V146" s="65">
        <f t="shared" ref="V146:AG146" si="110">X22+X23+X25</f>
        <v>88.68</v>
      </c>
      <c r="W146" s="65">
        <f t="shared" si="110"/>
        <v>92.53</v>
      </c>
      <c r="X146" s="65">
        <f t="shared" si="110"/>
        <v>93.47</v>
      </c>
      <c r="Y146" s="65">
        <f t="shared" si="110"/>
        <v>93.15</v>
      </c>
      <c r="Z146" s="65">
        <f t="shared" si="110"/>
        <v>93.31</v>
      </c>
      <c r="AA146" s="65">
        <f t="shared" si="110"/>
        <v>93.58</v>
      </c>
      <c r="AB146" s="65">
        <f t="shared" si="110"/>
        <v>87.68</v>
      </c>
      <c r="AC146" s="65">
        <f t="shared" si="110"/>
        <v>0</v>
      </c>
      <c r="AD146" s="65">
        <f t="shared" si="110"/>
        <v>0</v>
      </c>
      <c r="AE146" s="65">
        <f t="shared" si="110"/>
        <v>0</v>
      </c>
      <c r="AF146" s="65">
        <f t="shared" si="110"/>
        <v>0</v>
      </c>
      <c r="AG146" s="65">
        <f t="shared" si="110"/>
        <v>0</v>
      </c>
      <c r="AQ146" s="65">
        <f t="shared" ref="AQ146:BB146" si="111">AQ22+AQ23+AQ25</f>
        <v>8.6442540000000001</v>
      </c>
      <c r="AR146" s="65">
        <f t="shared" si="111"/>
        <v>10.790315</v>
      </c>
      <c r="AS146" s="65">
        <f t="shared" si="111"/>
        <v>10.485697999999999</v>
      </c>
      <c r="AT146" s="65">
        <f t="shared" si="111"/>
        <v>11.173185</v>
      </c>
      <c r="AU146" s="65">
        <f t="shared" si="111"/>
        <v>8.8848909999999997</v>
      </c>
      <c r="AV146" s="65">
        <f t="shared" si="111"/>
        <v>6.7027729999999996</v>
      </c>
      <c r="AW146" s="65">
        <f t="shared" si="111"/>
        <v>6.6435319999999995</v>
      </c>
      <c r="AX146" s="65">
        <f t="shared" si="111"/>
        <v>0</v>
      </c>
      <c r="AY146" s="65">
        <f t="shared" si="111"/>
        <v>0</v>
      </c>
      <c r="AZ146" s="65">
        <f t="shared" si="111"/>
        <v>0</v>
      </c>
      <c r="BA146" s="65">
        <f t="shared" si="111"/>
        <v>0</v>
      </c>
      <c r="BB146" s="65">
        <f t="shared" si="111"/>
        <v>0</v>
      </c>
    </row>
    <row r="147" spans="3:54" ht="12.75" customHeight="1">
      <c r="C147" s="92" t="s">
        <v>270</v>
      </c>
      <c r="G147" s="405">
        <f>IF(AQ147=0,"",AQ147/V147)</f>
        <v>9.3220651453091483E-2</v>
      </c>
      <c r="H147" s="405">
        <f>IF(AR147=0,"",AR147/W147)</f>
        <v>8.356468556174923E-2</v>
      </c>
      <c r="I147" s="405">
        <f t="shared" si="109"/>
        <v>8.7510304522888105E-2</v>
      </c>
      <c r="J147" s="405">
        <f t="shared" si="109"/>
        <v>8.7483772445699048E-2</v>
      </c>
      <c r="K147" s="405">
        <f t="shared" si="109"/>
        <v>8.170584495083133E-2</v>
      </c>
      <c r="L147" s="405">
        <f t="shared" si="109"/>
        <v>7.8896204281538831E-2</v>
      </c>
      <c r="M147" s="405">
        <f t="shared" si="109"/>
        <v>7.0894102952618859E-2</v>
      </c>
      <c r="N147" s="405" t="str">
        <f t="shared" si="109"/>
        <v/>
      </c>
      <c r="O147" s="405" t="str">
        <f t="shared" si="109"/>
        <v/>
      </c>
      <c r="P147" s="405" t="str">
        <f t="shared" si="109"/>
        <v/>
      </c>
      <c r="Q147" s="405" t="str">
        <f t="shared" si="109"/>
        <v/>
      </c>
      <c r="R147" s="405" t="str">
        <f t="shared" si="109"/>
        <v/>
      </c>
      <c r="S147" s="428">
        <f>AVERAGE(G147:R147)</f>
        <v>8.3325080881202412E-2</v>
      </c>
      <c r="V147" s="94">
        <f t="shared" ref="V147:AG147" si="112">X33-V146</f>
        <v>256.34999999999997</v>
      </c>
      <c r="W147" s="94">
        <f t="shared" si="112"/>
        <v>254.73999999999998</v>
      </c>
      <c r="X147" s="94">
        <f t="shared" si="112"/>
        <v>255.80999999999997</v>
      </c>
      <c r="Y147" s="94">
        <f t="shared" si="112"/>
        <v>255.05999999999997</v>
      </c>
      <c r="Z147" s="94">
        <f t="shared" si="112"/>
        <v>253.20999999999998</v>
      </c>
      <c r="AA147" s="94">
        <f t="shared" si="112"/>
        <v>253.18</v>
      </c>
      <c r="AB147" s="94">
        <f t="shared" si="112"/>
        <v>244.19</v>
      </c>
      <c r="AC147" s="94">
        <f t="shared" si="112"/>
        <v>0</v>
      </c>
      <c r="AD147" s="94">
        <f t="shared" si="112"/>
        <v>0</v>
      </c>
      <c r="AE147" s="94">
        <f t="shared" si="112"/>
        <v>0</v>
      </c>
      <c r="AF147" s="94">
        <f t="shared" si="112"/>
        <v>0</v>
      </c>
      <c r="AG147" s="94">
        <f t="shared" si="112"/>
        <v>0</v>
      </c>
      <c r="AQ147" s="94">
        <f t="shared" ref="AQ147:BB147" si="113">AQ33-AQ146</f>
        <v>23.897113999999998</v>
      </c>
      <c r="AR147" s="94">
        <f t="shared" si="113"/>
        <v>21.287267999999997</v>
      </c>
      <c r="AS147" s="94">
        <f t="shared" si="113"/>
        <v>22.386011000000003</v>
      </c>
      <c r="AT147" s="94">
        <f t="shared" si="113"/>
        <v>22.313610999999998</v>
      </c>
      <c r="AU147" s="94">
        <f t="shared" si="113"/>
        <v>20.688737</v>
      </c>
      <c r="AV147" s="94">
        <f t="shared" si="113"/>
        <v>19.974941000000001</v>
      </c>
      <c r="AW147" s="94">
        <f t="shared" si="113"/>
        <v>17.311630999999998</v>
      </c>
      <c r="AX147" s="94">
        <f t="shared" si="113"/>
        <v>0</v>
      </c>
      <c r="AY147" s="94">
        <f t="shared" si="113"/>
        <v>0</v>
      </c>
      <c r="AZ147" s="94">
        <f t="shared" si="113"/>
        <v>0</v>
      </c>
      <c r="BA147" s="94">
        <f t="shared" si="113"/>
        <v>0</v>
      </c>
      <c r="BB147" s="94">
        <f t="shared" si="113"/>
        <v>0</v>
      </c>
    </row>
    <row r="148" spans="3:54" ht="15">
      <c r="C148" s="37"/>
      <c r="V148" s="65">
        <f t="shared" ref="V148:AG148" si="114">V146+V147</f>
        <v>345.03</v>
      </c>
      <c r="W148" s="65">
        <f t="shared" si="114"/>
        <v>347.27</v>
      </c>
      <c r="X148" s="65">
        <f t="shared" si="114"/>
        <v>349.28</v>
      </c>
      <c r="Y148" s="65">
        <f t="shared" si="114"/>
        <v>348.21</v>
      </c>
      <c r="Z148" s="65">
        <f t="shared" si="114"/>
        <v>346.52</v>
      </c>
      <c r="AA148" s="65">
        <f t="shared" si="114"/>
        <v>346.76</v>
      </c>
      <c r="AB148" s="65">
        <f t="shared" si="114"/>
        <v>331.87</v>
      </c>
      <c r="AC148" s="65">
        <f t="shared" si="114"/>
        <v>0</v>
      </c>
      <c r="AD148" s="65">
        <f t="shared" si="114"/>
        <v>0</v>
      </c>
      <c r="AE148" s="65">
        <f t="shared" si="114"/>
        <v>0</v>
      </c>
      <c r="AF148" s="65">
        <f t="shared" si="114"/>
        <v>0</v>
      </c>
      <c r="AG148" s="65">
        <f t="shared" si="114"/>
        <v>0</v>
      </c>
      <c r="AQ148" s="65">
        <f t="shared" ref="AQ148:BB148" si="115">AQ146+AQ147</f>
        <v>32.541367999999999</v>
      </c>
      <c r="AR148" s="65">
        <f t="shared" si="115"/>
        <v>32.077582999999997</v>
      </c>
      <c r="AS148" s="65">
        <f t="shared" si="115"/>
        <v>32.871709000000003</v>
      </c>
      <c r="AT148" s="65">
        <f t="shared" si="115"/>
        <v>33.486795999999998</v>
      </c>
      <c r="AU148" s="65">
        <f t="shared" si="115"/>
        <v>29.573627999999999</v>
      </c>
      <c r="AV148" s="65">
        <f t="shared" si="115"/>
        <v>26.677714000000002</v>
      </c>
      <c r="AW148" s="65">
        <f t="shared" si="115"/>
        <v>23.955162999999999</v>
      </c>
      <c r="AX148" s="65">
        <f t="shared" si="115"/>
        <v>0</v>
      </c>
      <c r="AY148" s="65">
        <f t="shared" si="115"/>
        <v>0</v>
      </c>
      <c r="AZ148" s="65">
        <f t="shared" si="115"/>
        <v>0</v>
      </c>
      <c r="BA148" s="65">
        <f t="shared" si="115"/>
        <v>0</v>
      </c>
      <c r="BB148" s="65">
        <f t="shared" si="115"/>
        <v>0</v>
      </c>
    </row>
    <row r="150" spans="3:54" ht="12.75" customHeight="1">
      <c r="C150" s="28"/>
    </row>
    <row r="158" spans="3:54" ht="12.75" customHeight="1">
      <c r="C158" s="28"/>
    </row>
    <row r="165" spans="3:3" ht="12.75" customHeight="1">
      <c r="C165" s="28"/>
    </row>
  </sheetData>
  <dataConsolidate/>
  <mergeCells count="1">
    <mergeCell ref="AN4:AO4"/>
  </mergeCells>
  <hyperlinks>
    <hyperlink ref="C68" r:id="rId1" location="/CBS/nl/dataset/80072ned/table?ts=1548927690626" xr:uid="{00000000-0004-0000-0100-000000000000}"/>
  </hyperlinks>
  <pageMargins left="0.3079710144927536" right="0.62992125984251968" top="0.15748031496062992" bottom="0.15748031496062992" header="0.31496062992125984" footer="0.31496062992125984"/>
  <pageSetup paperSize="9" scale="46" orientation="portrait" horizontalDpi="0" verticalDpi="0"/>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5"/>
  <dimension ref="A1:J453"/>
  <sheetViews>
    <sheetView topLeftCell="A62" workbookViewId="0">
      <selection activeCell="A104" sqref="A104:XFD104"/>
    </sheetView>
  </sheetViews>
  <sheetFormatPr defaultColWidth="10.85546875" defaultRowHeight="12.75"/>
  <cols>
    <col min="1" max="1" width="14.28515625" style="14" customWidth="1"/>
    <col min="2" max="2" width="57.42578125" style="14" customWidth="1"/>
    <col min="3" max="4" width="14.28515625" style="14" customWidth="1"/>
    <col min="5" max="5" width="14.140625" style="14" customWidth="1"/>
    <col min="6" max="6" width="11.140625" style="14" customWidth="1"/>
    <col min="7" max="7" width="11.7109375" style="14" customWidth="1"/>
    <col min="8" max="8" width="13.140625" style="14" customWidth="1"/>
    <col min="9" max="9" width="9.42578125" style="14" customWidth="1"/>
    <col min="10" max="10" width="58.28515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53"/>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53"/>
    </row>
    <row r="5" spans="1:10" ht="14.25">
      <c r="A5" s="464" t="s">
        <v>452</v>
      </c>
      <c r="B5" s="464"/>
      <c r="C5" s="464"/>
      <c r="D5" s="464"/>
      <c r="E5" s="464"/>
      <c r="F5" s="464"/>
      <c r="G5" s="464"/>
      <c r="H5" s="464"/>
      <c r="I5" s="464"/>
      <c r="J5" s="15" t="s">
        <v>867</v>
      </c>
    </row>
    <row r="6" spans="1:10" ht="409.5">
      <c r="A6" s="464" t="s">
        <v>454</v>
      </c>
      <c r="B6" s="464"/>
      <c r="C6" s="464"/>
      <c r="D6" s="464"/>
      <c r="E6" s="464"/>
      <c r="F6" s="464"/>
      <c r="G6" s="464"/>
      <c r="H6" s="464"/>
      <c r="I6" s="464"/>
      <c r="J6" s="15" t="s">
        <v>874</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44431.321018518516</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0</v>
      </c>
      <c r="D50" s="20">
        <v>0</v>
      </c>
      <c r="E50" s="20">
        <v>0</v>
      </c>
      <c r="F50" s="21">
        <v>0</v>
      </c>
      <c r="G50" s="21">
        <v>0</v>
      </c>
      <c r="H50" s="21">
        <v>15.72</v>
      </c>
      <c r="I50" s="22">
        <v>28</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0</v>
      </c>
      <c r="D54" s="20">
        <v>0</v>
      </c>
      <c r="E54" s="20">
        <v>0</v>
      </c>
      <c r="F54" s="21">
        <v>0</v>
      </c>
      <c r="G54" s="21">
        <v>0</v>
      </c>
      <c r="H54" s="21">
        <v>16.12</v>
      </c>
      <c r="I54" s="22">
        <v>29</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7.8200000000000006E-2</v>
      </c>
      <c r="D56" s="20">
        <v>2.46E-2</v>
      </c>
      <c r="E56" s="20">
        <v>0.1028</v>
      </c>
      <c r="F56" s="21">
        <v>0</v>
      </c>
      <c r="G56" s="21">
        <v>29</v>
      </c>
      <c r="H56" s="21">
        <v>16.27</v>
      </c>
      <c r="I56" s="22">
        <v>25</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7.5800000000000006E-2</v>
      </c>
      <c r="D60" s="20">
        <v>2.3900000000000001E-2</v>
      </c>
      <c r="E60" s="20">
        <v>9.9699999999999997E-2</v>
      </c>
      <c r="F60" s="21">
        <v>0</v>
      </c>
      <c r="G60" s="21">
        <v>29</v>
      </c>
      <c r="H60" s="21">
        <v>16.77</v>
      </c>
      <c r="I60" s="22">
        <v>26</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6.5799999999999997E-2</v>
      </c>
      <c r="D62" s="20">
        <v>0</v>
      </c>
      <c r="E62" s="20">
        <v>6.5799999999999997E-2</v>
      </c>
      <c r="F62" s="21">
        <v>0</v>
      </c>
      <c r="G62" s="21">
        <v>0</v>
      </c>
      <c r="H62" s="21">
        <v>13.68</v>
      </c>
      <c r="I62" s="22">
        <v>19</v>
      </c>
    </row>
    <row r="63" spans="1:9" ht="13.5" thickBot="1">
      <c r="A63" s="18"/>
      <c r="B63" s="19" t="s">
        <v>513</v>
      </c>
      <c r="C63" s="465" t="s">
        <v>468</v>
      </c>
      <c r="D63" s="466"/>
      <c r="E63" s="466"/>
      <c r="F63" s="466"/>
      <c r="G63" s="466"/>
      <c r="H63" s="466"/>
      <c r="I63" s="467"/>
    </row>
    <row r="64" spans="1:9" ht="27.95" customHeight="1" thickBot="1">
      <c r="A64" s="18"/>
      <c r="B64" s="19" t="s">
        <v>421</v>
      </c>
      <c r="C64" s="20">
        <v>6.3899999999999998E-2</v>
      </c>
      <c r="D64" s="20">
        <v>0</v>
      </c>
      <c r="E64" s="20">
        <v>6.3899999999999998E-2</v>
      </c>
      <c r="F64" s="21">
        <v>0</v>
      </c>
      <c r="G64" s="21">
        <v>0</v>
      </c>
      <c r="H64" s="21">
        <v>14.08</v>
      </c>
      <c r="I64" s="22">
        <v>20</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3.8300000000000001E-2</v>
      </c>
      <c r="D80" s="20">
        <v>0</v>
      </c>
      <c r="E80" s="20">
        <v>3.8300000000000001E-2</v>
      </c>
      <c r="F80" s="21">
        <v>3.17</v>
      </c>
      <c r="G80" s="21">
        <v>1.4</v>
      </c>
      <c r="H80" s="21">
        <v>15.23</v>
      </c>
      <c r="I80" s="22">
        <v>23</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3.8100000000000002E-2</v>
      </c>
      <c r="D83" s="20">
        <v>0</v>
      </c>
      <c r="E83" s="20">
        <v>3.8100000000000002E-2</v>
      </c>
      <c r="F83" s="21">
        <v>3.04</v>
      </c>
      <c r="G83" s="21">
        <v>1.4</v>
      </c>
      <c r="H83" s="21">
        <v>15.33</v>
      </c>
      <c r="I83" s="22">
        <v>24</v>
      </c>
    </row>
    <row r="84" spans="1:9" ht="27.95" customHeight="1" thickBot="1">
      <c r="A84" s="18"/>
      <c r="B84" s="19" t="s">
        <v>531</v>
      </c>
      <c r="C84" s="20">
        <v>0</v>
      </c>
      <c r="D84" s="20">
        <v>0</v>
      </c>
      <c r="E84" s="20">
        <v>0</v>
      </c>
      <c r="F84" s="21">
        <v>0</v>
      </c>
      <c r="G84" s="21">
        <v>0</v>
      </c>
      <c r="H84" s="21">
        <v>0.5</v>
      </c>
      <c r="I84" s="22">
        <v>1</v>
      </c>
    </row>
    <row r="85" spans="1:9" ht="27.95" customHeight="1" thickBot="1">
      <c r="A85" s="18"/>
      <c r="B85" s="19" t="s">
        <v>532</v>
      </c>
      <c r="C85" s="20">
        <v>8.3199999999999996E-2</v>
      </c>
      <c r="D85" s="20">
        <v>3.7999999999999999E-2</v>
      </c>
      <c r="E85" s="20">
        <v>0.1212</v>
      </c>
      <c r="F85" s="21">
        <v>0.96</v>
      </c>
      <c r="G85" s="21">
        <v>2.2999999999999998</v>
      </c>
      <c r="H85" s="21">
        <v>22.38</v>
      </c>
      <c r="I85" s="22">
        <v>38</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8.1100000000000005E-2</v>
      </c>
      <c r="D89" s="20">
        <v>3.6999999999999998E-2</v>
      </c>
      <c r="E89" s="20">
        <v>0.11799999999999999</v>
      </c>
      <c r="F89" s="21">
        <v>0.91</v>
      </c>
      <c r="G89" s="21">
        <v>2.2999999999999998</v>
      </c>
      <c r="H89" s="21">
        <v>22.99</v>
      </c>
      <c r="I89" s="22">
        <v>40</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6.9500000000000006E-2</v>
      </c>
      <c r="D101" s="20">
        <v>0</v>
      </c>
      <c r="E101" s="20">
        <v>6.9500000000000006E-2</v>
      </c>
      <c r="F101" s="21">
        <v>0</v>
      </c>
      <c r="G101" s="21">
        <v>0</v>
      </c>
      <c r="H101" s="21">
        <v>14.38</v>
      </c>
      <c r="I101" s="22">
        <v>26</v>
      </c>
    </row>
    <row r="102" spans="1:9" ht="27.95" customHeight="1" thickBot="1">
      <c r="A102" s="18"/>
      <c r="B102" s="19" t="s">
        <v>445</v>
      </c>
      <c r="C102" s="20">
        <v>6.5000000000000002E-2</v>
      </c>
      <c r="D102" s="20">
        <v>0</v>
      </c>
      <c r="E102" s="20">
        <v>6.5000000000000002E-2</v>
      </c>
      <c r="F102" s="21">
        <v>0</v>
      </c>
      <c r="G102" s="21">
        <v>0</v>
      </c>
      <c r="H102" s="21">
        <v>15.38</v>
      </c>
      <c r="I102" s="22">
        <v>27</v>
      </c>
    </row>
    <row r="103" spans="1:9" ht="27.95" customHeight="1" thickBot="1">
      <c r="A103" s="18"/>
      <c r="B103" s="19" t="s">
        <v>546</v>
      </c>
      <c r="C103" s="20">
        <v>5.5199999999999999E-2</v>
      </c>
      <c r="D103" s="20">
        <v>1.23E-2</v>
      </c>
      <c r="E103" s="20">
        <v>6.7400000000000002E-2</v>
      </c>
      <c r="F103" s="21">
        <v>0.67</v>
      </c>
      <c r="G103" s="21">
        <v>3.8</v>
      </c>
      <c r="H103" s="21">
        <v>101.87</v>
      </c>
      <c r="I103" s="22">
        <v>164</v>
      </c>
    </row>
    <row r="104" spans="1:9" ht="27.95" customHeight="1" thickBot="1">
      <c r="A104" s="18"/>
      <c r="B104" s="19" t="s">
        <v>547</v>
      </c>
      <c r="C104" s="20">
        <v>0.4415</v>
      </c>
      <c r="D104" s="20">
        <v>0</v>
      </c>
      <c r="E104" s="20">
        <v>0.4415</v>
      </c>
      <c r="F104" s="21">
        <v>0</v>
      </c>
      <c r="G104" s="21">
        <v>0</v>
      </c>
      <c r="H104" s="21">
        <v>0.85</v>
      </c>
      <c r="I104" s="22">
        <v>2</v>
      </c>
    </row>
    <row r="105" spans="1:9" ht="13.5" thickBot="1">
      <c r="A105" s="18"/>
      <c r="B105" s="19" t="s">
        <v>548</v>
      </c>
      <c r="C105" s="465" t="s">
        <v>468</v>
      </c>
      <c r="D105" s="466"/>
      <c r="E105" s="466"/>
      <c r="F105" s="466"/>
      <c r="G105" s="466"/>
      <c r="H105" s="466"/>
      <c r="I105" s="467"/>
    </row>
    <row r="106" spans="1:9" ht="27.95" customHeight="1" thickBot="1">
      <c r="A106" s="18"/>
      <c r="B106" s="19" t="s">
        <v>549</v>
      </c>
      <c r="C106" s="20">
        <v>5.4999999999999997E-3</v>
      </c>
      <c r="D106" s="20">
        <v>0</v>
      </c>
      <c r="E106" s="20">
        <v>5.4999999999999997E-3</v>
      </c>
      <c r="F106" s="21">
        <v>0.35</v>
      </c>
      <c r="G106" s="21">
        <v>7</v>
      </c>
      <c r="H106" s="21">
        <v>25.53</v>
      </c>
      <c r="I106" s="22">
        <v>35</v>
      </c>
    </row>
    <row r="107" spans="1:9" ht="27.95" customHeight="1" thickBot="1">
      <c r="A107" s="18"/>
      <c r="B107" s="19" t="s">
        <v>550</v>
      </c>
      <c r="C107" s="20">
        <v>5.4999999999999997E-3</v>
      </c>
      <c r="D107" s="20">
        <v>0</v>
      </c>
      <c r="E107" s="20">
        <v>5.4999999999999997E-3</v>
      </c>
      <c r="F107" s="21">
        <v>0.35</v>
      </c>
      <c r="G107" s="21">
        <v>7</v>
      </c>
      <c r="H107" s="21">
        <v>25.53</v>
      </c>
      <c r="I107" s="22">
        <v>35</v>
      </c>
    </row>
    <row r="108" spans="1:9" ht="27.95" customHeight="1" thickBot="1">
      <c r="A108" s="18"/>
      <c r="B108" s="19" t="s">
        <v>386</v>
      </c>
      <c r="C108" s="20">
        <v>1.9599999999999999E-2</v>
      </c>
      <c r="D108" s="20">
        <v>0</v>
      </c>
      <c r="E108" s="20">
        <v>1.9599999999999999E-2</v>
      </c>
      <c r="F108" s="21">
        <v>0.34</v>
      </c>
      <c r="G108" s="21">
        <v>7</v>
      </c>
      <c r="H108" s="21">
        <v>26.38</v>
      </c>
      <c r="I108" s="22">
        <v>36</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0</v>
      </c>
      <c r="D111" s="20">
        <v>0</v>
      </c>
      <c r="E111" s="20">
        <v>0</v>
      </c>
      <c r="F111" s="21">
        <v>0</v>
      </c>
      <c r="G111" s="21">
        <v>0</v>
      </c>
      <c r="H111" s="21">
        <v>11.71</v>
      </c>
      <c r="I111" s="22">
        <v>22</v>
      </c>
    </row>
    <row r="112" spans="1:9" ht="27.95" customHeight="1" thickBot="1">
      <c r="A112" s="18"/>
      <c r="B112" s="19" t="s">
        <v>554</v>
      </c>
      <c r="C112" s="20">
        <v>0</v>
      </c>
      <c r="D112" s="20">
        <v>0</v>
      </c>
      <c r="E112" s="20">
        <v>0</v>
      </c>
      <c r="F112" s="21">
        <v>0</v>
      </c>
      <c r="G112" s="21">
        <v>0</v>
      </c>
      <c r="H112" s="21">
        <v>11.71</v>
      </c>
      <c r="I112" s="22">
        <v>22</v>
      </c>
    </row>
    <row r="113" spans="1:9" ht="27.95" customHeight="1" thickBot="1">
      <c r="A113" s="18"/>
      <c r="B113" s="19" t="s">
        <v>387</v>
      </c>
      <c r="C113" s="20">
        <v>0</v>
      </c>
      <c r="D113" s="20">
        <v>0</v>
      </c>
      <c r="E113" s="20">
        <v>0</v>
      </c>
      <c r="F113" s="21">
        <v>0</v>
      </c>
      <c r="G113" s="21">
        <v>0</v>
      </c>
      <c r="H113" s="21">
        <v>12.04</v>
      </c>
      <c r="I113" s="22">
        <v>23</v>
      </c>
    </row>
    <row r="114" spans="1:9" ht="13.5" thickBot="1">
      <c r="A114" s="18"/>
      <c r="B114" s="19" t="s">
        <v>555</v>
      </c>
      <c r="C114" s="465" t="s">
        <v>468</v>
      </c>
      <c r="D114" s="466"/>
      <c r="E114" s="466"/>
      <c r="F114" s="466"/>
      <c r="G114" s="466"/>
      <c r="H114" s="466"/>
      <c r="I114" s="467"/>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7.95" customHeight="1" thickBot="1">
      <c r="A117" s="18"/>
      <c r="B117" s="19" t="s">
        <v>558</v>
      </c>
      <c r="C117" s="20">
        <v>0</v>
      </c>
      <c r="D117" s="20">
        <v>0</v>
      </c>
      <c r="E117" s="20">
        <v>0</v>
      </c>
      <c r="F117" s="21">
        <v>0</v>
      </c>
      <c r="G117" s="21">
        <v>0</v>
      </c>
      <c r="H117" s="21">
        <v>1</v>
      </c>
      <c r="I117" s="22">
        <v>1</v>
      </c>
    </row>
    <row r="118" spans="1:9" ht="27.95" customHeight="1" thickBot="1">
      <c r="A118" s="18"/>
      <c r="B118" s="19" t="s">
        <v>559</v>
      </c>
      <c r="C118" s="20">
        <v>2.6100000000000002E-2</v>
      </c>
      <c r="D118" s="20">
        <v>0</v>
      </c>
      <c r="E118" s="20">
        <v>2.6100000000000002E-2</v>
      </c>
      <c r="F118" s="21">
        <v>0</v>
      </c>
      <c r="G118" s="21">
        <v>1</v>
      </c>
      <c r="H118" s="21">
        <v>46.72</v>
      </c>
      <c r="I118" s="22">
        <v>68</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2.5100000000000001E-2</v>
      </c>
      <c r="D120" s="20">
        <v>0</v>
      </c>
      <c r="E120" s="20">
        <v>2.5100000000000001E-2</v>
      </c>
      <c r="F120" s="21">
        <v>0</v>
      </c>
      <c r="G120" s="21">
        <v>1</v>
      </c>
      <c r="H120" s="21">
        <v>48.72</v>
      </c>
      <c r="I120" s="22">
        <v>70</v>
      </c>
    </row>
    <row r="121" spans="1:9" ht="27.95" customHeight="1" thickBot="1">
      <c r="A121" s="18"/>
      <c r="B121" s="19" t="s">
        <v>388</v>
      </c>
      <c r="C121" s="20">
        <v>2.5100000000000001E-2</v>
      </c>
      <c r="D121" s="20">
        <v>0</v>
      </c>
      <c r="E121" s="20">
        <v>2.5100000000000001E-2</v>
      </c>
      <c r="F121" s="21">
        <v>0</v>
      </c>
      <c r="G121" s="21">
        <v>1</v>
      </c>
      <c r="H121" s="21">
        <v>48.72</v>
      </c>
      <c r="I121" s="22">
        <v>70</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v>
      </c>
      <c r="D123" s="20">
        <v>0</v>
      </c>
      <c r="E123" s="20">
        <v>0</v>
      </c>
      <c r="F123" s="21">
        <v>0</v>
      </c>
      <c r="G123" s="21">
        <v>0</v>
      </c>
      <c r="H123" s="21">
        <v>0.6</v>
      </c>
      <c r="I123" s="22">
        <v>1</v>
      </c>
    </row>
    <row r="124" spans="1:9" ht="27.95" customHeight="1" thickBot="1">
      <c r="A124" s="18"/>
      <c r="B124" s="19" t="s">
        <v>564</v>
      </c>
      <c r="C124" s="20">
        <v>7.3899999999999993E-2</v>
      </c>
      <c r="D124" s="20">
        <v>0</v>
      </c>
      <c r="E124" s="20">
        <v>7.3899999999999993E-2</v>
      </c>
      <c r="F124" s="21">
        <v>0.57999999999999996</v>
      </c>
      <c r="G124" s="21">
        <v>1</v>
      </c>
      <c r="H124" s="21">
        <v>9.01</v>
      </c>
      <c r="I124" s="22">
        <v>21</v>
      </c>
    </row>
    <row r="125" spans="1:9" ht="27.95" customHeight="1" thickBot="1">
      <c r="A125" s="18"/>
      <c r="B125" s="19" t="s">
        <v>565</v>
      </c>
      <c r="C125" s="20">
        <v>6.93E-2</v>
      </c>
      <c r="D125" s="20">
        <v>0</v>
      </c>
      <c r="E125" s="20">
        <v>6.93E-2</v>
      </c>
      <c r="F125" s="21">
        <v>0.57999999999999996</v>
      </c>
      <c r="G125" s="21">
        <v>1</v>
      </c>
      <c r="H125" s="21">
        <v>9.61</v>
      </c>
      <c r="I125" s="22">
        <v>21</v>
      </c>
    </row>
    <row r="126" spans="1:9" ht="27.95" customHeight="1" thickBot="1">
      <c r="A126" s="18"/>
      <c r="B126" s="19" t="s">
        <v>389</v>
      </c>
      <c r="C126" s="20">
        <v>6.7000000000000004E-2</v>
      </c>
      <c r="D126" s="20">
        <v>0</v>
      </c>
      <c r="E126" s="20">
        <v>6.7000000000000004E-2</v>
      </c>
      <c r="F126" s="21">
        <v>0.53</v>
      </c>
      <c r="G126" s="21">
        <v>1</v>
      </c>
      <c r="H126" s="21">
        <v>9.9499999999999993</v>
      </c>
      <c r="I126" s="22">
        <v>23</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2.3300000000000001E-2</v>
      </c>
      <c r="D140" s="20">
        <v>0</v>
      </c>
      <c r="E140" s="20">
        <v>2.3300000000000001E-2</v>
      </c>
      <c r="F140" s="21">
        <v>0.45</v>
      </c>
      <c r="G140" s="21">
        <v>1</v>
      </c>
      <c r="H140" s="21">
        <v>22.9</v>
      </c>
      <c r="I140" s="22">
        <v>27</v>
      </c>
    </row>
    <row r="141" spans="1:9" ht="27.95" customHeight="1" thickBot="1">
      <c r="A141" s="18"/>
      <c r="B141" s="19" t="s">
        <v>580</v>
      </c>
      <c r="C141" s="20">
        <v>1.52E-2</v>
      </c>
      <c r="D141" s="20">
        <v>0</v>
      </c>
      <c r="E141" s="20">
        <v>1.52E-2</v>
      </c>
      <c r="F141" s="21">
        <v>0.94</v>
      </c>
      <c r="G141" s="21">
        <v>0</v>
      </c>
      <c r="H141" s="21">
        <v>3.3</v>
      </c>
      <c r="I141" s="22">
        <v>13</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2.23E-2</v>
      </c>
      <c r="D146" s="20">
        <v>0</v>
      </c>
      <c r="E146" s="20">
        <v>2.23E-2</v>
      </c>
      <c r="F146" s="21">
        <v>0.61</v>
      </c>
      <c r="G146" s="21">
        <v>1</v>
      </c>
      <c r="H146" s="21">
        <v>26.2</v>
      </c>
      <c r="I146" s="22">
        <v>40</v>
      </c>
    </row>
    <row r="147" spans="1:9" ht="27.95" customHeight="1" thickBot="1">
      <c r="A147" s="18"/>
      <c r="B147" s="19" t="s">
        <v>585</v>
      </c>
      <c r="C147" s="20">
        <v>0.1333</v>
      </c>
      <c r="D147" s="20">
        <v>0</v>
      </c>
      <c r="E147" s="20">
        <v>0.1333</v>
      </c>
      <c r="F147" s="21">
        <v>0</v>
      </c>
      <c r="G147" s="21">
        <v>4</v>
      </c>
      <c r="H147" s="21">
        <v>1</v>
      </c>
      <c r="I147" s="22">
        <v>1</v>
      </c>
    </row>
    <row r="148" spans="1:9" ht="27.95" customHeight="1" thickBot="1">
      <c r="A148" s="18"/>
      <c r="B148" s="19" t="s">
        <v>586</v>
      </c>
      <c r="C148" s="20">
        <v>1.37E-2</v>
      </c>
      <c r="D148" s="20">
        <v>0</v>
      </c>
      <c r="E148" s="20">
        <v>1.37E-2</v>
      </c>
      <c r="F148" s="21">
        <v>0.51</v>
      </c>
      <c r="G148" s="21">
        <v>0</v>
      </c>
      <c r="H148" s="21">
        <v>17.98</v>
      </c>
      <c r="I148" s="22">
        <v>24</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0.02</v>
      </c>
      <c r="D153" s="20">
        <v>0</v>
      </c>
      <c r="E153" s="20">
        <v>0.02</v>
      </c>
      <c r="F153" s="21">
        <v>0.49</v>
      </c>
      <c r="G153" s="21">
        <v>4</v>
      </c>
      <c r="H153" s="21">
        <v>18.98</v>
      </c>
      <c r="I153" s="22">
        <v>25</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2.3400000000000001E-2</v>
      </c>
      <c r="D155" s="20">
        <v>2E-3</v>
      </c>
      <c r="E155" s="20">
        <v>2.5399999999999999E-2</v>
      </c>
      <c r="F155" s="21">
        <v>0.61</v>
      </c>
      <c r="G155" s="21">
        <v>0</v>
      </c>
      <c r="H155" s="21">
        <v>17.82</v>
      </c>
      <c r="I155" s="22">
        <v>20</v>
      </c>
    </row>
    <row r="156" spans="1:9" ht="27.95" customHeight="1" thickBot="1">
      <c r="A156" s="18"/>
      <c r="B156" s="19" t="s">
        <v>593</v>
      </c>
      <c r="C156" s="20">
        <v>0</v>
      </c>
      <c r="D156" s="20">
        <v>0</v>
      </c>
      <c r="E156" s="20">
        <v>0</v>
      </c>
      <c r="F156" s="21">
        <v>0</v>
      </c>
      <c r="G156" s="21">
        <v>0</v>
      </c>
      <c r="H156" s="21">
        <v>0.8</v>
      </c>
      <c r="I156" s="22">
        <v>5</v>
      </c>
    </row>
    <row r="157" spans="1:9" ht="27.95" customHeight="1" thickBot="1">
      <c r="A157" s="18"/>
      <c r="B157" s="19" t="s">
        <v>429</v>
      </c>
      <c r="C157" s="20">
        <v>2.24E-2</v>
      </c>
      <c r="D157" s="20">
        <v>1.9E-3</v>
      </c>
      <c r="E157" s="20">
        <v>2.4299999999999999E-2</v>
      </c>
      <c r="F157" s="21">
        <v>0.47</v>
      </c>
      <c r="G157" s="21">
        <v>0</v>
      </c>
      <c r="H157" s="21">
        <v>18.62</v>
      </c>
      <c r="I157" s="22">
        <v>26</v>
      </c>
    </row>
    <row r="158" spans="1:9" ht="27.95" customHeight="1" thickBot="1">
      <c r="A158" s="18"/>
      <c r="B158" s="19" t="s">
        <v>594</v>
      </c>
      <c r="C158" s="20">
        <v>0</v>
      </c>
      <c r="D158" s="20">
        <v>0</v>
      </c>
      <c r="E158" s="20">
        <v>0</v>
      </c>
      <c r="F158" s="21">
        <v>0</v>
      </c>
      <c r="G158" s="21">
        <v>0</v>
      </c>
      <c r="H158" s="21">
        <v>1</v>
      </c>
      <c r="I158" s="22">
        <v>1</v>
      </c>
    </row>
    <row r="159" spans="1:9" ht="27.95" customHeight="1" thickBot="1">
      <c r="A159" s="18"/>
      <c r="B159" s="19" t="s">
        <v>595</v>
      </c>
      <c r="C159" s="20">
        <v>1.21E-2</v>
      </c>
      <c r="D159" s="20">
        <v>0</v>
      </c>
      <c r="E159" s="20">
        <v>1.21E-2</v>
      </c>
      <c r="F159" s="21">
        <v>1.87</v>
      </c>
      <c r="G159" s="21">
        <v>4.5</v>
      </c>
      <c r="H159" s="21">
        <v>20.97</v>
      </c>
      <c r="I159" s="22">
        <v>26</v>
      </c>
    </row>
    <row r="160" spans="1:9" ht="13.5" thickBot="1">
      <c r="A160" s="18"/>
      <c r="B160" s="19" t="s">
        <v>596</v>
      </c>
      <c r="C160" s="465" t="s">
        <v>468</v>
      </c>
      <c r="D160" s="466"/>
      <c r="E160" s="466"/>
      <c r="F160" s="466"/>
      <c r="G160" s="466"/>
      <c r="H160" s="466"/>
      <c r="I160" s="467"/>
    </row>
    <row r="161" spans="1:9" ht="27.95" customHeight="1" thickBot="1">
      <c r="A161" s="18"/>
      <c r="B161" s="19" t="s">
        <v>430</v>
      </c>
      <c r="C161" s="20">
        <v>1.15E-2</v>
      </c>
      <c r="D161" s="20">
        <v>0</v>
      </c>
      <c r="E161" s="20">
        <v>1.15E-2</v>
      </c>
      <c r="F161" s="21">
        <v>1.8</v>
      </c>
      <c r="G161" s="21">
        <v>4.5</v>
      </c>
      <c r="H161" s="21">
        <v>21.97</v>
      </c>
      <c r="I161" s="22">
        <v>27</v>
      </c>
    </row>
    <row r="162" spans="1:9" ht="27.95" customHeight="1" thickBot="1">
      <c r="A162" s="18"/>
      <c r="B162" s="19" t="s">
        <v>597</v>
      </c>
      <c r="C162" s="20">
        <v>0</v>
      </c>
      <c r="D162" s="20">
        <v>0</v>
      </c>
      <c r="E162" s="20">
        <v>0</v>
      </c>
      <c r="F162" s="21">
        <v>0</v>
      </c>
      <c r="G162" s="21">
        <v>0</v>
      </c>
      <c r="H162" s="21">
        <v>0.5</v>
      </c>
      <c r="I162" s="22">
        <v>1</v>
      </c>
    </row>
    <row r="163" spans="1:9" ht="27.95" customHeight="1" thickBot="1">
      <c r="A163" s="18"/>
      <c r="B163" s="19" t="s">
        <v>598</v>
      </c>
      <c r="C163" s="20">
        <v>0.08</v>
      </c>
      <c r="D163" s="20">
        <v>0</v>
      </c>
      <c r="E163" s="20">
        <v>0.08</v>
      </c>
      <c r="F163" s="21">
        <v>1.47</v>
      </c>
      <c r="G163" s="21">
        <v>4.5</v>
      </c>
      <c r="H163" s="21">
        <v>24.78</v>
      </c>
      <c r="I163" s="22">
        <v>33</v>
      </c>
    </row>
    <row r="164" spans="1:9" ht="27.95" customHeight="1" thickBot="1">
      <c r="A164" s="18"/>
      <c r="B164" s="19" t="s">
        <v>599</v>
      </c>
      <c r="C164" s="20">
        <v>0.14199999999999999</v>
      </c>
      <c r="D164" s="20">
        <v>0</v>
      </c>
      <c r="E164" s="20">
        <v>0.14199999999999999</v>
      </c>
      <c r="F164" s="21">
        <v>2.4300000000000002</v>
      </c>
      <c r="G164" s="21">
        <v>6.3</v>
      </c>
      <c r="H164" s="21">
        <v>9.07</v>
      </c>
      <c r="I164" s="22">
        <v>10</v>
      </c>
    </row>
    <row r="165" spans="1:9" ht="27.95" customHeight="1" thickBot="1">
      <c r="A165" s="18"/>
      <c r="B165" s="19" t="s">
        <v>600</v>
      </c>
      <c r="C165" s="20">
        <v>3.3300000000000003E-2</v>
      </c>
      <c r="D165" s="20">
        <v>0</v>
      </c>
      <c r="E165" s="20">
        <v>3.3300000000000003E-2</v>
      </c>
      <c r="F165" s="21">
        <v>12.17</v>
      </c>
      <c r="G165" s="21">
        <v>1</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0</v>
      </c>
      <c r="E167" s="20">
        <v>0</v>
      </c>
      <c r="F167" s="21">
        <v>0</v>
      </c>
      <c r="G167" s="21">
        <v>0</v>
      </c>
      <c r="H167" s="21">
        <v>3.29</v>
      </c>
      <c r="I167" s="22">
        <v>6</v>
      </c>
    </row>
    <row r="168" spans="1:9" ht="27.95" customHeight="1" thickBot="1">
      <c r="A168" s="18"/>
      <c r="B168" s="19" t="s">
        <v>603</v>
      </c>
      <c r="C168" s="20">
        <v>8.7300000000000003E-2</v>
      </c>
      <c r="D168" s="20">
        <v>5.0000000000000001E-4</v>
      </c>
      <c r="E168" s="20">
        <v>8.7800000000000003E-2</v>
      </c>
      <c r="F168" s="21">
        <v>4.68</v>
      </c>
      <c r="G168" s="21">
        <v>1.3</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8.6099999999999996E-2</v>
      </c>
      <c r="D170" s="20">
        <v>1E-4</v>
      </c>
      <c r="E170" s="20">
        <v>8.6300000000000002E-2</v>
      </c>
      <c r="F170" s="21">
        <v>2.2799999999999998</v>
      </c>
      <c r="G170" s="21">
        <v>2.9</v>
      </c>
      <c r="H170" s="21">
        <v>51.04</v>
      </c>
      <c r="I170" s="22">
        <v>64</v>
      </c>
    </row>
    <row r="171" spans="1:9" ht="27.95" customHeight="1" thickBot="1">
      <c r="A171" s="18"/>
      <c r="B171" s="19" t="s">
        <v>605</v>
      </c>
      <c r="C171" s="20">
        <v>4.41E-2</v>
      </c>
      <c r="D171" s="20">
        <v>2.9999999999999997E-4</v>
      </c>
      <c r="E171" s="20">
        <v>4.4400000000000002E-2</v>
      </c>
      <c r="F171" s="21">
        <v>1.28</v>
      </c>
      <c r="G171" s="21">
        <v>3.1</v>
      </c>
      <c r="H171" s="21">
        <v>136.81</v>
      </c>
      <c r="I171" s="22">
        <v>180</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0</v>
      </c>
      <c r="D179" s="20">
        <v>3.3099999999999997E-2</v>
      </c>
      <c r="E179" s="20">
        <v>3.3099999999999997E-2</v>
      </c>
      <c r="F179" s="21">
        <v>0</v>
      </c>
      <c r="G179" s="21">
        <v>0</v>
      </c>
      <c r="H179" s="21">
        <v>30.17</v>
      </c>
      <c r="I179" s="22">
        <v>41</v>
      </c>
    </row>
    <row r="180" spans="1:9" ht="27.95" customHeight="1" thickBot="1">
      <c r="A180" s="18"/>
      <c r="B180" s="19" t="s">
        <v>614</v>
      </c>
      <c r="C180" s="20">
        <v>0</v>
      </c>
      <c r="D180" s="20">
        <v>3.3099999999999997E-2</v>
      </c>
      <c r="E180" s="20">
        <v>3.3099999999999997E-2</v>
      </c>
      <c r="F180" s="21">
        <v>0</v>
      </c>
      <c r="G180" s="21">
        <v>0</v>
      </c>
      <c r="H180" s="21">
        <v>30.17</v>
      </c>
      <c r="I180" s="22">
        <v>41</v>
      </c>
    </row>
    <row r="181" spans="1:9" ht="13.5" thickBot="1">
      <c r="A181" s="18"/>
      <c r="B181" s="19" t="s">
        <v>615</v>
      </c>
      <c r="C181" s="465" t="s">
        <v>468</v>
      </c>
      <c r="D181" s="466"/>
      <c r="E181" s="466"/>
      <c r="F181" s="466"/>
      <c r="G181" s="466"/>
      <c r="H181" s="466"/>
      <c r="I181" s="467"/>
    </row>
    <row r="182" spans="1:9" ht="27.95" customHeight="1" thickBot="1">
      <c r="A182" s="18"/>
      <c r="B182" s="19" t="s">
        <v>616</v>
      </c>
      <c r="C182" s="20">
        <v>6.3799999999999996E-2</v>
      </c>
      <c r="D182" s="20">
        <v>3.4599999999999999E-2</v>
      </c>
      <c r="E182" s="20">
        <v>9.8500000000000004E-2</v>
      </c>
      <c r="F182" s="21">
        <v>2.15</v>
      </c>
      <c r="G182" s="21">
        <v>3.1</v>
      </c>
      <c r="H182" s="21">
        <v>28.87</v>
      </c>
      <c r="I182" s="22">
        <v>34</v>
      </c>
    </row>
    <row r="183" spans="1:9" ht="27.95" customHeight="1" thickBot="1">
      <c r="A183" s="18"/>
      <c r="B183" s="19" t="s">
        <v>617</v>
      </c>
      <c r="C183" s="20">
        <v>0</v>
      </c>
      <c r="D183" s="20">
        <v>0</v>
      </c>
      <c r="E183" s="20">
        <v>0</v>
      </c>
      <c r="F183" s="21">
        <v>0</v>
      </c>
      <c r="G183" s="21">
        <v>0</v>
      </c>
      <c r="H183" s="21">
        <v>8.25</v>
      </c>
      <c r="I183" s="22">
        <v>20</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4.8300000000000003E-2</v>
      </c>
      <c r="D187" s="20">
        <v>2.6200000000000001E-2</v>
      </c>
      <c r="E187" s="20">
        <v>7.46E-2</v>
      </c>
      <c r="F187" s="21">
        <v>1.33</v>
      </c>
      <c r="G187" s="21">
        <v>3.1</v>
      </c>
      <c r="H187" s="21">
        <v>38.119999999999997</v>
      </c>
      <c r="I187" s="22">
        <v>55</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2.6800000000000001E-2</v>
      </c>
      <c r="D191" s="20">
        <v>2.9100000000000001E-2</v>
      </c>
      <c r="E191" s="20">
        <v>5.5899999999999998E-2</v>
      </c>
      <c r="F191" s="21">
        <v>0.77</v>
      </c>
      <c r="G191" s="21">
        <v>3.1</v>
      </c>
      <c r="H191" s="21">
        <v>68.790000000000006</v>
      </c>
      <c r="I191" s="22">
        <v>95</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0</v>
      </c>
      <c r="D194" s="20">
        <v>0</v>
      </c>
      <c r="E194" s="20">
        <v>0</v>
      </c>
      <c r="F194" s="21">
        <v>0</v>
      </c>
      <c r="G194" s="21">
        <v>0</v>
      </c>
      <c r="H194" s="21">
        <v>10.7</v>
      </c>
      <c r="I194" s="22">
        <v>17</v>
      </c>
    </row>
    <row r="195" spans="1:9" ht="27.95" customHeight="1" thickBot="1">
      <c r="A195" s="18"/>
      <c r="B195" s="19" t="s">
        <v>628</v>
      </c>
      <c r="C195" s="20">
        <v>0</v>
      </c>
      <c r="D195" s="20">
        <v>0</v>
      </c>
      <c r="E195" s="20">
        <v>0</v>
      </c>
      <c r="F195" s="21">
        <v>0</v>
      </c>
      <c r="G195" s="21">
        <v>0</v>
      </c>
      <c r="H195" s="21">
        <v>2.52</v>
      </c>
      <c r="I195" s="22">
        <v>7</v>
      </c>
    </row>
    <row r="196" spans="1:9" ht="13.5" thickBot="1">
      <c r="A196" s="18"/>
      <c r="B196" s="19" t="s">
        <v>629</v>
      </c>
      <c r="C196" s="465" t="s">
        <v>468</v>
      </c>
      <c r="D196" s="466"/>
      <c r="E196" s="466"/>
      <c r="F196" s="466"/>
      <c r="G196" s="466"/>
      <c r="H196" s="466"/>
      <c r="I196" s="467"/>
    </row>
    <row r="197" spans="1:9" ht="27.95" customHeight="1" thickBot="1">
      <c r="A197" s="18"/>
      <c r="B197" s="19" t="s">
        <v>630</v>
      </c>
      <c r="C197" s="20">
        <v>0</v>
      </c>
      <c r="D197" s="20">
        <v>0</v>
      </c>
      <c r="E197" s="20">
        <v>0</v>
      </c>
      <c r="F197" s="21">
        <v>0</v>
      </c>
      <c r="G197" s="21">
        <v>0</v>
      </c>
      <c r="H197" s="21">
        <v>13.42</v>
      </c>
      <c r="I197" s="22">
        <v>25</v>
      </c>
    </row>
    <row r="198" spans="1:9" ht="27.95" customHeight="1" thickBot="1">
      <c r="A198" s="18"/>
      <c r="B198" s="19" t="s">
        <v>391</v>
      </c>
      <c r="C198" s="20">
        <v>0</v>
      </c>
      <c r="D198" s="20">
        <v>0</v>
      </c>
      <c r="E198" s="20">
        <v>0</v>
      </c>
      <c r="F198" s="21">
        <v>0</v>
      </c>
      <c r="G198" s="21">
        <v>0</v>
      </c>
      <c r="H198" s="21">
        <v>13.42</v>
      </c>
      <c r="I198" s="22">
        <v>25</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0.1085</v>
      </c>
      <c r="D203" s="20">
        <v>0</v>
      </c>
      <c r="E203" s="20">
        <v>0.1085</v>
      </c>
      <c r="F203" s="21">
        <v>0.53</v>
      </c>
      <c r="G203" s="21">
        <v>10</v>
      </c>
      <c r="H203" s="21">
        <v>13.95</v>
      </c>
      <c r="I203" s="22">
        <v>23</v>
      </c>
    </row>
    <row r="204" spans="1:9" ht="27.95" customHeight="1" thickBot="1">
      <c r="A204" s="18"/>
      <c r="B204" s="19" t="s">
        <v>636</v>
      </c>
      <c r="C204" s="20">
        <v>0</v>
      </c>
      <c r="D204" s="20">
        <v>0</v>
      </c>
      <c r="E204" s="20">
        <v>0</v>
      </c>
      <c r="F204" s="21">
        <v>0</v>
      </c>
      <c r="G204" s="21">
        <v>0</v>
      </c>
      <c r="H204" s="21">
        <v>2.14</v>
      </c>
      <c r="I204" s="22">
        <v>5</v>
      </c>
    </row>
    <row r="205" spans="1:9" ht="27.95" customHeight="1" thickBot="1">
      <c r="A205" s="18"/>
      <c r="B205" s="19" t="s">
        <v>432</v>
      </c>
      <c r="C205" s="20">
        <v>9.1800000000000007E-2</v>
      </c>
      <c r="D205" s="20">
        <v>0</v>
      </c>
      <c r="E205" s="20">
        <v>9.1800000000000007E-2</v>
      </c>
      <c r="F205" s="21">
        <v>0.42</v>
      </c>
      <c r="G205" s="21">
        <v>10</v>
      </c>
      <c r="H205" s="21">
        <v>16.489999999999998</v>
      </c>
      <c r="I205" s="22">
        <v>29</v>
      </c>
    </row>
    <row r="206" spans="1:9" ht="27.95" customHeight="1" thickBot="1">
      <c r="A206" s="18"/>
      <c r="B206" s="19" t="s">
        <v>852</v>
      </c>
      <c r="C206" s="20">
        <v>0</v>
      </c>
      <c r="D206" s="20">
        <v>0</v>
      </c>
      <c r="E206" s="20">
        <v>0</v>
      </c>
      <c r="F206" s="21">
        <v>0</v>
      </c>
      <c r="G206" s="21">
        <v>0</v>
      </c>
      <c r="H206" s="21">
        <v>2</v>
      </c>
      <c r="I206" s="22">
        <v>2</v>
      </c>
    </row>
    <row r="207" spans="1:9" ht="27.95" customHeight="1" thickBot="1">
      <c r="A207" s="18"/>
      <c r="B207" s="19" t="s">
        <v>853</v>
      </c>
      <c r="C207" s="20">
        <v>5.11E-2</v>
      </c>
      <c r="D207" s="20">
        <v>0</v>
      </c>
      <c r="E207" s="20">
        <v>5.11E-2</v>
      </c>
      <c r="F207" s="21">
        <v>0.78</v>
      </c>
      <c r="G207" s="21">
        <v>0</v>
      </c>
      <c r="H207" s="21">
        <v>25.43</v>
      </c>
      <c r="I207" s="22">
        <v>31</v>
      </c>
    </row>
    <row r="208" spans="1:9" ht="13.5" thickBot="1">
      <c r="A208" s="18"/>
      <c r="B208" s="19" t="s">
        <v>639</v>
      </c>
      <c r="C208" s="465" t="s">
        <v>468</v>
      </c>
      <c r="D208" s="466"/>
      <c r="E208" s="466"/>
      <c r="F208" s="466"/>
      <c r="G208" s="466"/>
      <c r="H208" s="466"/>
      <c r="I208" s="467"/>
    </row>
    <row r="209" spans="1:9" ht="27.95" customHeight="1" thickBot="1">
      <c r="A209" s="18"/>
      <c r="B209" s="19" t="s">
        <v>854</v>
      </c>
      <c r="C209" s="20">
        <v>0</v>
      </c>
      <c r="D209" s="20">
        <v>0</v>
      </c>
      <c r="E209" s="20">
        <v>0</v>
      </c>
      <c r="F209" s="21">
        <v>0</v>
      </c>
      <c r="G209" s="21">
        <v>0</v>
      </c>
      <c r="H209" s="21">
        <v>4.9400000000000004</v>
      </c>
      <c r="I209" s="22">
        <v>15</v>
      </c>
    </row>
    <row r="210" spans="1:9" ht="27.95" customHeight="1" thickBot="1">
      <c r="A210" s="18"/>
      <c r="B210" s="19" t="s">
        <v>855</v>
      </c>
      <c r="C210" s="20">
        <v>4.02E-2</v>
      </c>
      <c r="D210" s="20">
        <v>0</v>
      </c>
      <c r="E210" s="20">
        <v>4.02E-2</v>
      </c>
      <c r="F210" s="21">
        <v>0.51</v>
      </c>
      <c r="G210" s="21">
        <v>0</v>
      </c>
      <c r="H210" s="21">
        <v>32.369999999999997</v>
      </c>
      <c r="I210" s="22">
        <v>48</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5.7599999999999998E-2</v>
      </c>
      <c r="D214" s="20">
        <v>0</v>
      </c>
      <c r="E214" s="20">
        <v>5.7599999999999998E-2</v>
      </c>
      <c r="F214" s="21">
        <v>0.47</v>
      </c>
      <c r="G214" s="21">
        <v>10</v>
      </c>
      <c r="H214" s="21">
        <v>48.86</v>
      </c>
      <c r="I214" s="22">
        <v>77</v>
      </c>
    </row>
    <row r="215" spans="1:9" ht="27.95" customHeight="1" thickBot="1">
      <c r="A215" s="18"/>
      <c r="B215" s="19" t="s">
        <v>644</v>
      </c>
      <c r="C215" s="20">
        <v>0.7167</v>
      </c>
      <c r="D215" s="20">
        <v>0</v>
      </c>
      <c r="E215" s="20">
        <v>0.7167</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7.6600000000000001E-2</v>
      </c>
      <c r="D217" s="20">
        <v>9.1399999999999995E-2</v>
      </c>
      <c r="E217" s="20">
        <v>0.16789999999999999</v>
      </c>
      <c r="F217" s="21">
        <v>0.49</v>
      </c>
      <c r="G217" s="21">
        <v>1</v>
      </c>
      <c r="H217" s="21">
        <v>16.37</v>
      </c>
      <c r="I217" s="22">
        <v>25</v>
      </c>
    </row>
    <row r="218" spans="1:9" ht="27.95" customHeight="1" thickBot="1">
      <c r="A218" s="18"/>
      <c r="B218" s="19" t="s">
        <v>647</v>
      </c>
      <c r="C218" s="20">
        <v>7.6600000000000001E-2</v>
      </c>
      <c r="D218" s="20">
        <v>9.1399999999999995E-2</v>
      </c>
      <c r="E218" s="20">
        <v>0.16789999999999999</v>
      </c>
      <c r="F218" s="21">
        <v>0.49</v>
      </c>
      <c r="G218" s="21">
        <v>1</v>
      </c>
      <c r="H218" s="21">
        <v>16.37</v>
      </c>
      <c r="I218" s="22">
        <v>25</v>
      </c>
    </row>
    <row r="219" spans="1:9" ht="27.95" customHeight="1" thickBot="1">
      <c r="A219" s="18"/>
      <c r="B219" s="19" t="s">
        <v>392</v>
      </c>
      <c r="C219" s="20">
        <v>0.1134</v>
      </c>
      <c r="D219" s="20">
        <v>8.6099999999999996E-2</v>
      </c>
      <c r="E219" s="20">
        <v>0.19950000000000001</v>
      </c>
      <c r="F219" s="21">
        <v>0.47</v>
      </c>
      <c r="G219" s="21">
        <v>1</v>
      </c>
      <c r="H219" s="21">
        <v>17.37</v>
      </c>
      <c r="I219" s="22">
        <v>26</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5.1999999999999998E-3</v>
      </c>
      <c r="D223" s="20">
        <v>0</v>
      </c>
      <c r="E223" s="20">
        <v>5.1999999999999998E-3</v>
      </c>
      <c r="F223" s="21">
        <v>0</v>
      </c>
      <c r="G223" s="21">
        <v>12</v>
      </c>
      <c r="H223" s="21">
        <v>17.170000000000002</v>
      </c>
      <c r="I223" s="22">
        <v>29</v>
      </c>
    </row>
    <row r="224" spans="1:9" ht="13.5" thickBot="1">
      <c r="A224" s="18"/>
      <c r="B224" s="19" t="s">
        <v>652</v>
      </c>
      <c r="C224" s="465" t="s">
        <v>468</v>
      </c>
      <c r="D224" s="466"/>
      <c r="E224" s="466"/>
      <c r="F224" s="466"/>
      <c r="G224" s="466"/>
      <c r="H224" s="466"/>
      <c r="I224" s="467"/>
    </row>
    <row r="225" spans="1:9" ht="27.95" customHeight="1" thickBot="1">
      <c r="A225" s="18"/>
      <c r="B225" s="19" t="s">
        <v>653</v>
      </c>
      <c r="C225" s="20">
        <v>5.1999999999999998E-3</v>
      </c>
      <c r="D225" s="20">
        <v>0</v>
      </c>
      <c r="E225" s="20">
        <v>5.1999999999999998E-3</v>
      </c>
      <c r="F225" s="21">
        <v>0</v>
      </c>
      <c r="G225" s="21">
        <v>12</v>
      </c>
      <c r="H225" s="21">
        <v>17.170000000000002</v>
      </c>
      <c r="I225" s="22">
        <v>29</v>
      </c>
    </row>
    <row r="226" spans="1:9" ht="27.95" customHeight="1" thickBot="1">
      <c r="A226" s="18"/>
      <c r="B226" s="19" t="s">
        <v>393</v>
      </c>
      <c r="C226" s="20">
        <v>5.1000000000000004E-3</v>
      </c>
      <c r="D226" s="20">
        <v>0</v>
      </c>
      <c r="E226" s="20">
        <v>5.1000000000000004E-3</v>
      </c>
      <c r="F226" s="21">
        <v>0</v>
      </c>
      <c r="G226" s="21">
        <v>12</v>
      </c>
      <c r="H226" s="21">
        <v>17.5</v>
      </c>
      <c r="I226" s="22">
        <v>30</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0.93330000000000002</v>
      </c>
      <c r="D234" s="20">
        <v>0</v>
      </c>
      <c r="E234" s="20">
        <v>0.93330000000000002</v>
      </c>
      <c r="F234" s="21">
        <v>0</v>
      </c>
      <c r="G234" s="21">
        <v>0</v>
      </c>
      <c r="H234" s="21">
        <v>1</v>
      </c>
      <c r="I234" s="22">
        <v>1</v>
      </c>
    </row>
    <row r="235" spans="1:9" ht="27.95" customHeight="1" thickBot="1">
      <c r="A235" s="18"/>
      <c r="B235" s="19" t="s">
        <v>662</v>
      </c>
      <c r="C235" s="20">
        <v>6.6900000000000001E-2</v>
      </c>
      <c r="D235" s="20">
        <v>0</v>
      </c>
      <c r="E235" s="20">
        <v>6.6900000000000001E-2</v>
      </c>
      <c r="F235" s="21">
        <v>1.74</v>
      </c>
      <c r="G235" s="21">
        <v>3</v>
      </c>
      <c r="H235" s="21">
        <v>14.85</v>
      </c>
      <c r="I235" s="22">
        <v>21</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0.10440000000000001</v>
      </c>
      <c r="D239" s="20">
        <v>0</v>
      </c>
      <c r="E239" s="20">
        <v>0.10440000000000001</v>
      </c>
      <c r="F239" s="21">
        <v>1.46</v>
      </c>
      <c r="G239" s="21">
        <v>3</v>
      </c>
      <c r="H239" s="21">
        <v>18.45</v>
      </c>
      <c r="I239" s="22">
        <v>25</v>
      </c>
    </row>
    <row r="240" spans="1:9" ht="13.5" thickBot="1">
      <c r="A240" s="18"/>
      <c r="B240" s="19" t="s">
        <v>667</v>
      </c>
      <c r="C240" s="465" t="s">
        <v>468</v>
      </c>
      <c r="D240" s="466"/>
      <c r="E240" s="466"/>
      <c r="F240" s="466"/>
      <c r="G240" s="466"/>
      <c r="H240" s="466"/>
      <c r="I240" s="467"/>
    </row>
    <row r="241" spans="1:9" ht="27.95" customHeight="1" thickBot="1">
      <c r="A241" s="18"/>
      <c r="B241" s="19" t="s">
        <v>668</v>
      </c>
      <c r="C241" s="20">
        <v>8.7300000000000003E-2</v>
      </c>
      <c r="D241" s="20">
        <v>0</v>
      </c>
      <c r="E241" s="20">
        <v>8.7300000000000003E-2</v>
      </c>
      <c r="F241" s="21">
        <v>2.15</v>
      </c>
      <c r="G241" s="21">
        <v>4.5</v>
      </c>
      <c r="H241" s="21">
        <v>9.85</v>
      </c>
      <c r="I241" s="22">
        <v>17</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8.5500000000000007E-2</v>
      </c>
      <c r="D243" s="20">
        <v>0</v>
      </c>
      <c r="E243" s="20">
        <v>8.5500000000000007E-2</v>
      </c>
      <c r="F243" s="21">
        <v>2.0299999999999998</v>
      </c>
      <c r="G243" s="21">
        <v>4.5</v>
      </c>
      <c r="H243" s="21">
        <v>10.050000000000001</v>
      </c>
      <c r="I243" s="22">
        <v>18</v>
      </c>
    </row>
    <row r="244" spans="1:9" ht="13.5" thickBot="1">
      <c r="A244" s="18"/>
      <c r="B244" s="19" t="s">
        <v>671</v>
      </c>
      <c r="C244" s="465" t="s">
        <v>468</v>
      </c>
      <c r="D244" s="466"/>
      <c r="E244" s="466"/>
      <c r="F244" s="466"/>
      <c r="G244" s="466"/>
      <c r="H244" s="466"/>
      <c r="I244" s="467"/>
    </row>
    <row r="245" spans="1:9" ht="27.95" customHeight="1" thickBot="1">
      <c r="A245" s="18"/>
      <c r="B245" s="19" t="s">
        <v>672</v>
      </c>
      <c r="C245" s="20">
        <v>0.16769999999999999</v>
      </c>
      <c r="D245" s="20">
        <v>3.3799999999999997E-2</v>
      </c>
      <c r="E245" s="20">
        <v>0.2016</v>
      </c>
      <c r="F245" s="21">
        <v>1.83</v>
      </c>
      <c r="G245" s="21">
        <v>4.2</v>
      </c>
      <c r="H245" s="21">
        <v>12.42</v>
      </c>
      <c r="I245" s="22">
        <v>20</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0.1552</v>
      </c>
      <c r="D248" s="20">
        <v>3.1300000000000001E-2</v>
      </c>
      <c r="E248" s="20">
        <v>0.1865</v>
      </c>
      <c r="F248" s="21">
        <v>1.74</v>
      </c>
      <c r="G248" s="21">
        <v>4.2</v>
      </c>
      <c r="H248" s="21">
        <v>13.42</v>
      </c>
      <c r="I248" s="22">
        <v>21</v>
      </c>
    </row>
    <row r="249" spans="1:9" ht="27.95" customHeight="1" thickBot="1">
      <c r="A249" s="18"/>
      <c r="B249" s="19" t="s">
        <v>394</v>
      </c>
      <c r="C249" s="20">
        <v>0.1145</v>
      </c>
      <c r="D249" s="20">
        <v>9.9000000000000008E-3</v>
      </c>
      <c r="E249" s="20">
        <v>0.1244</v>
      </c>
      <c r="F249" s="21">
        <v>1.71</v>
      </c>
      <c r="G249" s="21">
        <v>3.9</v>
      </c>
      <c r="H249" s="21">
        <v>42.53</v>
      </c>
      <c r="I249" s="22">
        <v>64</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5.1499999999999997E-2</v>
      </c>
      <c r="D252" s="20">
        <v>0</v>
      </c>
      <c r="E252" s="20">
        <v>5.1499999999999997E-2</v>
      </c>
      <c r="F252" s="21">
        <v>0.33</v>
      </c>
      <c r="G252" s="21">
        <v>0</v>
      </c>
      <c r="H252" s="21">
        <v>25.61</v>
      </c>
      <c r="I252" s="22">
        <v>37</v>
      </c>
    </row>
    <row r="253" spans="1:9" ht="27.95" customHeight="1" thickBot="1">
      <c r="A253" s="18"/>
      <c r="B253" s="19" t="s">
        <v>679</v>
      </c>
      <c r="C253" s="20">
        <v>0</v>
      </c>
      <c r="D253" s="20">
        <v>0</v>
      </c>
      <c r="E253" s="20">
        <v>0</v>
      </c>
      <c r="F253" s="21">
        <v>0</v>
      </c>
      <c r="G253" s="21">
        <v>0</v>
      </c>
      <c r="H253" s="21">
        <v>6.51</v>
      </c>
      <c r="I253" s="22">
        <v>18</v>
      </c>
    </row>
    <row r="254" spans="1:9" ht="27.95" customHeight="1" thickBot="1">
      <c r="A254" s="18"/>
      <c r="B254" s="19" t="s">
        <v>680</v>
      </c>
      <c r="C254" s="20">
        <v>4.1000000000000002E-2</v>
      </c>
      <c r="D254" s="20">
        <v>0</v>
      </c>
      <c r="E254" s="20">
        <v>4.1000000000000002E-2</v>
      </c>
      <c r="F254" s="21">
        <v>0.22</v>
      </c>
      <c r="G254" s="21">
        <v>0</v>
      </c>
      <c r="H254" s="21">
        <v>32.119999999999997</v>
      </c>
      <c r="I254" s="22">
        <v>55</v>
      </c>
    </row>
    <row r="255" spans="1:9" ht="27.95" customHeight="1" thickBot="1">
      <c r="A255" s="18"/>
      <c r="B255" s="19" t="s">
        <v>395</v>
      </c>
      <c r="C255" s="20">
        <v>4.0300000000000002E-2</v>
      </c>
      <c r="D255" s="20">
        <v>0</v>
      </c>
      <c r="E255" s="20">
        <v>4.0300000000000002E-2</v>
      </c>
      <c r="F255" s="21">
        <v>0.22</v>
      </c>
      <c r="G255" s="21">
        <v>0</v>
      </c>
      <c r="H255" s="21">
        <v>32.72</v>
      </c>
      <c r="I255" s="22">
        <v>56</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0.81</v>
      </c>
      <c r="I262" s="22">
        <v>1</v>
      </c>
    </row>
    <row r="263" spans="1:9" ht="27.95" customHeight="1" thickBot="1">
      <c r="A263" s="18"/>
      <c r="B263" s="19" t="s">
        <v>688</v>
      </c>
      <c r="C263" s="20">
        <v>0.13189999999999999</v>
      </c>
      <c r="D263" s="20">
        <v>2.5000000000000001E-3</v>
      </c>
      <c r="E263" s="20">
        <v>0.1343</v>
      </c>
      <c r="F263" s="21">
        <v>1.89</v>
      </c>
      <c r="G263" s="21">
        <v>6.3</v>
      </c>
      <c r="H263" s="21">
        <v>27.18</v>
      </c>
      <c r="I263" s="22">
        <v>45</v>
      </c>
    </row>
    <row r="264" spans="1:9" ht="27.95" customHeight="1" thickBot="1">
      <c r="A264" s="18"/>
      <c r="B264" s="19" t="s">
        <v>689</v>
      </c>
      <c r="C264" s="20">
        <v>0.12809999999999999</v>
      </c>
      <c r="D264" s="20">
        <v>2.3999999999999998E-3</v>
      </c>
      <c r="E264" s="20">
        <v>0.13039999999999999</v>
      </c>
      <c r="F264" s="21">
        <v>1.85</v>
      </c>
      <c r="G264" s="21">
        <v>6.3</v>
      </c>
      <c r="H264" s="21">
        <v>27.98</v>
      </c>
      <c r="I264" s="22">
        <v>46</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1.7299999999999999E-2</v>
      </c>
      <c r="D269" s="20">
        <v>0</v>
      </c>
      <c r="E269" s="20">
        <v>1.7299999999999999E-2</v>
      </c>
      <c r="F269" s="21">
        <v>6.08</v>
      </c>
      <c r="G269" s="21">
        <v>1</v>
      </c>
      <c r="H269" s="21">
        <v>1.54</v>
      </c>
      <c r="I269" s="22">
        <v>2</v>
      </c>
    </row>
    <row r="270" spans="1:9" ht="27.95" customHeight="1" thickBot="1">
      <c r="A270" s="18"/>
      <c r="B270" s="19" t="s">
        <v>695</v>
      </c>
      <c r="C270" s="20">
        <v>1.7299999999999999E-2</v>
      </c>
      <c r="D270" s="20">
        <v>0</v>
      </c>
      <c r="E270" s="20">
        <v>1.7299999999999999E-2</v>
      </c>
      <c r="F270" s="21">
        <v>6.08</v>
      </c>
      <c r="G270" s="21">
        <v>1</v>
      </c>
      <c r="H270" s="21">
        <v>1.54</v>
      </c>
      <c r="I270" s="22">
        <v>2</v>
      </c>
    </row>
    <row r="271" spans="1:9" ht="27.95" customHeight="1" thickBot="1">
      <c r="A271" s="18"/>
      <c r="B271" s="19" t="s">
        <v>396</v>
      </c>
      <c r="C271" s="20">
        <v>0.12230000000000001</v>
      </c>
      <c r="D271" s="20">
        <v>2.3E-3</v>
      </c>
      <c r="E271" s="20">
        <v>0.1245</v>
      </c>
      <c r="F271" s="21">
        <v>1.99</v>
      </c>
      <c r="G271" s="21">
        <v>5.6</v>
      </c>
      <c r="H271" s="21">
        <v>29.53</v>
      </c>
      <c r="I271" s="22">
        <v>49</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2.8899999999999999E-2</v>
      </c>
      <c r="D275" s="20">
        <v>0</v>
      </c>
      <c r="E275" s="20">
        <v>2.8899999999999999E-2</v>
      </c>
      <c r="F275" s="21">
        <v>1.74</v>
      </c>
      <c r="G275" s="21">
        <v>1.5</v>
      </c>
      <c r="H275" s="21">
        <v>11.7</v>
      </c>
      <c r="I275" s="22">
        <v>21</v>
      </c>
    </row>
    <row r="276" spans="1:9" ht="27.95" customHeight="1" thickBot="1">
      <c r="A276" s="18"/>
      <c r="B276" s="19" t="s">
        <v>700</v>
      </c>
      <c r="C276" s="20">
        <v>2.8899999999999999E-2</v>
      </c>
      <c r="D276" s="20">
        <v>0</v>
      </c>
      <c r="E276" s="20">
        <v>2.8899999999999999E-2</v>
      </c>
      <c r="F276" s="21">
        <v>1.74</v>
      </c>
      <c r="G276" s="21">
        <v>1.5</v>
      </c>
      <c r="H276" s="21">
        <v>11.7</v>
      </c>
      <c r="I276" s="22">
        <v>21</v>
      </c>
    </row>
    <row r="277" spans="1:9" ht="27.95" customHeight="1" thickBot="1">
      <c r="A277" s="18"/>
      <c r="B277" s="19" t="s">
        <v>397</v>
      </c>
      <c r="C277" s="20">
        <v>2.8400000000000002E-2</v>
      </c>
      <c r="D277" s="20">
        <v>0</v>
      </c>
      <c r="E277" s="20">
        <v>2.8400000000000002E-2</v>
      </c>
      <c r="F277" s="21">
        <v>1.66</v>
      </c>
      <c r="G277" s="21">
        <v>1.5</v>
      </c>
      <c r="H277" s="21">
        <v>11.9</v>
      </c>
      <c r="I277" s="22">
        <v>22</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8.2199999999999995E-2</v>
      </c>
      <c r="D283" s="20">
        <v>0</v>
      </c>
      <c r="E283" s="20">
        <v>8.2199999999999995E-2</v>
      </c>
      <c r="F283" s="21">
        <v>1.45</v>
      </c>
      <c r="G283" s="21">
        <v>2.2000000000000002</v>
      </c>
      <c r="H283" s="21">
        <v>21.24</v>
      </c>
      <c r="I283" s="22">
        <v>42</v>
      </c>
    </row>
    <row r="284" spans="1:9" ht="27.95" customHeight="1" thickBot="1">
      <c r="A284" s="18"/>
      <c r="B284" s="19" t="s">
        <v>707</v>
      </c>
      <c r="C284" s="20">
        <v>8.2199999999999995E-2</v>
      </c>
      <c r="D284" s="20">
        <v>0</v>
      </c>
      <c r="E284" s="20">
        <v>8.2199999999999995E-2</v>
      </c>
      <c r="F284" s="21">
        <v>1.45</v>
      </c>
      <c r="G284" s="21">
        <v>2.2000000000000002</v>
      </c>
      <c r="H284" s="21">
        <v>21.24</v>
      </c>
      <c r="I284" s="22">
        <v>42</v>
      </c>
    </row>
    <row r="285" spans="1:9" ht="27.95" customHeight="1" thickBot="1">
      <c r="A285" s="18"/>
      <c r="B285" s="19" t="s">
        <v>398</v>
      </c>
      <c r="C285" s="20">
        <v>7.9600000000000004E-2</v>
      </c>
      <c r="D285" s="20">
        <v>0</v>
      </c>
      <c r="E285" s="20">
        <v>7.9600000000000004E-2</v>
      </c>
      <c r="F285" s="21">
        <v>1.41</v>
      </c>
      <c r="G285" s="21">
        <v>2.2000000000000002</v>
      </c>
      <c r="H285" s="21">
        <v>21.94</v>
      </c>
      <c r="I285" s="22">
        <v>43</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4.0300000000000002E-2</v>
      </c>
      <c r="D298" s="20">
        <v>2.4199999999999999E-2</v>
      </c>
      <c r="E298" s="20">
        <v>6.4500000000000002E-2</v>
      </c>
      <c r="F298" s="21">
        <v>0</v>
      </c>
      <c r="G298" s="21">
        <v>0</v>
      </c>
      <c r="H298" s="21">
        <v>24.8</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3.6999999999999998E-2</v>
      </c>
      <c r="D300" s="20">
        <v>2.2200000000000001E-2</v>
      </c>
      <c r="E300" s="20">
        <v>5.9200000000000003E-2</v>
      </c>
      <c r="F300" s="21">
        <v>0</v>
      </c>
      <c r="G300" s="21">
        <v>0</v>
      </c>
      <c r="H300" s="21">
        <v>27</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5.3699999999999998E-2</v>
      </c>
      <c r="D302" s="20">
        <v>4.9599999999999998E-2</v>
      </c>
      <c r="E302" s="20">
        <v>0.1033</v>
      </c>
      <c r="F302" s="21">
        <v>0.55000000000000004</v>
      </c>
      <c r="G302" s="21">
        <v>2</v>
      </c>
      <c r="H302" s="21">
        <v>16.13</v>
      </c>
      <c r="I302" s="22">
        <v>22</v>
      </c>
    </row>
    <row r="303" spans="1:9" ht="13.5" thickBot="1">
      <c r="A303" s="18"/>
      <c r="B303" s="19" t="s">
        <v>725</v>
      </c>
      <c r="C303" s="465" t="s">
        <v>468</v>
      </c>
      <c r="D303" s="466"/>
      <c r="E303" s="466"/>
      <c r="F303" s="466"/>
      <c r="G303" s="466"/>
      <c r="H303" s="466"/>
      <c r="I303" s="467"/>
    </row>
    <row r="304" spans="1:9" ht="27.95" customHeight="1" thickBot="1">
      <c r="A304" s="18"/>
      <c r="B304" s="19" t="s">
        <v>726</v>
      </c>
      <c r="C304" s="20">
        <v>5.3699999999999998E-2</v>
      </c>
      <c r="D304" s="20">
        <v>4.9599999999999998E-2</v>
      </c>
      <c r="E304" s="20">
        <v>0.1033</v>
      </c>
      <c r="F304" s="21">
        <v>0.55000000000000004</v>
      </c>
      <c r="G304" s="21">
        <v>2</v>
      </c>
      <c r="H304" s="21">
        <v>16.13</v>
      </c>
      <c r="I304" s="22">
        <v>22</v>
      </c>
    </row>
    <row r="305" spans="1:9" ht="27.95" customHeight="1" thickBot="1">
      <c r="A305" s="18"/>
      <c r="B305" s="19" t="s">
        <v>399</v>
      </c>
      <c r="C305" s="20">
        <v>4.1799999999999997E-2</v>
      </c>
      <c r="D305" s="20">
        <v>3.1300000000000001E-2</v>
      </c>
      <c r="E305" s="20">
        <v>7.3099999999999998E-2</v>
      </c>
      <c r="F305" s="21">
        <v>0.22</v>
      </c>
      <c r="G305" s="21">
        <v>2</v>
      </c>
      <c r="H305" s="21">
        <v>44.68</v>
      </c>
      <c r="I305" s="22">
        <v>55</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7.9600000000000004E-2</v>
      </c>
      <c r="D313" s="20">
        <v>2.6700000000000002E-2</v>
      </c>
      <c r="E313" s="20">
        <v>0.10630000000000001</v>
      </c>
      <c r="F313" s="21">
        <v>0.49</v>
      </c>
      <c r="G313" s="21">
        <v>3</v>
      </c>
      <c r="H313" s="21">
        <v>18.34</v>
      </c>
      <c r="I313" s="22">
        <v>25</v>
      </c>
    </row>
    <row r="314" spans="1:9" ht="27.95" customHeight="1" thickBot="1">
      <c r="A314" s="18"/>
      <c r="B314" s="19" t="s">
        <v>735</v>
      </c>
      <c r="C314" s="20">
        <v>0.31340000000000001</v>
      </c>
      <c r="D314" s="20">
        <v>0</v>
      </c>
      <c r="E314" s="20">
        <v>0.31340000000000001</v>
      </c>
      <c r="F314" s="21">
        <v>0</v>
      </c>
      <c r="G314" s="21">
        <v>0</v>
      </c>
      <c r="H314" s="21">
        <v>1.5</v>
      </c>
      <c r="I314" s="22">
        <v>3</v>
      </c>
    </row>
    <row r="315" spans="1:9" ht="27.95" customHeight="1" thickBot="1">
      <c r="A315" s="18"/>
      <c r="B315" s="19" t="s">
        <v>736</v>
      </c>
      <c r="C315" s="20">
        <v>0</v>
      </c>
      <c r="D315" s="20">
        <v>0</v>
      </c>
      <c r="E315" s="20">
        <v>0</v>
      </c>
      <c r="F315" s="21">
        <v>0</v>
      </c>
      <c r="G315" s="21">
        <v>0</v>
      </c>
      <c r="H315" s="21">
        <v>1.92</v>
      </c>
      <c r="I315" s="22">
        <v>18</v>
      </c>
    </row>
    <row r="316" spans="1:9" ht="27.95" customHeight="1" thickBot="1">
      <c r="A316" s="18"/>
      <c r="B316" s="19" t="s">
        <v>435</v>
      </c>
      <c r="C316" s="20">
        <v>8.6300000000000002E-2</v>
      </c>
      <c r="D316" s="20">
        <v>2.1899999999999999E-2</v>
      </c>
      <c r="E316" s="20">
        <v>0.1082</v>
      </c>
      <c r="F316" s="21">
        <v>0.26</v>
      </c>
      <c r="G316" s="21">
        <v>3</v>
      </c>
      <c r="H316" s="21">
        <v>22.36</v>
      </c>
      <c r="I316" s="22">
        <v>47</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3.5299999999999998E-2</v>
      </c>
      <c r="D318" s="20">
        <v>3.39E-2</v>
      </c>
      <c r="E318" s="20">
        <v>6.9199999999999998E-2</v>
      </c>
      <c r="F318" s="21">
        <v>1.22</v>
      </c>
      <c r="G318" s="21">
        <v>2.5</v>
      </c>
      <c r="H318" s="21">
        <v>23.6</v>
      </c>
      <c r="I318" s="22">
        <v>30</v>
      </c>
    </row>
    <row r="319" spans="1:9" ht="27.95" customHeight="1" thickBot="1">
      <c r="A319" s="18"/>
      <c r="B319" s="19" t="s">
        <v>739</v>
      </c>
      <c r="C319" s="20">
        <v>0</v>
      </c>
      <c r="D319" s="20">
        <v>0</v>
      </c>
      <c r="E319" s="20">
        <v>0</v>
      </c>
      <c r="F319" s="21">
        <v>0</v>
      </c>
      <c r="G319" s="21">
        <v>0</v>
      </c>
      <c r="H319" s="21">
        <v>3.24</v>
      </c>
      <c r="I319" s="22">
        <v>7</v>
      </c>
    </row>
    <row r="320" spans="1:9" ht="13.5" thickBot="1">
      <c r="A320" s="18"/>
      <c r="B320" s="19" t="s">
        <v>740</v>
      </c>
      <c r="C320" s="465" t="s">
        <v>468</v>
      </c>
      <c r="D320" s="466"/>
      <c r="E320" s="466"/>
      <c r="F320" s="466"/>
      <c r="G320" s="466"/>
      <c r="H320" s="466"/>
      <c r="I320" s="467"/>
    </row>
    <row r="321" spans="1:9" ht="27.95" customHeight="1" thickBot="1">
      <c r="A321" s="18"/>
      <c r="B321" s="19" t="s">
        <v>436</v>
      </c>
      <c r="C321" s="20">
        <v>3.0200000000000001E-2</v>
      </c>
      <c r="D321" s="20">
        <v>2.8899999999999999E-2</v>
      </c>
      <c r="E321" s="20">
        <v>5.91E-2</v>
      </c>
      <c r="F321" s="21">
        <v>0.96</v>
      </c>
      <c r="G321" s="21">
        <v>2.5</v>
      </c>
      <c r="H321" s="21">
        <v>27.64</v>
      </c>
      <c r="I321" s="22">
        <v>38</v>
      </c>
    </row>
    <row r="322" spans="1:9" ht="27.95" customHeight="1" thickBot="1">
      <c r="A322" s="18"/>
      <c r="B322" s="19" t="s">
        <v>741</v>
      </c>
      <c r="C322" s="20">
        <v>5.5300000000000002E-2</v>
      </c>
      <c r="D322" s="20">
        <v>2.58E-2</v>
      </c>
      <c r="E322" s="20">
        <v>8.1100000000000005E-2</v>
      </c>
      <c r="F322" s="21">
        <v>0.56999999999999995</v>
      </c>
      <c r="G322" s="21">
        <v>2.6</v>
      </c>
      <c r="H322" s="21">
        <v>50</v>
      </c>
      <c r="I322" s="22">
        <v>85</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2.4299999999999999E-2</v>
      </c>
      <c r="D325" s="20">
        <v>0</v>
      </c>
      <c r="E325" s="20">
        <v>2.4299999999999999E-2</v>
      </c>
      <c r="F325" s="21">
        <v>0</v>
      </c>
      <c r="G325" s="21">
        <v>0</v>
      </c>
      <c r="H325" s="21">
        <v>20.54</v>
      </c>
      <c r="I325" s="22">
        <v>34</v>
      </c>
    </row>
    <row r="326" spans="1:9" ht="13.5" thickBot="1">
      <c r="A326" s="18"/>
      <c r="B326" s="19" t="s">
        <v>745</v>
      </c>
      <c r="C326" s="465" t="s">
        <v>468</v>
      </c>
      <c r="D326" s="466"/>
      <c r="E326" s="466"/>
      <c r="F326" s="466"/>
      <c r="G326" s="466"/>
      <c r="H326" s="466"/>
      <c r="I326" s="467"/>
    </row>
    <row r="327" spans="1:9" ht="27.95" customHeight="1" thickBot="1">
      <c r="A327" s="18"/>
      <c r="B327" s="19" t="s">
        <v>746</v>
      </c>
      <c r="C327" s="20">
        <v>2.3599999999999999E-2</v>
      </c>
      <c r="D327" s="20">
        <v>0</v>
      </c>
      <c r="E327" s="20">
        <v>2.3599999999999999E-2</v>
      </c>
      <c r="F327" s="21">
        <v>0</v>
      </c>
      <c r="G327" s="21">
        <v>0</v>
      </c>
      <c r="H327" s="21">
        <v>21.14</v>
      </c>
      <c r="I327" s="22">
        <v>35</v>
      </c>
    </row>
    <row r="328" spans="1:9" ht="27.95" customHeight="1" thickBot="1">
      <c r="A328" s="18"/>
      <c r="B328" s="19" t="s">
        <v>400</v>
      </c>
      <c r="C328" s="20">
        <v>2.3599999999999999E-2</v>
      </c>
      <c r="D328" s="20">
        <v>0</v>
      </c>
      <c r="E328" s="20">
        <v>2.3599999999999999E-2</v>
      </c>
      <c r="F328" s="21">
        <v>0</v>
      </c>
      <c r="G328" s="21">
        <v>0</v>
      </c>
      <c r="H328" s="21">
        <v>21.14</v>
      </c>
      <c r="I328" s="22">
        <v>35</v>
      </c>
    </row>
    <row r="329" spans="1:9" ht="27.95" customHeight="1" thickBot="1">
      <c r="A329" s="18"/>
      <c r="B329" s="19" t="s">
        <v>727</v>
      </c>
      <c r="C329" s="20">
        <v>0</v>
      </c>
      <c r="D329" s="20">
        <v>0</v>
      </c>
      <c r="E329" s="20">
        <v>0</v>
      </c>
      <c r="F329" s="21">
        <v>0</v>
      </c>
      <c r="G329" s="21">
        <v>0</v>
      </c>
      <c r="H329" s="21">
        <v>2.41</v>
      </c>
      <c r="I329" s="22">
        <v>9</v>
      </c>
    </row>
    <row r="330" spans="1:9" ht="27.95" customHeight="1" thickBot="1">
      <c r="A330" s="18"/>
      <c r="B330" s="19" t="s">
        <v>747</v>
      </c>
      <c r="C330" s="20">
        <v>0</v>
      </c>
      <c r="D330" s="20">
        <v>0</v>
      </c>
      <c r="E330" s="20">
        <v>0</v>
      </c>
      <c r="F330" s="21">
        <v>0</v>
      </c>
      <c r="G330" s="21">
        <v>0</v>
      </c>
      <c r="H330" s="21">
        <v>3</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0.06</v>
      </c>
      <c r="D332" s="20">
        <v>0</v>
      </c>
      <c r="E332" s="20">
        <v>0.06</v>
      </c>
      <c r="F332" s="21">
        <v>0</v>
      </c>
      <c r="G332" s="21">
        <v>0</v>
      </c>
      <c r="H332" s="21">
        <v>10</v>
      </c>
      <c r="I332" s="22">
        <v>14</v>
      </c>
    </row>
    <row r="333" spans="1:9" ht="27.95" customHeight="1" thickBot="1">
      <c r="A333" s="18"/>
      <c r="B333" s="19" t="s">
        <v>750</v>
      </c>
      <c r="C333" s="20">
        <v>0</v>
      </c>
      <c r="D333" s="20">
        <v>0</v>
      </c>
      <c r="E333" s="20">
        <v>0</v>
      </c>
      <c r="F333" s="21">
        <v>0</v>
      </c>
      <c r="G333" s="21">
        <v>0</v>
      </c>
      <c r="H333" s="21">
        <v>2.0499999999999998</v>
      </c>
      <c r="I333" s="22">
        <v>3</v>
      </c>
    </row>
    <row r="334" spans="1:9" ht="27.95" customHeight="1" thickBot="1">
      <c r="A334" s="18"/>
      <c r="B334" s="19" t="s">
        <v>751</v>
      </c>
      <c r="C334" s="20">
        <v>0</v>
      </c>
      <c r="D334" s="20">
        <v>0</v>
      </c>
      <c r="E334" s="20">
        <v>0</v>
      </c>
      <c r="F334" s="21">
        <v>0</v>
      </c>
      <c r="G334" s="21">
        <v>0</v>
      </c>
      <c r="H334" s="21">
        <v>2.14</v>
      </c>
      <c r="I334" s="22">
        <v>4</v>
      </c>
    </row>
    <row r="335" spans="1:9" ht="27.95" customHeight="1" thickBot="1">
      <c r="A335" s="18"/>
      <c r="B335" s="19" t="s">
        <v>752</v>
      </c>
      <c r="C335" s="20">
        <v>3.2300000000000002E-2</v>
      </c>
      <c r="D335" s="20">
        <v>0</v>
      </c>
      <c r="E335" s="20">
        <v>3.2300000000000002E-2</v>
      </c>
      <c r="F335" s="21">
        <v>0</v>
      </c>
      <c r="G335" s="21">
        <v>0</v>
      </c>
      <c r="H335" s="21">
        <v>18.57</v>
      </c>
      <c r="I335" s="22">
        <v>29</v>
      </c>
    </row>
    <row r="336" spans="1:9" ht="27.95" customHeight="1" thickBot="1">
      <c r="A336" s="18"/>
      <c r="B336" s="19" t="s">
        <v>401</v>
      </c>
      <c r="C336" s="20">
        <v>2.86E-2</v>
      </c>
      <c r="D336" s="20">
        <v>0</v>
      </c>
      <c r="E336" s="20">
        <v>2.86E-2</v>
      </c>
      <c r="F336" s="21">
        <v>0</v>
      </c>
      <c r="G336" s="21">
        <v>0</v>
      </c>
      <c r="H336" s="21">
        <v>20.98</v>
      </c>
      <c r="I336" s="22">
        <v>38</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6.7299999999999999E-2</v>
      </c>
      <c r="D339" s="20">
        <v>0</v>
      </c>
      <c r="E339" s="20">
        <v>6.7299999999999999E-2</v>
      </c>
      <c r="F339" s="21">
        <v>2.2799999999999998</v>
      </c>
      <c r="G339" s="21">
        <v>7</v>
      </c>
      <c r="H339" s="21">
        <v>36.76</v>
      </c>
      <c r="I339" s="22">
        <v>48</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6.4500000000000002E-2</v>
      </c>
      <c r="D343" s="20">
        <v>0</v>
      </c>
      <c r="E343" s="20">
        <v>6.4500000000000002E-2</v>
      </c>
      <c r="F343" s="21">
        <v>2.19</v>
      </c>
      <c r="G343" s="21">
        <v>7</v>
      </c>
      <c r="H343" s="21">
        <v>38.36</v>
      </c>
      <c r="I343" s="22">
        <v>50</v>
      </c>
    </row>
    <row r="344" spans="1:9" ht="27.95" customHeight="1" thickBot="1">
      <c r="A344" s="18"/>
      <c r="B344" s="19" t="s">
        <v>404</v>
      </c>
      <c r="C344" s="20">
        <v>6.4500000000000002E-2</v>
      </c>
      <c r="D344" s="20">
        <v>0</v>
      </c>
      <c r="E344" s="20">
        <v>6.4500000000000002E-2</v>
      </c>
      <c r="F344" s="21">
        <v>2.19</v>
      </c>
      <c r="G344" s="21">
        <v>7</v>
      </c>
      <c r="H344" s="21">
        <v>38.36</v>
      </c>
      <c r="I344" s="22">
        <v>50</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6.2100000000000002E-2</v>
      </c>
      <c r="D347" s="20">
        <v>0</v>
      </c>
      <c r="E347" s="20">
        <v>6.2100000000000002E-2</v>
      </c>
      <c r="F347" s="21">
        <v>0.87</v>
      </c>
      <c r="G347" s="21">
        <v>3</v>
      </c>
      <c r="H347" s="21">
        <v>30.28</v>
      </c>
      <c r="I347" s="22">
        <v>42</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5.8299999999999998E-2</v>
      </c>
      <c r="D349" s="20">
        <v>0</v>
      </c>
      <c r="E349" s="20">
        <v>5.8299999999999998E-2</v>
      </c>
      <c r="F349" s="21">
        <v>0.83</v>
      </c>
      <c r="G349" s="21">
        <v>3</v>
      </c>
      <c r="H349" s="21">
        <v>32.28</v>
      </c>
      <c r="I349" s="22">
        <v>44</v>
      </c>
    </row>
    <row r="350" spans="1:9" ht="27.95" customHeight="1" thickBot="1">
      <c r="A350" s="18"/>
      <c r="B350" s="19" t="s">
        <v>405</v>
      </c>
      <c r="C350" s="20">
        <v>5.8299999999999998E-2</v>
      </c>
      <c r="D350" s="20">
        <v>0</v>
      </c>
      <c r="E350" s="20">
        <v>5.8299999999999998E-2</v>
      </c>
      <c r="F350" s="21">
        <v>0.83</v>
      </c>
      <c r="G350" s="21">
        <v>3</v>
      </c>
      <c r="H350" s="21">
        <v>32.28</v>
      </c>
      <c r="I350" s="22">
        <v>44</v>
      </c>
    </row>
    <row r="351" spans="1:9" ht="27.95" customHeight="1" thickBot="1">
      <c r="A351" s="18"/>
      <c r="B351" s="19" t="s">
        <v>765</v>
      </c>
      <c r="C351" s="20">
        <v>0.66669999999999996</v>
      </c>
      <c r="D351" s="20">
        <v>0</v>
      </c>
      <c r="E351" s="20">
        <v>0.66669999999999996</v>
      </c>
      <c r="F351" s="21">
        <v>12.17</v>
      </c>
      <c r="G351" s="21">
        <v>0</v>
      </c>
      <c r="H351" s="21">
        <v>0.06</v>
      </c>
      <c r="I351" s="22">
        <v>1</v>
      </c>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0</v>
      </c>
      <c r="D353" s="20">
        <v>0</v>
      </c>
      <c r="E353" s="20">
        <v>0</v>
      </c>
      <c r="F353" s="21">
        <v>0</v>
      </c>
      <c r="G353" s="21">
        <v>0</v>
      </c>
      <c r="H353" s="21">
        <v>7.83</v>
      </c>
      <c r="I353" s="22">
        <v>17</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0</v>
      </c>
      <c r="D357" s="20">
        <v>0</v>
      </c>
      <c r="E357" s="20">
        <v>0</v>
      </c>
      <c r="F357" s="21">
        <v>0</v>
      </c>
      <c r="G357" s="21">
        <v>0</v>
      </c>
      <c r="H357" s="21">
        <v>8.2899999999999991</v>
      </c>
      <c r="I357" s="22">
        <v>18</v>
      </c>
    </row>
    <row r="358" spans="1:9" ht="27.95" customHeight="1" thickBot="1">
      <c r="A358" s="18"/>
      <c r="B358" s="19" t="s">
        <v>406</v>
      </c>
      <c r="C358" s="20">
        <v>4.7999999999999996E-3</v>
      </c>
      <c r="D358" s="20">
        <v>0</v>
      </c>
      <c r="E358" s="20">
        <v>4.7999999999999996E-3</v>
      </c>
      <c r="F358" s="21">
        <v>0.64</v>
      </c>
      <c r="G358" s="21">
        <v>0</v>
      </c>
      <c r="H358" s="21">
        <v>8.35</v>
      </c>
      <c r="I358" s="22">
        <v>19</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0</v>
      </c>
      <c r="D361" s="20">
        <v>0</v>
      </c>
      <c r="E361" s="20">
        <v>0</v>
      </c>
      <c r="F361" s="21">
        <v>0</v>
      </c>
      <c r="G361" s="21">
        <v>0</v>
      </c>
      <c r="H361" s="21">
        <v>4.7699999999999996</v>
      </c>
      <c r="I361" s="22">
        <v>11</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0</v>
      </c>
      <c r="D363" s="20">
        <v>0</v>
      </c>
      <c r="E363" s="20">
        <v>0</v>
      </c>
      <c r="F363" s="21">
        <v>0</v>
      </c>
      <c r="G363" s="21">
        <v>0</v>
      </c>
      <c r="H363" s="21">
        <v>6.31</v>
      </c>
      <c r="I363" s="22">
        <v>13</v>
      </c>
    </row>
    <row r="364" spans="1:9" ht="27.95" customHeight="1" thickBot="1">
      <c r="A364" s="18"/>
      <c r="B364" s="19" t="s">
        <v>407</v>
      </c>
      <c r="C364" s="20">
        <v>0</v>
      </c>
      <c r="D364" s="20">
        <v>0</v>
      </c>
      <c r="E364" s="20">
        <v>0</v>
      </c>
      <c r="F364" s="21">
        <v>0</v>
      </c>
      <c r="G364" s="21">
        <v>0</v>
      </c>
      <c r="H364" s="21">
        <v>6.31</v>
      </c>
      <c r="I364" s="22">
        <v>13</v>
      </c>
    </row>
    <row r="365" spans="1:9" ht="27.95" customHeight="1" thickBot="1">
      <c r="A365" s="18"/>
      <c r="B365" s="19" t="s">
        <v>777</v>
      </c>
      <c r="C365" s="20">
        <v>0.1</v>
      </c>
      <c r="D365" s="20">
        <v>0</v>
      </c>
      <c r="E365" s="20">
        <v>0.1</v>
      </c>
      <c r="F365" s="21">
        <v>12.17</v>
      </c>
      <c r="G365" s="21">
        <v>3</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0.1522</v>
      </c>
      <c r="D367" s="20">
        <v>0</v>
      </c>
      <c r="E367" s="20">
        <v>0.1522</v>
      </c>
      <c r="F367" s="21">
        <v>0</v>
      </c>
      <c r="G367" s="21">
        <v>0</v>
      </c>
      <c r="H367" s="21">
        <v>6.57</v>
      </c>
      <c r="I367" s="22">
        <v>8</v>
      </c>
    </row>
    <row r="368" spans="1:9" ht="27.95" customHeight="1" thickBot="1">
      <c r="A368" s="18"/>
      <c r="B368" s="19" t="s">
        <v>780</v>
      </c>
      <c r="C368" s="20">
        <v>4.1700000000000001E-2</v>
      </c>
      <c r="D368" s="20">
        <v>0</v>
      </c>
      <c r="E368" s="20">
        <v>4.1700000000000001E-2</v>
      </c>
      <c r="F368" s="21">
        <v>4.0599999999999996</v>
      </c>
      <c r="G368" s="21">
        <v>3</v>
      </c>
      <c r="H368" s="21">
        <v>2.4</v>
      </c>
      <c r="I368" s="22">
        <v>3</v>
      </c>
    </row>
    <row r="369" spans="1:9" ht="27.95" customHeight="1" thickBot="1">
      <c r="A369" s="18"/>
      <c r="B369" s="19" t="s">
        <v>781</v>
      </c>
      <c r="C369" s="20">
        <v>0.1174</v>
      </c>
      <c r="D369" s="20">
        <v>0</v>
      </c>
      <c r="E369" s="20">
        <v>0.1174</v>
      </c>
      <c r="F369" s="21">
        <v>1.01</v>
      </c>
      <c r="G369" s="21">
        <v>3</v>
      </c>
      <c r="H369" s="21">
        <v>9.3699999999999992</v>
      </c>
      <c r="I369" s="22">
        <v>12</v>
      </c>
    </row>
    <row r="370" spans="1:9" ht="27.95" customHeight="1" thickBot="1">
      <c r="A370" s="18"/>
      <c r="B370" s="19" t="s">
        <v>408</v>
      </c>
      <c r="C370" s="20">
        <v>0.1157</v>
      </c>
      <c r="D370" s="20">
        <v>0</v>
      </c>
      <c r="E370" s="20">
        <v>0.1157</v>
      </c>
      <c r="F370" s="21">
        <v>1.01</v>
      </c>
      <c r="G370" s="21">
        <v>3</v>
      </c>
      <c r="H370" s="21">
        <v>10.37</v>
      </c>
      <c r="I370" s="22">
        <v>12</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0.5</v>
      </c>
      <c r="D390" s="20">
        <v>0</v>
      </c>
      <c r="E390" s="20">
        <v>0.5</v>
      </c>
      <c r="F390" s="21">
        <v>0</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7.7399999999999997E-2</v>
      </c>
      <c r="D392" s="20">
        <v>0</v>
      </c>
      <c r="E392" s="20">
        <v>7.7399999999999997E-2</v>
      </c>
      <c r="F392" s="21">
        <v>0</v>
      </c>
      <c r="G392" s="21">
        <v>0</v>
      </c>
      <c r="H392" s="21">
        <v>6.46</v>
      </c>
      <c r="I392" s="22">
        <v>10</v>
      </c>
    </row>
    <row r="393" spans="1:9" ht="27.95" customHeight="1" thickBot="1">
      <c r="A393" s="18"/>
      <c r="B393" s="19" t="s">
        <v>801</v>
      </c>
      <c r="C393" s="20">
        <v>7.7399999999999997E-2</v>
      </c>
      <c r="D393" s="20">
        <v>0</v>
      </c>
      <c r="E393" s="20">
        <v>7.7399999999999997E-2</v>
      </c>
      <c r="F393" s="21">
        <v>0</v>
      </c>
      <c r="G393" s="21">
        <v>0</v>
      </c>
      <c r="H393" s="21">
        <v>6.46</v>
      </c>
      <c r="I393" s="22">
        <v>10</v>
      </c>
    </row>
    <row r="394" spans="1:9" ht="27.95" customHeight="1" thickBot="1">
      <c r="A394" s="18"/>
      <c r="B394" s="19" t="s">
        <v>412</v>
      </c>
      <c r="C394" s="20">
        <v>8.3900000000000002E-2</v>
      </c>
      <c r="D394" s="20">
        <v>0</v>
      </c>
      <c r="E394" s="20">
        <v>8.3900000000000002E-2</v>
      </c>
      <c r="F394" s="21">
        <v>0</v>
      </c>
      <c r="G394" s="21">
        <v>0</v>
      </c>
      <c r="H394" s="21">
        <v>6.56</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0</v>
      </c>
      <c r="D397" s="20">
        <v>0</v>
      </c>
      <c r="E397" s="20">
        <v>0</v>
      </c>
      <c r="F397" s="21">
        <v>0</v>
      </c>
      <c r="G397" s="21">
        <v>0</v>
      </c>
      <c r="H397" s="21">
        <v>4.6100000000000003</v>
      </c>
      <c r="I397" s="22">
        <v>11</v>
      </c>
    </row>
    <row r="398" spans="1:9" ht="27.95" customHeight="1" thickBot="1">
      <c r="A398" s="18"/>
      <c r="B398" s="19" t="s">
        <v>805</v>
      </c>
      <c r="C398" s="20">
        <v>0</v>
      </c>
      <c r="D398" s="20">
        <v>0</v>
      </c>
      <c r="E398" s="20">
        <v>0</v>
      </c>
      <c r="F398" s="21">
        <v>0</v>
      </c>
      <c r="G398" s="21">
        <v>0</v>
      </c>
      <c r="H398" s="21">
        <v>4.6100000000000003</v>
      </c>
      <c r="I398" s="22">
        <v>11</v>
      </c>
    </row>
    <row r="399" spans="1:9" ht="27.95" customHeight="1" thickBot="1">
      <c r="A399" s="18"/>
      <c r="B399" s="19" t="s">
        <v>413</v>
      </c>
      <c r="C399" s="20">
        <v>0</v>
      </c>
      <c r="D399" s="20">
        <v>0</v>
      </c>
      <c r="E399" s="20">
        <v>0</v>
      </c>
      <c r="F399" s="21">
        <v>0</v>
      </c>
      <c r="G399" s="21">
        <v>0</v>
      </c>
      <c r="H399" s="21">
        <v>4.6100000000000003</v>
      </c>
      <c r="I399" s="22">
        <v>11</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v>
      </c>
      <c r="D406" s="20">
        <v>0</v>
      </c>
      <c r="E406" s="20">
        <v>0</v>
      </c>
      <c r="F406" s="21">
        <v>0</v>
      </c>
      <c r="G406" s="21">
        <v>0</v>
      </c>
      <c r="H406" s="21">
        <v>0.5</v>
      </c>
      <c r="I406" s="22">
        <v>1</v>
      </c>
    </row>
    <row r="407" spans="1:9" ht="27.95" customHeight="1" thickBot="1">
      <c r="A407" s="18"/>
      <c r="B407" s="19" t="s">
        <v>812</v>
      </c>
      <c r="C407" s="20">
        <v>0.2276</v>
      </c>
      <c r="D407" s="20">
        <v>0.12770000000000001</v>
      </c>
      <c r="E407" s="20">
        <v>0.3553</v>
      </c>
      <c r="F407" s="21">
        <v>1.66</v>
      </c>
      <c r="G407" s="21">
        <v>4.3</v>
      </c>
      <c r="H407" s="21">
        <v>13.9</v>
      </c>
      <c r="I407" s="22">
        <v>22</v>
      </c>
    </row>
    <row r="408" spans="1:9" ht="27.95" customHeight="1" thickBot="1">
      <c r="A408" s="18"/>
      <c r="B408" s="19" t="s">
        <v>446</v>
      </c>
      <c r="C408" s="20">
        <v>0.21970000000000001</v>
      </c>
      <c r="D408" s="20">
        <v>0.12330000000000001</v>
      </c>
      <c r="E408" s="20">
        <v>0.34300000000000003</v>
      </c>
      <c r="F408" s="21">
        <v>1.59</v>
      </c>
      <c r="G408" s="21">
        <v>4.3</v>
      </c>
      <c r="H408" s="21">
        <v>14.4</v>
      </c>
      <c r="I408" s="22">
        <v>23</v>
      </c>
    </row>
    <row r="409" spans="1:9" ht="27.95" customHeight="1" thickBot="1">
      <c r="A409" s="18"/>
      <c r="B409" s="19" t="s">
        <v>813</v>
      </c>
      <c r="C409" s="20">
        <v>0.21970000000000001</v>
      </c>
      <c r="D409" s="20">
        <v>0.12330000000000001</v>
      </c>
      <c r="E409" s="20">
        <v>0.34300000000000003</v>
      </c>
      <c r="F409" s="21">
        <v>1.59</v>
      </c>
      <c r="G409" s="21">
        <v>4.3</v>
      </c>
      <c r="H409" s="21">
        <v>14.4</v>
      </c>
      <c r="I409" s="22">
        <v>23</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v>
      </c>
      <c r="D411" s="20">
        <v>0</v>
      </c>
      <c r="E411" s="20">
        <v>0</v>
      </c>
      <c r="F411" s="21">
        <v>0</v>
      </c>
      <c r="G411" s="21">
        <v>0</v>
      </c>
      <c r="H411" s="21">
        <v>1</v>
      </c>
      <c r="I411" s="22">
        <v>1</v>
      </c>
    </row>
    <row r="412" spans="1:9" ht="27.95" customHeight="1" thickBot="1">
      <c r="A412" s="18"/>
      <c r="B412" s="19" t="s">
        <v>816</v>
      </c>
      <c r="C412" s="20">
        <v>3.8600000000000002E-2</v>
      </c>
      <c r="D412" s="20">
        <v>0</v>
      </c>
      <c r="E412" s="20">
        <v>3.8600000000000002E-2</v>
      </c>
      <c r="F412" s="21">
        <v>0.23</v>
      </c>
      <c r="G412" s="21">
        <v>1</v>
      </c>
      <c r="H412" s="21">
        <v>36.74</v>
      </c>
      <c r="I412" s="22">
        <v>54</v>
      </c>
    </row>
    <row r="413" spans="1:9" ht="27.95" customHeight="1" thickBot="1">
      <c r="A413" s="18"/>
      <c r="B413" s="19" t="s">
        <v>817</v>
      </c>
      <c r="C413" s="20">
        <v>3.7600000000000001E-2</v>
      </c>
      <c r="D413" s="20">
        <v>0</v>
      </c>
      <c r="E413" s="20">
        <v>3.7600000000000001E-2</v>
      </c>
      <c r="F413" s="21">
        <v>0.22</v>
      </c>
      <c r="G413" s="21">
        <v>1</v>
      </c>
      <c r="H413" s="21">
        <v>37.74</v>
      </c>
      <c r="I413" s="22">
        <v>55</v>
      </c>
    </row>
    <row r="414" spans="1:9" ht="27.95" customHeight="1" thickBot="1">
      <c r="A414" s="18"/>
      <c r="B414" s="19" t="s">
        <v>447</v>
      </c>
      <c r="C414" s="20">
        <v>3.6799999999999999E-2</v>
      </c>
      <c r="D414" s="20">
        <v>0</v>
      </c>
      <c r="E414" s="20">
        <v>3.6799999999999999E-2</v>
      </c>
      <c r="F414" s="21">
        <v>0.22</v>
      </c>
      <c r="G414" s="21">
        <v>1</v>
      </c>
      <c r="H414" s="21">
        <v>38.54</v>
      </c>
      <c r="I414" s="22">
        <v>56</v>
      </c>
    </row>
    <row r="415" spans="1:9" ht="13.5" thickBot="1">
      <c r="A415" s="18"/>
      <c r="B415" s="19" t="s">
        <v>856</v>
      </c>
      <c r="C415" s="465" t="s">
        <v>468</v>
      </c>
      <c r="D415" s="466"/>
      <c r="E415" s="466"/>
      <c r="F415" s="466"/>
      <c r="G415" s="466"/>
      <c r="H415" s="466"/>
      <c r="I415" s="467"/>
    </row>
    <row r="416" spans="1:9" ht="13.5" thickBot="1">
      <c r="A416" s="18"/>
      <c r="B416" s="19" t="s">
        <v>857</v>
      </c>
      <c r="C416" s="465" t="s">
        <v>468</v>
      </c>
      <c r="D416" s="466"/>
      <c r="E416" s="466"/>
      <c r="F416" s="466"/>
      <c r="G416" s="466"/>
      <c r="H416" s="466"/>
      <c r="I416" s="467"/>
    </row>
    <row r="417" spans="1:9" ht="13.5" thickBot="1">
      <c r="A417" s="18"/>
      <c r="B417" s="19" t="s">
        <v>858</v>
      </c>
      <c r="C417" s="465" t="s">
        <v>468</v>
      </c>
      <c r="D417" s="466"/>
      <c r="E417" s="466"/>
      <c r="F417" s="466"/>
      <c r="G417" s="466"/>
      <c r="H417" s="466"/>
      <c r="I417" s="467"/>
    </row>
    <row r="418" spans="1:9" ht="13.5" thickBot="1">
      <c r="A418" s="18"/>
      <c r="B418" s="19" t="s">
        <v>875</v>
      </c>
      <c r="C418" s="465" t="s">
        <v>468</v>
      </c>
      <c r="D418" s="466"/>
      <c r="E418" s="466"/>
      <c r="F418" s="466"/>
      <c r="G418" s="466"/>
      <c r="H418" s="466"/>
      <c r="I418" s="467"/>
    </row>
    <row r="419" spans="1:9" ht="13.5" thickBot="1">
      <c r="A419" s="18"/>
      <c r="B419" s="19" t="s">
        <v>876</v>
      </c>
      <c r="C419" s="465" t="s">
        <v>468</v>
      </c>
      <c r="D419" s="466"/>
      <c r="E419" s="466"/>
      <c r="F419" s="466"/>
      <c r="G419" s="466"/>
      <c r="H419" s="466"/>
      <c r="I419" s="467"/>
    </row>
    <row r="420" spans="1:9" ht="27.95" customHeight="1" thickBot="1">
      <c r="A420" s="18"/>
      <c r="B420" s="19" t="s">
        <v>859</v>
      </c>
      <c r="C420" s="20">
        <v>0</v>
      </c>
      <c r="D420" s="20">
        <v>0</v>
      </c>
      <c r="E420" s="20">
        <v>0</v>
      </c>
      <c r="F420" s="21">
        <v>0</v>
      </c>
      <c r="G420" s="21">
        <v>0</v>
      </c>
      <c r="H420" s="21">
        <v>0</v>
      </c>
      <c r="I420" s="22">
        <v>0</v>
      </c>
    </row>
    <row r="421" spans="1:9" ht="13.5" thickBot="1">
      <c r="A421" s="18"/>
      <c r="B421" s="19" t="s">
        <v>860</v>
      </c>
      <c r="C421" s="465" t="s">
        <v>468</v>
      </c>
      <c r="D421" s="466"/>
      <c r="E421" s="466"/>
      <c r="F421" s="466"/>
      <c r="G421" s="466"/>
      <c r="H421" s="466"/>
      <c r="I421" s="467"/>
    </row>
    <row r="422" spans="1:9" ht="13.5" thickBot="1">
      <c r="A422" s="18"/>
      <c r="B422" s="19" t="s">
        <v>861</v>
      </c>
      <c r="C422" s="465" t="s">
        <v>468</v>
      </c>
      <c r="D422" s="466"/>
      <c r="E422" s="466"/>
      <c r="F422" s="466"/>
      <c r="G422" s="466"/>
      <c r="H422" s="466"/>
      <c r="I422" s="467"/>
    </row>
    <row r="423" spans="1:9" ht="27.95" customHeight="1" thickBot="1">
      <c r="A423" s="18"/>
      <c r="B423" s="19" t="s">
        <v>862</v>
      </c>
      <c r="C423" s="20">
        <v>0</v>
      </c>
      <c r="D423" s="20">
        <v>0</v>
      </c>
      <c r="E423" s="20">
        <v>0</v>
      </c>
      <c r="F423" s="21">
        <v>0</v>
      </c>
      <c r="G423" s="21">
        <v>0</v>
      </c>
      <c r="H423" s="21">
        <v>0</v>
      </c>
      <c r="I423" s="22">
        <v>0</v>
      </c>
    </row>
    <row r="424" spans="1:9" ht="13.5" thickBot="1">
      <c r="A424" s="18"/>
      <c r="B424" s="19" t="s">
        <v>863</v>
      </c>
      <c r="C424" s="465" t="s">
        <v>468</v>
      </c>
      <c r="D424" s="466"/>
      <c r="E424" s="466"/>
      <c r="F424" s="466"/>
      <c r="G424" s="466"/>
      <c r="H424" s="466"/>
      <c r="I424" s="467"/>
    </row>
    <row r="425" spans="1:9" ht="13.5" thickBot="1">
      <c r="A425" s="18"/>
      <c r="B425" s="19" t="s">
        <v>864</v>
      </c>
      <c r="C425" s="465" t="s">
        <v>468</v>
      </c>
      <c r="D425" s="466"/>
      <c r="E425" s="466"/>
      <c r="F425" s="466"/>
      <c r="G425" s="466"/>
      <c r="H425" s="466"/>
      <c r="I425" s="467"/>
    </row>
    <row r="426" spans="1:9" ht="13.5" thickBot="1">
      <c r="A426" s="18"/>
      <c r="B426" s="19" t="s">
        <v>877</v>
      </c>
      <c r="C426" s="465" t="s">
        <v>468</v>
      </c>
      <c r="D426" s="466"/>
      <c r="E426" s="466"/>
      <c r="F426" s="466"/>
      <c r="G426" s="466"/>
      <c r="H426" s="466"/>
      <c r="I426" s="467"/>
    </row>
    <row r="427" spans="1:9" ht="27.95" customHeight="1" thickBot="1">
      <c r="A427" s="18"/>
      <c r="B427" s="19" t="s">
        <v>865</v>
      </c>
      <c r="C427" s="20">
        <v>0</v>
      </c>
      <c r="D427" s="20">
        <v>0</v>
      </c>
      <c r="E427" s="20">
        <v>0</v>
      </c>
      <c r="F427" s="21">
        <v>0</v>
      </c>
      <c r="G427" s="21">
        <v>0</v>
      </c>
      <c r="H427" s="21">
        <v>0</v>
      </c>
      <c r="I427" s="22">
        <v>0</v>
      </c>
    </row>
    <row r="428" spans="1:9" ht="27.95" customHeight="1" thickBot="1">
      <c r="A428" s="18"/>
      <c r="B428" s="19" t="s">
        <v>866</v>
      </c>
      <c r="C428" s="20">
        <v>0</v>
      </c>
      <c r="D428" s="20">
        <v>0</v>
      </c>
      <c r="E428" s="20">
        <v>0</v>
      </c>
      <c r="F428" s="21">
        <v>0</v>
      </c>
      <c r="G428" s="21">
        <v>0</v>
      </c>
      <c r="H428" s="21">
        <v>0</v>
      </c>
      <c r="I428" s="22">
        <v>0</v>
      </c>
    </row>
    <row r="429" spans="1:9" ht="27.95" customHeight="1" thickBot="1">
      <c r="A429" s="18"/>
      <c r="B429" s="19" t="s">
        <v>818</v>
      </c>
      <c r="C429" s="20">
        <v>5.2400000000000002E-2</v>
      </c>
      <c r="D429" s="20">
        <v>1.04E-2</v>
      </c>
      <c r="E429" s="20">
        <v>6.2799999999999995E-2</v>
      </c>
      <c r="F429" s="21">
        <v>0.75</v>
      </c>
      <c r="G429" s="21">
        <v>3.8</v>
      </c>
      <c r="H429" s="21">
        <v>936.91</v>
      </c>
      <c r="I429" s="22">
        <v>1374</v>
      </c>
    </row>
    <row r="430" spans="1:9" ht="13.5" thickBot="1">
      <c r="A430" s="18"/>
      <c r="B430" s="19" t="s">
        <v>469</v>
      </c>
      <c r="C430" s="465" t="s">
        <v>468</v>
      </c>
      <c r="D430" s="466"/>
      <c r="E430" s="466"/>
      <c r="F430" s="466"/>
      <c r="G430" s="466"/>
      <c r="H430" s="466"/>
      <c r="I430" s="467"/>
    </row>
    <row r="431" spans="1:9" ht="13.5" thickBot="1">
      <c r="A431" s="18"/>
      <c r="B431" s="19" t="s">
        <v>819</v>
      </c>
      <c r="C431" s="465" t="s">
        <v>468</v>
      </c>
      <c r="D431" s="466"/>
      <c r="E431" s="466"/>
      <c r="F431" s="466"/>
      <c r="G431" s="466"/>
      <c r="H431" s="466"/>
      <c r="I431" s="467"/>
    </row>
    <row r="432" spans="1:9" ht="13.5" thickBot="1">
      <c r="A432" s="18"/>
      <c r="B432" s="19" t="s">
        <v>820</v>
      </c>
      <c r="C432" s="465" t="s">
        <v>468</v>
      </c>
      <c r="D432" s="466"/>
      <c r="E432" s="466"/>
      <c r="F432" s="466"/>
      <c r="G432" s="466"/>
      <c r="H432" s="466"/>
      <c r="I432" s="467"/>
    </row>
    <row r="433" spans="1:9" ht="13.5" thickBot="1">
      <c r="A433" s="18"/>
      <c r="B433" s="19" t="s">
        <v>821</v>
      </c>
      <c r="C433" s="465" t="s">
        <v>468</v>
      </c>
      <c r="D433" s="466"/>
      <c r="E433" s="466"/>
      <c r="F433" s="466"/>
      <c r="G433" s="466"/>
      <c r="H433" s="466"/>
      <c r="I433" s="467"/>
    </row>
    <row r="434" spans="1:9" ht="13.5" thickBot="1">
      <c r="A434" s="18"/>
      <c r="B434" s="19" t="s">
        <v>822</v>
      </c>
      <c r="C434" s="465" t="s">
        <v>468</v>
      </c>
      <c r="D434" s="466"/>
      <c r="E434" s="466"/>
      <c r="F434" s="466"/>
      <c r="G434" s="466"/>
      <c r="H434" s="466"/>
      <c r="I434" s="467"/>
    </row>
    <row r="435" spans="1:9" ht="13.5" thickBot="1">
      <c r="A435" s="18"/>
      <c r="B435" s="19" t="s">
        <v>823</v>
      </c>
      <c r="C435" s="465" t="s">
        <v>468</v>
      </c>
      <c r="D435" s="466"/>
      <c r="E435" s="466"/>
      <c r="F435" s="466"/>
      <c r="G435" s="466"/>
      <c r="H435" s="466"/>
      <c r="I435" s="467"/>
    </row>
    <row r="436" spans="1:9" ht="27.95" customHeight="1" thickBot="1">
      <c r="A436" s="18"/>
      <c r="B436" s="19" t="s">
        <v>414</v>
      </c>
      <c r="C436" s="20">
        <v>0</v>
      </c>
      <c r="D436" s="20">
        <v>0</v>
      </c>
      <c r="E436" s="20">
        <v>0</v>
      </c>
      <c r="F436" s="21">
        <v>0</v>
      </c>
      <c r="G436" s="21">
        <v>0</v>
      </c>
      <c r="H436" s="21">
        <v>0</v>
      </c>
      <c r="I436" s="22">
        <v>0</v>
      </c>
    </row>
    <row r="437" spans="1:9" ht="13.5" thickBot="1">
      <c r="A437" s="18"/>
      <c r="B437" s="19" t="s">
        <v>824</v>
      </c>
      <c r="C437" s="465" t="s">
        <v>468</v>
      </c>
      <c r="D437" s="466"/>
      <c r="E437" s="466"/>
      <c r="F437" s="466"/>
      <c r="G437" s="466"/>
      <c r="H437" s="466"/>
      <c r="I437" s="467"/>
    </row>
    <row r="438" spans="1:9" ht="13.5" thickBot="1">
      <c r="A438" s="18"/>
      <c r="B438" s="19" t="s">
        <v>727</v>
      </c>
      <c r="C438" s="465" t="s">
        <v>468</v>
      </c>
      <c r="D438" s="466"/>
      <c r="E438" s="466"/>
      <c r="F438" s="466"/>
      <c r="G438" s="466"/>
      <c r="H438" s="466"/>
      <c r="I438" s="467"/>
    </row>
    <row r="439" spans="1:9" ht="27.95" customHeight="1" thickBot="1">
      <c r="A439" s="18"/>
      <c r="B439" s="19" t="s">
        <v>818</v>
      </c>
      <c r="C439" s="20">
        <v>0</v>
      </c>
      <c r="D439" s="20">
        <v>0</v>
      </c>
      <c r="E439" s="20">
        <v>0</v>
      </c>
      <c r="F439" s="21">
        <v>0</v>
      </c>
      <c r="G439" s="21">
        <v>0</v>
      </c>
      <c r="H439" s="21">
        <v>0</v>
      </c>
      <c r="I439" s="22">
        <v>0</v>
      </c>
    </row>
    <row r="440" spans="1:9" ht="13.5" thickBot="1">
      <c r="A440" s="18"/>
      <c r="B440" s="19" t="s">
        <v>825</v>
      </c>
      <c r="C440" s="465" t="s">
        <v>468</v>
      </c>
      <c r="D440" s="466"/>
      <c r="E440" s="466"/>
      <c r="F440" s="466"/>
      <c r="G440" s="466"/>
      <c r="H440" s="466"/>
      <c r="I440" s="467"/>
    </row>
    <row r="441" spans="1:9" ht="13.5" thickBot="1">
      <c r="A441" s="18"/>
      <c r="B441" s="19" t="s">
        <v>826</v>
      </c>
      <c r="C441" s="465" t="s">
        <v>468</v>
      </c>
      <c r="D441" s="466"/>
      <c r="E441" s="466"/>
      <c r="F441" s="466"/>
      <c r="G441" s="466"/>
      <c r="H441" s="466"/>
      <c r="I441" s="467"/>
    </row>
    <row r="442" spans="1:9" ht="13.5" thickBot="1">
      <c r="A442" s="18"/>
      <c r="B442" s="19" t="s">
        <v>827</v>
      </c>
      <c r="C442" s="465" t="s">
        <v>468</v>
      </c>
      <c r="D442" s="466"/>
      <c r="E442" s="466"/>
      <c r="F442" s="466"/>
      <c r="G442" s="466"/>
      <c r="H442" s="466"/>
      <c r="I442" s="467"/>
    </row>
    <row r="443" spans="1:9" ht="27.95" customHeight="1" thickBot="1">
      <c r="A443" s="18"/>
      <c r="B443" s="19" t="s">
        <v>415</v>
      </c>
      <c r="C443" s="20">
        <v>0</v>
      </c>
      <c r="D443" s="20">
        <v>0</v>
      </c>
      <c r="E443" s="20">
        <v>0</v>
      </c>
      <c r="F443" s="21">
        <v>0</v>
      </c>
      <c r="G443" s="21">
        <v>0</v>
      </c>
      <c r="H443" s="21">
        <v>0</v>
      </c>
      <c r="I443" s="22">
        <v>0</v>
      </c>
    </row>
    <row r="444" spans="1:9" ht="27.95" customHeight="1" thickBot="1">
      <c r="A444" s="23"/>
      <c r="B444" s="24" t="s">
        <v>828</v>
      </c>
      <c r="C444" s="25">
        <v>5.2400000000000002E-2</v>
      </c>
      <c r="D444" s="25">
        <v>1.04E-2</v>
      </c>
      <c r="E444" s="25">
        <v>6.2799999999999995E-2</v>
      </c>
      <c r="F444" s="26">
        <v>0.75</v>
      </c>
      <c r="G444" s="26">
        <v>3.8</v>
      </c>
      <c r="H444" s="26">
        <v>936.91</v>
      </c>
      <c r="I444" s="27">
        <v>1374</v>
      </c>
    </row>
    <row r="445" spans="1:9">
      <c r="A445" s="479"/>
      <c r="B445" s="479"/>
      <c r="C445" s="479"/>
      <c r="D445" s="479"/>
      <c r="E445" s="479"/>
      <c r="F445" s="479"/>
      <c r="G445" s="479"/>
      <c r="H445" s="479"/>
      <c r="I445" s="479"/>
    </row>
    <row r="446" spans="1:9">
      <c r="A446" s="463"/>
      <c r="B446" s="463"/>
      <c r="C446" s="463"/>
      <c r="D446" s="463"/>
      <c r="E446" s="463"/>
      <c r="F446" s="463"/>
      <c r="G446" s="463"/>
      <c r="H446" s="463"/>
      <c r="I446" s="463"/>
    </row>
    <row r="447" spans="1:9" ht="12.95" customHeight="1">
      <c r="A447" s="478" t="s">
        <v>829</v>
      </c>
      <c r="B447" s="478"/>
      <c r="C447" s="478"/>
      <c r="D447" s="478"/>
      <c r="E447" s="478"/>
      <c r="F447" s="478"/>
      <c r="G447" s="478"/>
      <c r="H447" s="478"/>
      <c r="I447" s="478"/>
    </row>
    <row r="448" spans="1:9">
      <c r="A448" s="463"/>
      <c r="B448" s="463"/>
      <c r="C448" s="463"/>
      <c r="D448" s="463"/>
      <c r="E448" s="463"/>
      <c r="F448" s="463"/>
      <c r="G448" s="463"/>
      <c r="H448" s="463"/>
      <c r="I448" s="463"/>
    </row>
    <row r="449" spans="1:9" ht="12.95" customHeight="1">
      <c r="A449" s="477" t="s">
        <v>830</v>
      </c>
      <c r="B449" s="477"/>
      <c r="C449" s="477"/>
      <c r="D449" s="477"/>
      <c r="E449" s="477"/>
      <c r="F449" s="477"/>
      <c r="G449" s="477"/>
      <c r="H449" s="477"/>
      <c r="I449" s="477"/>
    </row>
    <row r="450" spans="1:9" ht="12.95" customHeight="1">
      <c r="A450" s="477" t="s">
        <v>831</v>
      </c>
      <c r="B450" s="477"/>
      <c r="C450" s="477"/>
      <c r="D450" s="477"/>
      <c r="E450" s="477"/>
      <c r="F450" s="477"/>
      <c r="G450" s="477"/>
      <c r="H450" s="477"/>
      <c r="I450" s="477"/>
    </row>
    <row r="451" spans="1:9" ht="12.95" customHeight="1">
      <c r="A451" s="477" t="s">
        <v>832</v>
      </c>
      <c r="B451" s="477"/>
      <c r="C451" s="477"/>
      <c r="D451" s="477"/>
      <c r="E451" s="477"/>
      <c r="F451" s="477"/>
      <c r="G451" s="477"/>
      <c r="H451" s="477"/>
      <c r="I451" s="477"/>
    </row>
    <row r="452" spans="1:9" ht="12.95" customHeight="1">
      <c r="A452" s="477" t="s">
        <v>833</v>
      </c>
      <c r="B452" s="477"/>
      <c r="C452" s="477"/>
      <c r="D452" s="477"/>
      <c r="E452" s="477"/>
      <c r="F452" s="477"/>
      <c r="G452" s="477"/>
      <c r="H452" s="477"/>
      <c r="I452" s="477"/>
    </row>
    <row r="453" spans="1:9" ht="12.95" customHeight="1">
      <c r="A453" s="477" t="s">
        <v>834</v>
      </c>
      <c r="B453" s="477"/>
      <c r="C453" s="477"/>
      <c r="D453" s="477"/>
      <c r="E453" s="477"/>
      <c r="F453" s="477"/>
      <c r="G453" s="477"/>
      <c r="H453" s="477"/>
      <c r="I453" s="477"/>
    </row>
  </sheetData>
  <mergeCells count="231">
    <mergeCell ref="A1:J1"/>
    <mergeCell ref="A2:I2"/>
    <mergeCell ref="A3:I3"/>
    <mergeCell ref="A4:I4"/>
    <mergeCell ref="A5:I5"/>
    <mergeCell ref="A6:I6"/>
    <mergeCell ref="C13:I13"/>
    <mergeCell ref="C14:I14"/>
    <mergeCell ref="C15:I15"/>
    <mergeCell ref="C16:I16"/>
    <mergeCell ref="C17:I17"/>
    <mergeCell ref="C18:I18"/>
    <mergeCell ref="A7:I7"/>
    <mergeCell ref="A8:I8"/>
    <mergeCell ref="A9:I9"/>
    <mergeCell ref="A10:J10"/>
    <mergeCell ref="A11:B12"/>
    <mergeCell ref="C11:E11"/>
    <mergeCell ref="F11:F12"/>
    <mergeCell ref="G11:G12"/>
    <mergeCell ref="H11:H12"/>
    <mergeCell ref="I11:I12"/>
    <mergeCell ref="C25:I25"/>
    <mergeCell ref="C26:I26"/>
    <mergeCell ref="C27:I27"/>
    <mergeCell ref="C28:I28"/>
    <mergeCell ref="C29:I29"/>
    <mergeCell ref="C30:I30"/>
    <mergeCell ref="C19:I19"/>
    <mergeCell ref="C20:I20"/>
    <mergeCell ref="C21:I21"/>
    <mergeCell ref="C22:I22"/>
    <mergeCell ref="C23:I23"/>
    <mergeCell ref="C24:I24"/>
    <mergeCell ref="C37:I37"/>
    <mergeCell ref="C38:I38"/>
    <mergeCell ref="C39:I39"/>
    <mergeCell ref="C40:I40"/>
    <mergeCell ref="C42:I42"/>
    <mergeCell ref="C45:I45"/>
    <mergeCell ref="C31:I31"/>
    <mergeCell ref="C32:I32"/>
    <mergeCell ref="C33:I33"/>
    <mergeCell ref="C34:I34"/>
    <mergeCell ref="C35:I35"/>
    <mergeCell ref="C36:I36"/>
    <mergeCell ref="C65:I65"/>
    <mergeCell ref="C66:I66"/>
    <mergeCell ref="C67:I67"/>
    <mergeCell ref="C69:I69"/>
    <mergeCell ref="C71:I71"/>
    <mergeCell ref="C73:I73"/>
    <mergeCell ref="C46:I46"/>
    <mergeCell ref="C47:I47"/>
    <mergeCell ref="C51:I51"/>
    <mergeCell ref="C58:I58"/>
    <mergeCell ref="C59:I59"/>
    <mergeCell ref="C63:I63"/>
    <mergeCell ref="C52:I52"/>
    <mergeCell ref="C53:I53"/>
    <mergeCell ref="C57:I57"/>
    <mergeCell ref="C70:I70"/>
    <mergeCell ref="C114:I114"/>
    <mergeCell ref="C115:I115"/>
    <mergeCell ref="C116:I116"/>
    <mergeCell ref="C86:I86"/>
    <mergeCell ref="C90:I90"/>
    <mergeCell ref="C91:I91"/>
    <mergeCell ref="C74:I74"/>
    <mergeCell ref="C76:I76"/>
    <mergeCell ref="C77:I77"/>
    <mergeCell ref="C81:I81"/>
    <mergeCell ref="C87:I87"/>
    <mergeCell ref="C95:I95"/>
    <mergeCell ref="C79:I79"/>
    <mergeCell ref="C93:I93"/>
    <mergeCell ref="C94:I94"/>
    <mergeCell ref="C97:I97"/>
    <mergeCell ref="C98:I98"/>
    <mergeCell ref="C105:I105"/>
    <mergeCell ref="C110:I110"/>
    <mergeCell ref="C149:I149"/>
    <mergeCell ref="C150:I150"/>
    <mergeCell ref="C151:I151"/>
    <mergeCell ref="C152:I152"/>
    <mergeCell ref="C160:I160"/>
    <mergeCell ref="C127:I127"/>
    <mergeCell ref="C128:I128"/>
    <mergeCell ref="C129:I129"/>
    <mergeCell ref="C130:I130"/>
    <mergeCell ref="C131:I131"/>
    <mergeCell ref="C132:I132"/>
    <mergeCell ref="C145:I145"/>
    <mergeCell ref="C133:I133"/>
    <mergeCell ref="C134:I134"/>
    <mergeCell ref="C135:I135"/>
    <mergeCell ref="C138:I138"/>
    <mergeCell ref="C139:I139"/>
    <mergeCell ref="C136:I136"/>
    <mergeCell ref="C137:I137"/>
    <mergeCell ref="C142:I142"/>
    <mergeCell ref="C143:I143"/>
    <mergeCell ref="C144:I144"/>
    <mergeCell ref="C173:I173"/>
    <mergeCell ref="C174:I174"/>
    <mergeCell ref="C177:I177"/>
    <mergeCell ref="C184:I184"/>
    <mergeCell ref="C169:I169"/>
    <mergeCell ref="C166:I166"/>
    <mergeCell ref="C175:I175"/>
    <mergeCell ref="C176:I176"/>
    <mergeCell ref="C178:I178"/>
    <mergeCell ref="C181:I181"/>
    <mergeCell ref="C188:I188"/>
    <mergeCell ref="C192:I192"/>
    <mergeCell ref="C196:I196"/>
    <mergeCell ref="C208:I208"/>
    <mergeCell ref="C212:I212"/>
    <mergeCell ref="C186:I186"/>
    <mergeCell ref="C189:I189"/>
    <mergeCell ref="C199:I199"/>
    <mergeCell ref="C200:I200"/>
    <mergeCell ref="C201:I201"/>
    <mergeCell ref="C228:I228"/>
    <mergeCell ref="C229:I229"/>
    <mergeCell ref="C233:I233"/>
    <mergeCell ref="C216:I216"/>
    <mergeCell ref="C224:I224"/>
    <mergeCell ref="C220:I220"/>
    <mergeCell ref="C211:I211"/>
    <mergeCell ref="C222:I222"/>
    <mergeCell ref="C230:I230"/>
    <mergeCell ref="C231:I231"/>
    <mergeCell ref="C232:I232"/>
    <mergeCell ref="C355:I355"/>
    <mergeCell ref="C341:I341"/>
    <mergeCell ref="C354:I354"/>
    <mergeCell ref="C356:I356"/>
    <mergeCell ref="C307:I307"/>
    <mergeCell ref="C337:I337"/>
    <mergeCell ref="C282:I282"/>
    <mergeCell ref="C292:I292"/>
    <mergeCell ref="C303:I303"/>
    <mergeCell ref="C286:I286"/>
    <mergeCell ref="C288:I288"/>
    <mergeCell ref="C289:I289"/>
    <mergeCell ref="C290:I290"/>
    <mergeCell ref="C438:I438"/>
    <mergeCell ref="C415:I415"/>
    <mergeCell ref="C416:I416"/>
    <mergeCell ref="C417:I417"/>
    <mergeCell ref="C419:I419"/>
    <mergeCell ref="C422:I422"/>
    <mergeCell ref="C418:I418"/>
    <mergeCell ref="C421:I421"/>
    <mergeCell ref="C391:I391"/>
    <mergeCell ref="C396:I396"/>
    <mergeCell ref="C401:I401"/>
    <mergeCell ref="C402:I402"/>
    <mergeCell ref="C405:I405"/>
    <mergeCell ref="C237:I237"/>
    <mergeCell ref="C238:I238"/>
    <mergeCell ref="C244:I244"/>
    <mergeCell ref="C251:I251"/>
    <mergeCell ref="C258:I258"/>
    <mergeCell ref="C259:I259"/>
    <mergeCell ref="C260:I260"/>
    <mergeCell ref="C265:I265"/>
    <mergeCell ref="C272:I272"/>
    <mergeCell ref="C256:I256"/>
    <mergeCell ref="C257:I257"/>
    <mergeCell ref="C261:I261"/>
    <mergeCell ref="C268:I268"/>
    <mergeCell ref="C240:I240"/>
    <mergeCell ref="C247:I247"/>
    <mergeCell ref="C274:I274"/>
    <mergeCell ref="C279:I279"/>
    <mergeCell ref="C280:I280"/>
    <mergeCell ref="C281:I281"/>
    <mergeCell ref="C287:I287"/>
    <mergeCell ref="C293:I293"/>
    <mergeCell ref="C294:I294"/>
    <mergeCell ref="C296:I296"/>
    <mergeCell ref="C301:I301"/>
    <mergeCell ref="C308:I308"/>
    <mergeCell ref="C309:I309"/>
    <mergeCell ref="C310:I310"/>
    <mergeCell ref="C311:I311"/>
    <mergeCell ref="C320:I320"/>
    <mergeCell ref="C323:I323"/>
    <mergeCell ref="C326:I326"/>
    <mergeCell ref="C340:I340"/>
    <mergeCell ref="C345:I345"/>
    <mergeCell ref="C359:I359"/>
    <mergeCell ref="C371:I371"/>
    <mergeCell ref="C372:I372"/>
    <mergeCell ref="C377:I377"/>
    <mergeCell ref="C378:I378"/>
    <mergeCell ref="C384:I384"/>
    <mergeCell ref="C385:I385"/>
    <mergeCell ref="C395:I395"/>
    <mergeCell ref="C400:I400"/>
    <mergeCell ref="C379:I379"/>
    <mergeCell ref="C380:I380"/>
    <mergeCell ref="C383:I383"/>
    <mergeCell ref="C386:I386"/>
    <mergeCell ref="C387:I387"/>
    <mergeCell ref="C373:I373"/>
    <mergeCell ref="C374:I374"/>
    <mergeCell ref="C424:I424"/>
    <mergeCell ref="C425:I425"/>
    <mergeCell ref="C430:I430"/>
    <mergeCell ref="C431:I431"/>
    <mergeCell ref="C432:I432"/>
    <mergeCell ref="C433:I433"/>
    <mergeCell ref="C434:I434"/>
    <mergeCell ref="C435:I435"/>
    <mergeCell ref="C437:I437"/>
    <mergeCell ref="C426:I426"/>
    <mergeCell ref="A451:I451"/>
    <mergeCell ref="A452:I452"/>
    <mergeCell ref="A453:I453"/>
    <mergeCell ref="C440:I440"/>
    <mergeCell ref="C441:I441"/>
    <mergeCell ref="C442:I442"/>
    <mergeCell ref="A445:I445"/>
    <mergeCell ref="A446:I446"/>
    <mergeCell ref="A447:I447"/>
    <mergeCell ref="A448:I448"/>
    <mergeCell ref="A449:I449"/>
    <mergeCell ref="A450:I45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11"/>
  <dimension ref="A1:J453"/>
  <sheetViews>
    <sheetView topLeftCell="B71" zoomScale="124" zoomScaleNormal="124" zoomScalePageLayoutView="205" workbookViewId="0">
      <selection activeCell="J102" sqref="J102"/>
    </sheetView>
  </sheetViews>
  <sheetFormatPr defaultColWidth="10.85546875" defaultRowHeight="12.75"/>
  <cols>
    <col min="1" max="1" width="14.28515625" style="14" customWidth="1"/>
    <col min="2" max="2" width="57.42578125" style="14" customWidth="1"/>
    <col min="3" max="4" width="14.28515625" style="14" customWidth="1"/>
    <col min="5" max="5" width="14.140625" style="14" customWidth="1"/>
    <col min="6" max="6" width="11.140625" style="14" customWidth="1"/>
    <col min="7" max="7" width="11.7109375" style="14" customWidth="1"/>
    <col min="8" max="8" width="13.140625" style="14" customWidth="1"/>
    <col min="9" max="9" width="9.42578125" style="14" customWidth="1"/>
    <col min="10" max="10" width="58.28515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53"/>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53"/>
    </row>
    <row r="5" spans="1:10" ht="14.25">
      <c r="A5" s="464" t="s">
        <v>452</v>
      </c>
      <c r="B5" s="464"/>
      <c r="C5" s="464"/>
      <c r="D5" s="464"/>
      <c r="E5" s="464"/>
      <c r="F5" s="464"/>
      <c r="G5" s="464"/>
      <c r="H5" s="464"/>
      <c r="I5" s="464"/>
      <c r="J5" s="15" t="s">
        <v>878</v>
      </c>
    </row>
    <row r="6" spans="1:10" ht="409.5">
      <c r="A6" s="464" t="s">
        <v>454</v>
      </c>
      <c r="B6" s="464"/>
      <c r="C6" s="464"/>
      <c r="D6" s="464"/>
      <c r="E6" s="464"/>
      <c r="F6" s="464"/>
      <c r="G6" s="464"/>
      <c r="H6" s="464"/>
      <c r="I6" s="464"/>
      <c r="J6" s="15" t="s">
        <v>874</v>
      </c>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44431.326377314814</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0</v>
      </c>
      <c r="D50" s="20">
        <v>0</v>
      </c>
      <c r="E50" s="20">
        <v>0</v>
      </c>
      <c r="F50" s="21">
        <v>0</v>
      </c>
      <c r="G50" s="21">
        <v>0</v>
      </c>
      <c r="H50" s="21">
        <v>14.34</v>
      </c>
      <c r="I50" s="22">
        <v>26</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0</v>
      </c>
      <c r="D54" s="20">
        <v>0</v>
      </c>
      <c r="E54" s="20">
        <v>0</v>
      </c>
      <c r="F54" s="21">
        <v>0</v>
      </c>
      <c r="G54" s="21">
        <v>0</v>
      </c>
      <c r="H54" s="21">
        <v>14.74</v>
      </c>
      <c r="I54" s="22">
        <v>27</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3.5900000000000001E-2</v>
      </c>
      <c r="D56" s="20">
        <v>2.6599999999999999E-2</v>
      </c>
      <c r="E56" s="20">
        <v>6.25E-2</v>
      </c>
      <c r="F56" s="21">
        <v>0</v>
      </c>
      <c r="G56" s="21">
        <v>0</v>
      </c>
      <c r="H56" s="21">
        <v>15.05</v>
      </c>
      <c r="I56" s="22">
        <v>25</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3.4700000000000002E-2</v>
      </c>
      <c r="D60" s="20">
        <v>2.5700000000000001E-2</v>
      </c>
      <c r="E60" s="20">
        <v>6.0499999999999998E-2</v>
      </c>
      <c r="F60" s="21">
        <v>0</v>
      </c>
      <c r="G60" s="21">
        <v>0</v>
      </c>
      <c r="H60" s="21">
        <v>15.55</v>
      </c>
      <c r="I60" s="22">
        <v>26</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0.1366</v>
      </c>
      <c r="D62" s="20">
        <v>0</v>
      </c>
      <c r="E62" s="20">
        <v>0.1366</v>
      </c>
      <c r="F62" s="21">
        <v>0.65</v>
      </c>
      <c r="G62" s="21">
        <v>0</v>
      </c>
      <c r="H62" s="21">
        <v>12.97</v>
      </c>
      <c r="I62" s="22">
        <v>18</v>
      </c>
    </row>
    <row r="63" spans="1:9" ht="13.5" thickBot="1">
      <c r="A63" s="18"/>
      <c r="B63" s="19" t="s">
        <v>513</v>
      </c>
      <c r="C63" s="465" t="s">
        <v>468</v>
      </c>
      <c r="D63" s="466"/>
      <c r="E63" s="466"/>
      <c r="F63" s="466"/>
      <c r="G63" s="466"/>
      <c r="H63" s="466"/>
      <c r="I63" s="467"/>
    </row>
    <row r="64" spans="1:9" ht="27.95" customHeight="1" thickBot="1">
      <c r="A64" s="18"/>
      <c r="B64" s="19" t="s">
        <v>421</v>
      </c>
      <c r="C64" s="20">
        <v>0.13250000000000001</v>
      </c>
      <c r="D64" s="20">
        <v>0</v>
      </c>
      <c r="E64" s="20">
        <v>0.13250000000000001</v>
      </c>
      <c r="F64" s="21">
        <v>0.62</v>
      </c>
      <c r="G64" s="21">
        <v>0</v>
      </c>
      <c r="H64" s="21">
        <v>13.37</v>
      </c>
      <c r="I64" s="22">
        <v>19</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13.5" thickBot="1">
      <c r="A79" s="18"/>
      <c r="B79" s="19" t="s">
        <v>527</v>
      </c>
      <c r="C79" s="465" t="s">
        <v>468</v>
      </c>
      <c r="D79" s="466"/>
      <c r="E79" s="466"/>
      <c r="F79" s="466"/>
      <c r="G79" s="466"/>
      <c r="H79" s="466"/>
      <c r="I79" s="467"/>
    </row>
    <row r="80" spans="1:9" ht="27.95" customHeight="1" thickBot="1">
      <c r="A80" s="18"/>
      <c r="B80" s="19" t="s">
        <v>528</v>
      </c>
      <c r="C80" s="20">
        <v>2.7300000000000001E-2</v>
      </c>
      <c r="D80" s="20">
        <v>0</v>
      </c>
      <c r="E80" s="20">
        <v>2.7300000000000001E-2</v>
      </c>
      <c r="F80" s="21">
        <v>0.51</v>
      </c>
      <c r="G80" s="21">
        <v>6</v>
      </c>
      <c r="H80" s="21">
        <v>14.92</v>
      </c>
      <c r="I80" s="22">
        <v>23</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2.7099999999999999E-2</v>
      </c>
      <c r="D83" s="20">
        <v>0</v>
      </c>
      <c r="E83" s="20">
        <v>2.7099999999999999E-2</v>
      </c>
      <c r="F83" s="21">
        <v>0.49</v>
      </c>
      <c r="G83" s="21">
        <v>6</v>
      </c>
      <c r="H83" s="21">
        <v>15.02</v>
      </c>
      <c r="I83" s="22">
        <v>24</v>
      </c>
    </row>
    <row r="84" spans="1:9" ht="27.95" customHeight="1" thickBot="1">
      <c r="A84" s="18"/>
      <c r="B84" s="19" t="s">
        <v>531</v>
      </c>
      <c r="C84" s="20">
        <v>0</v>
      </c>
      <c r="D84" s="20">
        <v>0</v>
      </c>
      <c r="E84" s="20">
        <v>0</v>
      </c>
      <c r="F84" s="21">
        <v>0</v>
      </c>
      <c r="G84" s="21">
        <v>0</v>
      </c>
      <c r="H84" s="21">
        <v>0.5</v>
      </c>
      <c r="I84" s="22">
        <v>1</v>
      </c>
    </row>
    <row r="85" spans="1:9" ht="27.95" customHeight="1" thickBot="1">
      <c r="A85" s="18"/>
      <c r="B85" s="19" t="s">
        <v>532</v>
      </c>
      <c r="C85" s="20">
        <v>7.6499999999999999E-2</v>
      </c>
      <c r="D85" s="20">
        <v>3.8699999999999998E-2</v>
      </c>
      <c r="E85" s="20">
        <v>0.1152</v>
      </c>
      <c r="F85" s="21">
        <v>0.34</v>
      </c>
      <c r="G85" s="21">
        <v>0.5</v>
      </c>
      <c r="H85" s="21">
        <v>21.95</v>
      </c>
      <c r="I85" s="22">
        <v>35</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7.4499999999999997E-2</v>
      </c>
      <c r="D89" s="20">
        <v>3.7699999999999997E-2</v>
      </c>
      <c r="E89" s="20">
        <v>0.11219999999999999</v>
      </c>
      <c r="F89" s="21">
        <v>0.32</v>
      </c>
      <c r="G89" s="21">
        <v>0.5</v>
      </c>
      <c r="H89" s="21">
        <v>22.56</v>
      </c>
      <c r="I89" s="22">
        <v>37</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2.4199999999999999E-2</v>
      </c>
      <c r="D101" s="20">
        <v>0</v>
      </c>
      <c r="E101" s="20">
        <v>2.4199999999999999E-2</v>
      </c>
      <c r="F101" s="21">
        <v>0.47</v>
      </c>
      <c r="G101" s="21">
        <v>2</v>
      </c>
      <c r="H101" s="21">
        <v>13.58</v>
      </c>
      <c r="I101" s="22">
        <v>25</v>
      </c>
    </row>
    <row r="102" spans="1:9" ht="27.95" customHeight="1" thickBot="1">
      <c r="A102" s="18"/>
      <c r="B102" s="19" t="s">
        <v>445</v>
      </c>
      <c r="C102" s="20">
        <v>2.2599999999999999E-2</v>
      </c>
      <c r="D102" s="20">
        <v>0</v>
      </c>
      <c r="E102" s="20">
        <v>2.2599999999999999E-2</v>
      </c>
      <c r="F102" s="21">
        <v>0.45</v>
      </c>
      <c r="G102" s="21">
        <v>2</v>
      </c>
      <c r="H102" s="21">
        <v>14.58</v>
      </c>
      <c r="I102" s="22">
        <v>26</v>
      </c>
    </row>
    <row r="103" spans="1:9" ht="27.95" customHeight="1" thickBot="1">
      <c r="A103" s="18"/>
      <c r="B103" s="19" t="s">
        <v>546</v>
      </c>
      <c r="C103" s="20">
        <v>4.87E-2</v>
      </c>
      <c r="D103" s="20">
        <v>1.29E-2</v>
      </c>
      <c r="E103" s="20">
        <v>6.1600000000000002E-2</v>
      </c>
      <c r="F103" s="21">
        <v>0.3</v>
      </c>
      <c r="G103" s="21">
        <v>2.2999999999999998</v>
      </c>
      <c r="H103" s="21">
        <v>97.01</v>
      </c>
      <c r="I103" s="22">
        <v>158</v>
      </c>
    </row>
    <row r="104" spans="1:9" ht="27.95" customHeight="1" thickBot="1">
      <c r="A104" s="18"/>
      <c r="B104" s="19" t="s">
        <v>547</v>
      </c>
      <c r="C104" s="20">
        <v>0.2777</v>
      </c>
      <c r="D104" s="20">
        <v>0</v>
      </c>
      <c r="E104" s="20">
        <v>0.2777</v>
      </c>
      <c r="F104" s="21">
        <v>0</v>
      </c>
      <c r="G104" s="21">
        <v>0</v>
      </c>
      <c r="H104" s="21">
        <v>0.85</v>
      </c>
      <c r="I104" s="22">
        <v>2</v>
      </c>
    </row>
    <row r="105" spans="1:9" ht="13.5" thickBot="1">
      <c r="A105" s="18"/>
      <c r="B105" s="19" t="s">
        <v>548</v>
      </c>
      <c r="C105" s="465" t="s">
        <v>468</v>
      </c>
      <c r="D105" s="466"/>
      <c r="E105" s="466"/>
      <c r="F105" s="466"/>
      <c r="G105" s="466"/>
      <c r="H105" s="466"/>
      <c r="I105" s="467"/>
    </row>
    <row r="106" spans="1:9" ht="27.95" customHeight="1" thickBot="1">
      <c r="A106" s="18"/>
      <c r="B106" s="19" t="s">
        <v>549</v>
      </c>
      <c r="C106" s="20">
        <v>0</v>
      </c>
      <c r="D106" s="20">
        <v>0</v>
      </c>
      <c r="E106" s="20">
        <v>0</v>
      </c>
      <c r="F106" s="21">
        <v>0</v>
      </c>
      <c r="G106" s="21">
        <v>0</v>
      </c>
      <c r="H106" s="21">
        <v>24.22</v>
      </c>
      <c r="I106" s="22">
        <v>33</v>
      </c>
    </row>
    <row r="107" spans="1:9" ht="27.95" customHeight="1" thickBot="1">
      <c r="A107" s="18"/>
      <c r="B107" s="19" t="s">
        <v>550</v>
      </c>
      <c r="C107" s="20">
        <v>0</v>
      </c>
      <c r="D107" s="20">
        <v>0</v>
      </c>
      <c r="E107" s="20">
        <v>0</v>
      </c>
      <c r="F107" s="21">
        <v>0</v>
      </c>
      <c r="G107" s="21">
        <v>0</v>
      </c>
      <c r="H107" s="21">
        <v>24.22</v>
      </c>
      <c r="I107" s="22">
        <v>33</v>
      </c>
    </row>
    <row r="108" spans="1:9" ht="27.95" customHeight="1" thickBot="1">
      <c r="A108" s="18"/>
      <c r="B108" s="19" t="s">
        <v>386</v>
      </c>
      <c r="C108" s="20">
        <v>9.4000000000000004E-3</v>
      </c>
      <c r="D108" s="20">
        <v>0</v>
      </c>
      <c r="E108" s="20">
        <v>9.4000000000000004E-3</v>
      </c>
      <c r="F108" s="21">
        <v>0</v>
      </c>
      <c r="G108" s="21">
        <v>0</v>
      </c>
      <c r="H108" s="21">
        <v>25.07</v>
      </c>
      <c r="I108" s="22">
        <v>34</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0</v>
      </c>
      <c r="D111" s="20">
        <v>0</v>
      </c>
      <c r="E111" s="20">
        <v>0</v>
      </c>
      <c r="F111" s="21">
        <v>0</v>
      </c>
      <c r="G111" s="21">
        <v>0</v>
      </c>
      <c r="H111" s="21">
        <v>10.27</v>
      </c>
      <c r="I111" s="22">
        <v>18</v>
      </c>
    </row>
    <row r="112" spans="1:9" ht="27.95" customHeight="1" thickBot="1">
      <c r="A112" s="18"/>
      <c r="B112" s="19" t="s">
        <v>554</v>
      </c>
      <c r="C112" s="20">
        <v>0</v>
      </c>
      <c r="D112" s="20">
        <v>0</v>
      </c>
      <c r="E112" s="20">
        <v>0</v>
      </c>
      <c r="F112" s="21">
        <v>0</v>
      </c>
      <c r="G112" s="21">
        <v>0</v>
      </c>
      <c r="H112" s="21">
        <v>10.27</v>
      </c>
      <c r="I112" s="22">
        <v>18</v>
      </c>
    </row>
    <row r="113" spans="1:9" ht="27.95" customHeight="1" thickBot="1">
      <c r="A113" s="18"/>
      <c r="B113" s="19" t="s">
        <v>387</v>
      </c>
      <c r="C113" s="20">
        <v>0</v>
      </c>
      <c r="D113" s="20">
        <v>0</v>
      </c>
      <c r="E113" s="20">
        <v>0</v>
      </c>
      <c r="F113" s="21">
        <v>0</v>
      </c>
      <c r="G113" s="21">
        <v>0</v>
      </c>
      <c r="H113" s="21">
        <v>10.61</v>
      </c>
      <c r="I113" s="22">
        <v>19</v>
      </c>
    </row>
    <row r="114" spans="1:9" ht="13.5" thickBot="1">
      <c r="A114" s="18"/>
      <c r="B114" s="19" t="s">
        <v>555</v>
      </c>
      <c r="C114" s="465" t="s">
        <v>468</v>
      </c>
      <c r="D114" s="466"/>
      <c r="E114" s="466"/>
      <c r="F114" s="466"/>
      <c r="G114" s="466"/>
      <c r="H114" s="466"/>
      <c r="I114" s="467"/>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7.95" customHeight="1" thickBot="1">
      <c r="A117" s="18"/>
      <c r="B117" s="19" t="s">
        <v>558</v>
      </c>
      <c r="C117" s="20">
        <v>0</v>
      </c>
      <c r="D117" s="20">
        <v>0</v>
      </c>
      <c r="E117" s="20">
        <v>0</v>
      </c>
      <c r="F117" s="21">
        <v>0</v>
      </c>
      <c r="G117" s="21">
        <v>0</v>
      </c>
      <c r="H117" s="21">
        <v>1</v>
      </c>
      <c r="I117" s="22">
        <v>1</v>
      </c>
    </row>
    <row r="118" spans="1:9" ht="27.95" customHeight="1" thickBot="1">
      <c r="A118" s="18"/>
      <c r="B118" s="19" t="s">
        <v>559</v>
      </c>
      <c r="C118" s="20">
        <v>2.5700000000000001E-2</v>
      </c>
      <c r="D118" s="20">
        <v>0</v>
      </c>
      <c r="E118" s="20">
        <v>2.5700000000000001E-2</v>
      </c>
      <c r="F118" s="21">
        <v>0</v>
      </c>
      <c r="G118" s="21">
        <v>0</v>
      </c>
      <c r="H118" s="21">
        <v>46.72</v>
      </c>
      <c r="I118" s="22">
        <v>67</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2.46E-2</v>
      </c>
      <c r="D120" s="20">
        <v>0</v>
      </c>
      <c r="E120" s="20">
        <v>2.46E-2</v>
      </c>
      <c r="F120" s="21">
        <v>0</v>
      </c>
      <c r="G120" s="21">
        <v>0</v>
      </c>
      <c r="H120" s="21">
        <v>48.72</v>
      </c>
      <c r="I120" s="22">
        <v>69</v>
      </c>
    </row>
    <row r="121" spans="1:9" ht="27.95" customHeight="1" thickBot="1">
      <c r="A121" s="18"/>
      <c r="B121" s="19" t="s">
        <v>388</v>
      </c>
      <c r="C121" s="20">
        <v>2.46E-2</v>
      </c>
      <c r="D121" s="20">
        <v>0</v>
      </c>
      <c r="E121" s="20">
        <v>2.46E-2</v>
      </c>
      <c r="F121" s="21">
        <v>0</v>
      </c>
      <c r="G121" s="21">
        <v>0</v>
      </c>
      <c r="H121" s="21">
        <v>48.72</v>
      </c>
      <c r="I121" s="22">
        <v>69</v>
      </c>
    </row>
    <row r="122" spans="1:9" ht="27.95" customHeight="1" thickBot="1">
      <c r="A122" s="18"/>
      <c r="B122" s="19" t="s">
        <v>562</v>
      </c>
      <c r="C122" s="20">
        <v>0</v>
      </c>
      <c r="D122" s="20">
        <v>0</v>
      </c>
      <c r="E122" s="20">
        <v>0</v>
      </c>
      <c r="F122" s="21">
        <v>0</v>
      </c>
      <c r="G122" s="21">
        <v>0</v>
      </c>
      <c r="H122" s="21">
        <v>0.33</v>
      </c>
      <c r="I122" s="22">
        <v>2</v>
      </c>
    </row>
    <row r="123" spans="1:9" ht="27.95" customHeight="1" thickBot="1">
      <c r="A123" s="18"/>
      <c r="B123" s="19" t="s">
        <v>563</v>
      </c>
      <c r="C123" s="20">
        <v>0</v>
      </c>
      <c r="D123" s="20">
        <v>0</v>
      </c>
      <c r="E123" s="20">
        <v>0</v>
      </c>
      <c r="F123" s="21">
        <v>0</v>
      </c>
      <c r="G123" s="21">
        <v>0</v>
      </c>
      <c r="H123" s="21">
        <v>0.6</v>
      </c>
      <c r="I123" s="22">
        <v>1</v>
      </c>
    </row>
    <row r="124" spans="1:9" ht="27.95" customHeight="1" thickBot="1">
      <c r="A124" s="18"/>
      <c r="B124" s="19" t="s">
        <v>564</v>
      </c>
      <c r="C124" s="20">
        <v>7.6600000000000001E-2</v>
      </c>
      <c r="D124" s="20">
        <v>0</v>
      </c>
      <c r="E124" s="20">
        <v>7.6600000000000001E-2</v>
      </c>
      <c r="F124" s="21">
        <v>0</v>
      </c>
      <c r="G124" s="21">
        <v>0</v>
      </c>
      <c r="H124" s="21">
        <v>8.61</v>
      </c>
      <c r="I124" s="22">
        <v>19</v>
      </c>
    </row>
    <row r="125" spans="1:9" ht="27.95" customHeight="1" thickBot="1">
      <c r="A125" s="18"/>
      <c r="B125" s="19" t="s">
        <v>565</v>
      </c>
      <c r="C125" s="20">
        <v>7.1599999999999997E-2</v>
      </c>
      <c r="D125" s="20">
        <v>0</v>
      </c>
      <c r="E125" s="20">
        <v>7.1599999999999997E-2</v>
      </c>
      <c r="F125" s="21">
        <v>0</v>
      </c>
      <c r="G125" s="21">
        <v>0</v>
      </c>
      <c r="H125" s="21">
        <v>9.2100000000000009</v>
      </c>
      <c r="I125" s="22">
        <v>19</v>
      </c>
    </row>
    <row r="126" spans="1:9" ht="27.95" customHeight="1" thickBot="1">
      <c r="A126" s="18"/>
      <c r="B126" s="19" t="s">
        <v>389</v>
      </c>
      <c r="C126" s="20">
        <v>6.9099999999999995E-2</v>
      </c>
      <c r="D126" s="20">
        <v>0</v>
      </c>
      <c r="E126" s="20">
        <v>6.9099999999999995E-2</v>
      </c>
      <c r="F126" s="21">
        <v>0</v>
      </c>
      <c r="G126" s="21">
        <v>0</v>
      </c>
      <c r="H126" s="21">
        <v>9.5399999999999991</v>
      </c>
      <c r="I126" s="22">
        <v>21</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1.7299999999999999E-2</v>
      </c>
      <c r="D140" s="20">
        <v>0</v>
      </c>
      <c r="E140" s="20">
        <v>1.7299999999999999E-2</v>
      </c>
      <c r="F140" s="21">
        <v>0.44</v>
      </c>
      <c r="G140" s="21">
        <v>12</v>
      </c>
      <c r="H140" s="21">
        <v>22.9</v>
      </c>
      <c r="I140" s="22">
        <v>27</v>
      </c>
    </row>
    <row r="141" spans="1:9" ht="27.95" customHeight="1" thickBot="1">
      <c r="A141" s="18"/>
      <c r="B141" s="19" t="s">
        <v>580</v>
      </c>
      <c r="C141" s="20">
        <v>0.27050000000000002</v>
      </c>
      <c r="D141" s="20">
        <v>0</v>
      </c>
      <c r="E141" s="20">
        <v>0.27050000000000002</v>
      </c>
      <c r="F141" s="21">
        <v>0</v>
      </c>
      <c r="G141" s="21">
        <v>0</v>
      </c>
      <c r="H141" s="21">
        <v>1.85</v>
      </c>
      <c r="I141" s="22">
        <v>12</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3.6200000000000003E-2</v>
      </c>
      <c r="D146" s="20">
        <v>0</v>
      </c>
      <c r="E146" s="20">
        <v>3.6200000000000003E-2</v>
      </c>
      <c r="F146" s="21">
        <v>0.3</v>
      </c>
      <c r="G146" s="21">
        <v>12</v>
      </c>
      <c r="H146" s="21">
        <v>24.75</v>
      </c>
      <c r="I146" s="22">
        <v>39</v>
      </c>
    </row>
    <row r="147" spans="1:9" ht="27.95" customHeight="1" thickBot="1">
      <c r="A147" s="18"/>
      <c r="B147" s="19" t="s">
        <v>585</v>
      </c>
      <c r="C147" s="20">
        <v>0</v>
      </c>
      <c r="D147" s="20">
        <v>0</v>
      </c>
      <c r="E147" s="20">
        <v>0</v>
      </c>
      <c r="F147" s="21">
        <v>0</v>
      </c>
      <c r="G147" s="21">
        <v>0</v>
      </c>
      <c r="H147" s="21">
        <v>1</v>
      </c>
      <c r="I147" s="22">
        <v>1</v>
      </c>
    </row>
    <row r="148" spans="1:9" ht="27.95" customHeight="1" thickBot="1">
      <c r="A148" s="18"/>
      <c r="B148" s="19" t="s">
        <v>586</v>
      </c>
      <c r="C148" s="20">
        <v>1.15E-2</v>
      </c>
      <c r="D148" s="20">
        <v>0</v>
      </c>
      <c r="E148" s="20">
        <v>1.15E-2</v>
      </c>
      <c r="F148" s="21">
        <v>0</v>
      </c>
      <c r="G148" s="21">
        <v>0</v>
      </c>
      <c r="H148" s="21">
        <v>17.45</v>
      </c>
      <c r="I148" s="22">
        <v>24</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1.0800000000000001E-2</v>
      </c>
      <c r="D153" s="20">
        <v>0</v>
      </c>
      <c r="E153" s="20">
        <v>1.0800000000000001E-2</v>
      </c>
      <c r="F153" s="21">
        <v>0</v>
      </c>
      <c r="G153" s="21">
        <v>0</v>
      </c>
      <c r="H153" s="21">
        <v>18.45</v>
      </c>
      <c r="I153" s="22">
        <v>25</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1.7000000000000001E-2</v>
      </c>
      <c r="D155" s="20">
        <v>0</v>
      </c>
      <c r="E155" s="20">
        <v>1.7000000000000001E-2</v>
      </c>
      <c r="F155" s="21">
        <v>0.59</v>
      </c>
      <c r="G155" s="21">
        <v>1.7</v>
      </c>
      <c r="H155" s="21">
        <v>17.82</v>
      </c>
      <c r="I155" s="22">
        <v>20</v>
      </c>
    </row>
    <row r="156" spans="1:9" ht="27.95" customHeight="1" thickBot="1">
      <c r="A156" s="18"/>
      <c r="B156" s="19" t="s">
        <v>593</v>
      </c>
      <c r="C156" s="20">
        <v>0</v>
      </c>
      <c r="D156" s="20">
        <v>0</v>
      </c>
      <c r="E156" s="20">
        <v>0</v>
      </c>
      <c r="F156" s="21">
        <v>0</v>
      </c>
      <c r="G156" s="21">
        <v>0</v>
      </c>
      <c r="H156" s="21">
        <v>0.7</v>
      </c>
      <c r="I156" s="22">
        <v>5</v>
      </c>
    </row>
    <row r="157" spans="1:9" ht="27.95" customHeight="1" thickBot="1">
      <c r="A157" s="18"/>
      <c r="B157" s="19" t="s">
        <v>429</v>
      </c>
      <c r="C157" s="20">
        <v>1.6400000000000001E-2</v>
      </c>
      <c r="D157" s="20">
        <v>0</v>
      </c>
      <c r="E157" s="20">
        <v>1.6400000000000001E-2</v>
      </c>
      <c r="F157" s="21">
        <v>0.45</v>
      </c>
      <c r="G157" s="21">
        <v>1.7</v>
      </c>
      <c r="H157" s="21">
        <v>18.52</v>
      </c>
      <c r="I157" s="22">
        <v>26</v>
      </c>
    </row>
    <row r="158" spans="1:9" ht="27.95" customHeight="1" thickBot="1">
      <c r="A158" s="18"/>
      <c r="B158" s="19" t="s">
        <v>594</v>
      </c>
      <c r="C158" s="20">
        <v>0</v>
      </c>
      <c r="D158" s="20">
        <v>0</v>
      </c>
      <c r="E158" s="20">
        <v>0</v>
      </c>
      <c r="F158" s="21">
        <v>0</v>
      </c>
      <c r="G158" s="21">
        <v>0</v>
      </c>
      <c r="H158" s="21">
        <v>1</v>
      </c>
      <c r="I158" s="22">
        <v>1</v>
      </c>
    </row>
    <row r="159" spans="1:9" ht="27.95" customHeight="1" thickBot="1">
      <c r="A159" s="18"/>
      <c r="B159" s="19" t="s">
        <v>595</v>
      </c>
      <c r="C159" s="20">
        <v>5.2699999999999997E-2</v>
      </c>
      <c r="D159" s="20">
        <v>0</v>
      </c>
      <c r="E159" s="20">
        <v>5.2699999999999997E-2</v>
      </c>
      <c r="F159" s="21">
        <v>0.94</v>
      </c>
      <c r="G159" s="21">
        <v>10</v>
      </c>
      <c r="H159" s="21">
        <v>19.829999999999998</v>
      </c>
      <c r="I159" s="22">
        <v>25</v>
      </c>
    </row>
    <row r="160" spans="1:9" ht="13.5" thickBot="1">
      <c r="A160" s="18"/>
      <c r="B160" s="19" t="s">
        <v>596</v>
      </c>
      <c r="C160" s="465" t="s">
        <v>468</v>
      </c>
      <c r="D160" s="466"/>
      <c r="E160" s="466"/>
      <c r="F160" s="466"/>
      <c r="G160" s="466"/>
      <c r="H160" s="466"/>
      <c r="I160" s="467"/>
    </row>
    <row r="161" spans="1:9" ht="27.95" customHeight="1" thickBot="1">
      <c r="A161" s="18"/>
      <c r="B161" s="19" t="s">
        <v>430</v>
      </c>
      <c r="C161" s="20">
        <v>5.0200000000000002E-2</v>
      </c>
      <c r="D161" s="20">
        <v>0</v>
      </c>
      <c r="E161" s="20">
        <v>5.0200000000000002E-2</v>
      </c>
      <c r="F161" s="21">
        <v>0.91</v>
      </c>
      <c r="G161" s="21">
        <v>10</v>
      </c>
      <c r="H161" s="21">
        <v>20.83</v>
      </c>
      <c r="I161" s="22">
        <v>26</v>
      </c>
    </row>
    <row r="162" spans="1:9" ht="27.95" customHeight="1" thickBot="1">
      <c r="A162" s="18"/>
      <c r="B162" s="19" t="s">
        <v>597</v>
      </c>
      <c r="C162" s="20">
        <v>0</v>
      </c>
      <c r="D162" s="20">
        <v>0</v>
      </c>
      <c r="E162" s="20">
        <v>0</v>
      </c>
      <c r="F162" s="21">
        <v>0</v>
      </c>
      <c r="G162" s="21">
        <v>0</v>
      </c>
      <c r="H162" s="21">
        <v>0.5</v>
      </c>
      <c r="I162" s="22">
        <v>1</v>
      </c>
    </row>
    <row r="163" spans="1:9" ht="27.95" customHeight="1" thickBot="1">
      <c r="A163" s="18"/>
      <c r="B163" s="19" t="s">
        <v>598</v>
      </c>
      <c r="C163" s="20">
        <v>9.06E-2</v>
      </c>
      <c r="D163" s="20">
        <v>0</v>
      </c>
      <c r="E163" s="20">
        <v>9.06E-2</v>
      </c>
      <c r="F163" s="21">
        <v>0.69</v>
      </c>
      <c r="G163" s="21">
        <v>1.7</v>
      </c>
      <c r="H163" s="21">
        <v>24.6</v>
      </c>
      <c r="I163" s="22">
        <v>34</v>
      </c>
    </row>
    <row r="164" spans="1:9" ht="27.95" customHeight="1" thickBot="1">
      <c r="A164" s="18"/>
      <c r="B164" s="19" t="s">
        <v>599</v>
      </c>
      <c r="C164" s="20">
        <v>1.7600000000000001E-2</v>
      </c>
      <c r="D164" s="20">
        <v>0</v>
      </c>
      <c r="E164" s="20">
        <v>1.7600000000000001E-2</v>
      </c>
      <c r="F164" s="21">
        <v>0</v>
      </c>
      <c r="G164" s="21">
        <v>16</v>
      </c>
      <c r="H164" s="21">
        <v>9.07</v>
      </c>
      <c r="I164" s="22">
        <v>10</v>
      </c>
    </row>
    <row r="165" spans="1:9" ht="27.95" customHeight="1" thickBot="1">
      <c r="A165" s="18"/>
      <c r="B165" s="19" t="s">
        <v>600</v>
      </c>
      <c r="C165" s="20">
        <v>0</v>
      </c>
      <c r="D165" s="20">
        <v>0</v>
      </c>
      <c r="E165" s="20">
        <v>0</v>
      </c>
      <c r="F165" s="21">
        <v>0</v>
      </c>
      <c r="G165" s="21">
        <v>0</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0</v>
      </c>
      <c r="E167" s="20">
        <v>0</v>
      </c>
      <c r="F167" s="21">
        <v>0</v>
      </c>
      <c r="G167" s="21">
        <v>0</v>
      </c>
      <c r="H167" s="21">
        <v>2.2599999999999998</v>
      </c>
      <c r="I167" s="22">
        <v>5</v>
      </c>
    </row>
    <row r="168" spans="1:9" ht="27.95" customHeight="1" thickBot="1">
      <c r="A168" s="18"/>
      <c r="B168" s="19" t="s">
        <v>603</v>
      </c>
      <c r="C168" s="20">
        <v>0.1454</v>
      </c>
      <c r="D168" s="20">
        <v>0</v>
      </c>
      <c r="E168" s="20">
        <v>0.1454</v>
      </c>
      <c r="F168" s="21">
        <v>0</v>
      </c>
      <c r="G168" s="21">
        <v>1</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8.4699999999999998E-2</v>
      </c>
      <c r="D170" s="20">
        <v>0</v>
      </c>
      <c r="E170" s="20">
        <v>8.4699999999999998E-2</v>
      </c>
      <c r="F170" s="21">
        <v>0.37</v>
      </c>
      <c r="G170" s="21">
        <v>4.4000000000000004</v>
      </c>
      <c r="H170" s="21">
        <v>49.83</v>
      </c>
      <c r="I170" s="22">
        <v>64</v>
      </c>
    </row>
    <row r="171" spans="1:9" ht="27.95" customHeight="1" thickBot="1">
      <c r="A171" s="18"/>
      <c r="B171" s="19" t="s">
        <v>605</v>
      </c>
      <c r="C171" s="20">
        <v>5.0299999999999997E-2</v>
      </c>
      <c r="D171" s="20">
        <v>0</v>
      </c>
      <c r="E171" s="20">
        <v>5.0299999999999997E-2</v>
      </c>
      <c r="F171" s="21">
        <v>0.4</v>
      </c>
      <c r="G171" s="21">
        <v>5.8</v>
      </c>
      <c r="H171" s="21">
        <v>132.38</v>
      </c>
      <c r="I171" s="22">
        <v>178</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1.8E-3</v>
      </c>
      <c r="D179" s="20">
        <v>3.49E-2</v>
      </c>
      <c r="E179" s="20">
        <v>3.6700000000000003E-2</v>
      </c>
      <c r="F179" s="21">
        <v>0.28999999999999998</v>
      </c>
      <c r="G179" s="21">
        <v>2</v>
      </c>
      <c r="H179" s="21">
        <v>28.66</v>
      </c>
      <c r="I179" s="22">
        <v>40</v>
      </c>
    </row>
    <row r="180" spans="1:9" ht="27.95" customHeight="1" thickBot="1">
      <c r="A180" s="18"/>
      <c r="B180" s="19" t="s">
        <v>614</v>
      </c>
      <c r="C180" s="20">
        <v>1.8E-3</v>
      </c>
      <c r="D180" s="20">
        <v>3.49E-2</v>
      </c>
      <c r="E180" s="20">
        <v>3.6700000000000003E-2</v>
      </c>
      <c r="F180" s="21">
        <v>0.28999999999999998</v>
      </c>
      <c r="G180" s="21">
        <v>2</v>
      </c>
      <c r="H180" s="21">
        <v>28.66</v>
      </c>
      <c r="I180" s="22">
        <v>40</v>
      </c>
    </row>
    <row r="181" spans="1:9" ht="13.5" thickBot="1">
      <c r="A181" s="18"/>
      <c r="B181" s="19" t="s">
        <v>615</v>
      </c>
      <c r="C181" s="465" t="s">
        <v>468</v>
      </c>
      <c r="D181" s="466"/>
      <c r="E181" s="466"/>
      <c r="F181" s="466"/>
      <c r="G181" s="466"/>
      <c r="H181" s="466"/>
      <c r="I181" s="467"/>
    </row>
    <row r="182" spans="1:9" ht="27.95" customHeight="1" thickBot="1">
      <c r="A182" s="18"/>
      <c r="B182" s="19" t="s">
        <v>616</v>
      </c>
      <c r="C182" s="20">
        <v>5.6099999999999997E-2</v>
      </c>
      <c r="D182" s="20">
        <v>3.5000000000000003E-2</v>
      </c>
      <c r="E182" s="20">
        <v>9.11E-2</v>
      </c>
      <c r="F182" s="21">
        <v>1.39</v>
      </c>
      <c r="G182" s="21">
        <v>2</v>
      </c>
      <c r="H182" s="21">
        <v>28.61</v>
      </c>
      <c r="I182" s="22">
        <v>34</v>
      </c>
    </row>
    <row r="183" spans="1:9" ht="27.95" customHeight="1" thickBot="1">
      <c r="A183" s="18"/>
      <c r="B183" s="19" t="s">
        <v>617</v>
      </c>
      <c r="C183" s="20">
        <v>5.1000000000000004E-3</v>
      </c>
      <c r="D183" s="20">
        <v>0</v>
      </c>
      <c r="E183" s="20">
        <v>5.1000000000000004E-3</v>
      </c>
      <c r="F183" s="21">
        <v>0.59</v>
      </c>
      <c r="G183" s="21">
        <v>2</v>
      </c>
      <c r="H183" s="21">
        <v>7.53</v>
      </c>
      <c r="I183" s="22">
        <v>20</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4.4299999999999999E-2</v>
      </c>
      <c r="D187" s="20">
        <v>2.69E-2</v>
      </c>
      <c r="E187" s="20">
        <v>7.1199999999999999E-2</v>
      </c>
      <c r="F187" s="21">
        <v>1.07</v>
      </c>
      <c r="G187" s="21">
        <v>2</v>
      </c>
      <c r="H187" s="21">
        <v>37.14</v>
      </c>
      <c r="I187" s="22">
        <v>55</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2.5600000000000001E-2</v>
      </c>
      <c r="D191" s="20">
        <v>3.0200000000000001E-2</v>
      </c>
      <c r="E191" s="20">
        <v>5.5800000000000002E-2</v>
      </c>
      <c r="F191" s="21">
        <v>0.75</v>
      </c>
      <c r="G191" s="21">
        <v>2</v>
      </c>
      <c r="H191" s="21">
        <v>66.290000000000006</v>
      </c>
      <c r="I191" s="22">
        <v>94</v>
      </c>
    </row>
    <row r="192" spans="1:9" ht="13.5" thickBot="1">
      <c r="A192" s="18"/>
      <c r="B192" s="19" t="s">
        <v>625</v>
      </c>
      <c r="C192" s="465" t="s">
        <v>468</v>
      </c>
      <c r="D192" s="466"/>
      <c r="E192" s="466"/>
      <c r="F192" s="466"/>
      <c r="G192" s="466"/>
      <c r="H192" s="466"/>
      <c r="I192" s="467"/>
    </row>
    <row r="193" spans="1:9" ht="27.95" customHeight="1" thickBot="1">
      <c r="A193" s="18"/>
      <c r="B193" s="19" t="s">
        <v>626</v>
      </c>
      <c r="C193" s="20">
        <v>0.129</v>
      </c>
      <c r="D193" s="20">
        <v>0</v>
      </c>
      <c r="E193" s="20">
        <v>0.129</v>
      </c>
      <c r="F193" s="21">
        <v>11.77</v>
      </c>
      <c r="G193" s="21">
        <v>4</v>
      </c>
      <c r="H193" s="21">
        <v>0.2</v>
      </c>
      <c r="I193" s="22">
        <v>1</v>
      </c>
    </row>
    <row r="194" spans="1:9" ht="27.95" customHeight="1" thickBot="1">
      <c r="A194" s="18"/>
      <c r="B194" s="19" t="s">
        <v>627</v>
      </c>
      <c r="C194" s="20">
        <v>2.3999999999999998E-3</v>
      </c>
      <c r="D194" s="20">
        <v>0</v>
      </c>
      <c r="E194" s="20">
        <v>2.3999999999999998E-3</v>
      </c>
      <c r="F194" s="21">
        <v>0.69</v>
      </c>
      <c r="G194" s="21">
        <v>1</v>
      </c>
      <c r="H194" s="21">
        <v>10.7</v>
      </c>
      <c r="I194" s="22">
        <v>17</v>
      </c>
    </row>
    <row r="195" spans="1:9" ht="27.95" customHeight="1" thickBot="1">
      <c r="A195" s="18"/>
      <c r="B195" s="19" t="s">
        <v>628</v>
      </c>
      <c r="C195" s="20">
        <v>0</v>
      </c>
      <c r="D195" s="20">
        <v>0</v>
      </c>
      <c r="E195" s="20">
        <v>0</v>
      </c>
      <c r="F195" s="21">
        <v>0</v>
      </c>
      <c r="G195" s="21">
        <v>0</v>
      </c>
      <c r="H195" s="21">
        <v>0.87</v>
      </c>
      <c r="I195" s="22">
        <v>7</v>
      </c>
    </row>
    <row r="196" spans="1:9" ht="13.5" thickBot="1">
      <c r="A196" s="18"/>
      <c r="B196" s="19" t="s">
        <v>629</v>
      </c>
      <c r="C196" s="465" t="s">
        <v>468</v>
      </c>
      <c r="D196" s="466"/>
      <c r="E196" s="466"/>
      <c r="F196" s="466"/>
      <c r="G196" s="466"/>
      <c r="H196" s="466"/>
      <c r="I196" s="467"/>
    </row>
    <row r="197" spans="1:9" ht="27.95" customHeight="1" thickBot="1">
      <c r="A197" s="18"/>
      <c r="B197" s="19" t="s">
        <v>630</v>
      </c>
      <c r="C197" s="20">
        <v>4.4000000000000003E-3</v>
      </c>
      <c r="D197" s="20">
        <v>0</v>
      </c>
      <c r="E197" s="20">
        <v>4.4000000000000003E-3</v>
      </c>
      <c r="F197" s="21">
        <v>0.94</v>
      </c>
      <c r="G197" s="21">
        <v>2</v>
      </c>
      <c r="H197" s="21">
        <v>11.77</v>
      </c>
      <c r="I197" s="22">
        <v>25</v>
      </c>
    </row>
    <row r="198" spans="1:9" ht="27.95" customHeight="1" thickBot="1">
      <c r="A198" s="18"/>
      <c r="B198" s="19" t="s">
        <v>391</v>
      </c>
      <c r="C198" s="20">
        <v>4.4000000000000003E-3</v>
      </c>
      <c r="D198" s="20">
        <v>0</v>
      </c>
      <c r="E198" s="20">
        <v>4.4000000000000003E-3</v>
      </c>
      <c r="F198" s="21">
        <v>0.94</v>
      </c>
      <c r="G198" s="21">
        <v>2</v>
      </c>
      <c r="H198" s="21">
        <v>11.77</v>
      </c>
      <c r="I198" s="22">
        <v>25</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0.10539999999999999</v>
      </c>
      <c r="D203" s="20">
        <v>0</v>
      </c>
      <c r="E203" s="20">
        <v>0.10539999999999999</v>
      </c>
      <c r="F203" s="21">
        <v>0.51</v>
      </c>
      <c r="G203" s="21">
        <v>5</v>
      </c>
      <c r="H203" s="21">
        <v>13.71</v>
      </c>
      <c r="I203" s="22">
        <v>23</v>
      </c>
    </row>
    <row r="204" spans="1:9" ht="27.95" customHeight="1" thickBot="1">
      <c r="A204" s="18"/>
      <c r="B204" s="19" t="s">
        <v>636</v>
      </c>
      <c r="C204" s="20">
        <v>0</v>
      </c>
      <c r="D204" s="20">
        <v>0</v>
      </c>
      <c r="E204" s="20">
        <v>0</v>
      </c>
      <c r="F204" s="21">
        <v>0</v>
      </c>
      <c r="G204" s="21">
        <v>0</v>
      </c>
      <c r="H204" s="21">
        <v>0.67</v>
      </c>
      <c r="I204" s="22">
        <v>3</v>
      </c>
    </row>
    <row r="205" spans="1:9" ht="27.95" customHeight="1" thickBot="1">
      <c r="A205" s="18"/>
      <c r="B205" s="19" t="s">
        <v>432</v>
      </c>
      <c r="C205" s="20">
        <v>9.7799999999999998E-2</v>
      </c>
      <c r="D205" s="20">
        <v>0</v>
      </c>
      <c r="E205" s="20">
        <v>9.7799999999999998E-2</v>
      </c>
      <c r="F205" s="21">
        <v>0.44</v>
      </c>
      <c r="G205" s="21">
        <v>5</v>
      </c>
      <c r="H205" s="21">
        <v>14.78</v>
      </c>
      <c r="I205" s="22">
        <v>27</v>
      </c>
    </row>
    <row r="206" spans="1:9" ht="27.95" customHeight="1" thickBot="1">
      <c r="A206" s="18"/>
      <c r="B206" s="19" t="s">
        <v>852</v>
      </c>
      <c r="C206" s="20">
        <v>0</v>
      </c>
      <c r="D206" s="20">
        <v>0</v>
      </c>
      <c r="E206" s="20">
        <v>0</v>
      </c>
      <c r="F206" s="21">
        <v>0</v>
      </c>
      <c r="G206" s="21">
        <v>0</v>
      </c>
      <c r="H206" s="21">
        <v>2</v>
      </c>
      <c r="I206" s="22">
        <v>2</v>
      </c>
    </row>
    <row r="207" spans="1:9" ht="27.95" customHeight="1" thickBot="1">
      <c r="A207" s="18"/>
      <c r="B207" s="19" t="s">
        <v>853</v>
      </c>
      <c r="C207" s="20">
        <v>7.7200000000000005E-2</v>
      </c>
      <c r="D207" s="20">
        <v>0</v>
      </c>
      <c r="E207" s="20">
        <v>7.7200000000000005E-2</v>
      </c>
      <c r="F207" s="21">
        <v>0.76</v>
      </c>
      <c r="G207" s="21">
        <v>8</v>
      </c>
      <c r="H207" s="21">
        <v>26.08</v>
      </c>
      <c r="I207" s="22">
        <v>31</v>
      </c>
    </row>
    <row r="208" spans="1:9" ht="13.5" thickBot="1">
      <c r="A208" s="18"/>
      <c r="B208" s="19" t="s">
        <v>639</v>
      </c>
      <c r="C208" s="465" t="s">
        <v>468</v>
      </c>
      <c r="D208" s="466"/>
      <c r="E208" s="466"/>
      <c r="F208" s="466"/>
      <c r="G208" s="466"/>
      <c r="H208" s="466"/>
      <c r="I208" s="467"/>
    </row>
    <row r="209" spans="1:9" ht="27.95" customHeight="1" thickBot="1">
      <c r="A209" s="18"/>
      <c r="B209" s="19" t="s">
        <v>854</v>
      </c>
      <c r="C209" s="20">
        <v>0</v>
      </c>
      <c r="D209" s="20">
        <v>0</v>
      </c>
      <c r="E209" s="20">
        <v>0</v>
      </c>
      <c r="F209" s="21">
        <v>0</v>
      </c>
      <c r="G209" s="21">
        <v>0</v>
      </c>
      <c r="H209" s="21">
        <v>2</v>
      </c>
      <c r="I209" s="22">
        <v>14</v>
      </c>
    </row>
    <row r="210" spans="1:9" ht="27.95" customHeight="1" thickBot="1">
      <c r="A210" s="18"/>
      <c r="B210" s="19" t="s">
        <v>855</v>
      </c>
      <c r="C210" s="20">
        <v>6.6900000000000001E-2</v>
      </c>
      <c r="D210" s="20">
        <v>0</v>
      </c>
      <c r="E210" s="20">
        <v>6.6900000000000001E-2</v>
      </c>
      <c r="F210" s="21">
        <v>0.5</v>
      </c>
      <c r="G210" s="21">
        <v>8</v>
      </c>
      <c r="H210" s="21">
        <v>30.08</v>
      </c>
      <c r="I210" s="22">
        <v>47</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7.7100000000000002E-2</v>
      </c>
      <c r="D214" s="20">
        <v>0</v>
      </c>
      <c r="E214" s="20">
        <v>7.7100000000000002E-2</v>
      </c>
      <c r="F214" s="21">
        <v>0.48</v>
      </c>
      <c r="G214" s="21">
        <v>7.4</v>
      </c>
      <c r="H214" s="21">
        <v>44.86</v>
      </c>
      <c r="I214" s="22">
        <v>74</v>
      </c>
    </row>
    <row r="215" spans="1:9" ht="27.95" customHeight="1" thickBot="1">
      <c r="A215" s="18"/>
      <c r="B215" s="19" t="s">
        <v>644</v>
      </c>
      <c r="C215" s="20">
        <v>0.5</v>
      </c>
      <c r="D215" s="20">
        <v>0</v>
      </c>
      <c r="E215" s="20">
        <v>0.5</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1.54E-2</v>
      </c>
      <c r="D217" s="20">
        <v>5.2900000000000003E-2</v>
      </c>
      <c r="E217" s="20">
        <v>6.83E-2</v>
      </c>
      <c r="F217" s="21">
        <v>0.49</v>
      </c>
      <c r="G217" s="21">
        <v>0.8</v>
      </c>
      <c r="H217" s="21">
        <v>15.2</v>
      </c>
      <c r="I217" s="22">
        <v>24</v>
      </c>
    </row>
    <row r="218" spans="1:9" ht="27.95" customHeight="1" thickBot="1">
      <c r="A218" s="18"/>
      <c r="B218" s="19" t="s">
        <v>647</v>
      </c>
      <c r="C218" s="20">
        <v>1.54E-2</v>
      </c>
      <c r="D218" s="20">
        <v>5.2900000000000003E-2</v>
      </c>
      <c r="E218" s="20">
        <v>6.83E-2</v>
      </c>
      <c r="F218" s="21">
        <v>0.49</v>
      </c>
      <c r="G218" s="21">
        <v>0.8</v>
      </c>
      <c r="H218" s="21">
        <v>15.2</v>
      </c>
      <c r="I218" s="22">
        <v>24</v>
      </c>
    </row>
    <row r="219" spans="1:9" ht="27.95" customHeight="1" thickBot="1">
      <c r="A219" s="18"/>
      <c r="B219" s="19" t="s">
        <v>392</v>
      </c>
      <c r="C219" s="20">
        <v>4.53E-2</v>
      </c>
      <c r="D219" s="20">
        <v>4.9599999999999998E-2</v>
      </c>
      <c r="E219" s="20">
        <v>9.5000000000000001E-2</v>
      </c>
      <c r="F219" s="21">
        <v>0.47</v>
      </c>
      <c r="G219" s="21">
        <v>0.8</v>
      </c>
      <c r="H219" s="21">
        <v>16.2</v>
      </c>
      <c r="I219" s="22">
        <v>25</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2.5000000000000001E-3</v>
      </c>
      <c r="D223" s="20">
        <v>0</v>
      </c>
      <c r="E223" s="20">
        <v>2.5000000000000001E-3</v>
      </c>
      <c r="F223" s="21">
        <v>0.42</v>
      </c>
      <c r="G223" s="21">
        <v>2</v>
      </c>
      <c r="H223" s="21">
        <v>15.4</v>
      </c>
      <c r="I223" s="22">
        <v>28</v>
      </c>
    </row>
    <row r="224" spans="1:9" ht="13.5" thickBot="1">
      <c r="A224" s="18"/>
      <c r="B224" s="19" t="s">
        <v>652</v>
      </c>
      <c r="C224" s="465" t="s">
        <v>468</v>
      </c>
      <c r="D224" s="466"/>
      <c r="E224" s="466"/>
      <c r="F224" s="466"/>
      <c r="G224" s="466"/>
      <c r="H224" s="466"/>
      <c r="I224" s="467"/>
    </row>
    <row r="225" spans="1:9" ht="27.95" customHeight="1" thickBot="1">
      <c r="A225" s="18"/>
      <c r="B225" s="19" t="s">
        <v>653</v>
      </c>
      <c r="C225" s="20">
        <v>2.5000000000000001E-3</v>
      </c>
      <c r="D225" s="20">
        <v>0</v>
      </c>
      <c r="E225" s="20">
        <v>2.5000000000000001E-3</v>
      </c>
      <c r="F225" s="21">
        <v>0.42</v>
      </c>
      <c r="G225" s="21">
        <v>2</v>
      </c>
      <c r="H225" s="21">
        <v>15.4</v>
      </c>
      <c r="I225" s="22">
        <v>28</v>
      </c>
    </row>
    <row r="226" spans="1:9" ht="27.95" customHeight="1" thickBot="1">
      <c r="A226" s="18"/>
      <c r="B226" s="19" t="s">
        <v>393</v>
      </c>
      <c r="C226" s="20">
        <v>2.5000000000000001E-3</v>
      </c>
      <c r="D226" s="20">
        <v>0</v>
      </c>
      <c r="E226" s="20">
        <v>2.5000000000000001E-3</v>
      </c>
      <c r="F226" s="21">
        <v>0.41</v>
      </c>
      <c r="G226" s="21">
        <v>2</v>
      </c>
      <c r="H226" s="21">
        <v>15.73</v>
      </c>
      <c r="I226" s="22">
        <v>29</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0.62580000000000002</v>
      </c>
      <c r="D234" s="20">
        <v>0</v>
      </c>
      <c r="E234" s="20">
        <v>0.62580000000000002</v>
      </c>
      <c r="F234" s="21">
        <v>0</v>
      </c>
      <c r="G234" s="21">
        <v>0</v>
      </c>
      <c r="H234" s="21">
        <v>1</v>
      </c>
      <c r="I234" s="22">
        <v>1</v>
      </c>
    </row>
    <row r="235" spans="1:9" ht="27.95" customHeight="1" thickBot="1">
      <c r="A235" s="18"/>
      <c r="B235" s="19" t="s">
        <v>662</v>
      </c>
      <c r="C235" s="20">
        <v>5.5500000000000001E-2</v>
      </c>
      <c r="D235" s="20">
        <v>0</v>
      </c>
      <c r="E235" s="20">
        <v>5.5500000000000001E-2</v>
      </c>
      <c r="F235" s="21">
        <v>0</v>
      </c>
      <c r="G235" s="21">
        <v>0</v>
      </c>
      <c r="H235" s="21">
        <v>14.41</v>
      </c>
      <c r="I235" s="22">
        <v>20</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7.9200000000000007E-2</v>
      </c>
      <c r="D239" s="20">
        <v>0</v>
      </c>
      <c r="E239" s="20">
        <v>7.9200000000000007E-2</v>
      </c>
      <c r="F239" s="21">
        <v>0</v>
      </c>
      <c r="G239" s="21">
        <v>0</v>
      </c>
      <c r="H239" s="21">
        <v>18.010000000000002</v>
      </c>
      <c r="I239" s="22">
        <v>24</v>
      </c>
    </row>
    <row r="240" spans="1:9" ht="13.5" thickBot="1">
      <c r="A240" s="18"/>
      <c r="B240" s="19" t="s">
        <v>667</v>
      </c>
      <c r="C240" s="465" t="s">
        <v>468</v>
      </c>
      <c r="D240" s="466"/>
      <c r="E240" s="466"/>
      <c r="F240" s="466"/>
      <c r="G240" s="466"/>
      <c r="H240" s="466"/>
      <c r="I240" s="467"/>
    </row>
    <row r="241" spans="1:9" ht="27.95" customHeight="1" thickBot="1">
      <c r="A241" s="18"/>
      <c r="B241" s="19" t="s">
        <v>668</v>
      </c>
      <c r="C241" s="20">
        <v>2.5499999999999998E-2</v>
      </c>
      <c r="D241" s="20">
        <v>0</v>
      </c>
      <c r="E241" s="20">
        <v>2.5499999999999998E-2</v>
      </c>
      <c r="F241" s="21">
        <v>0</v>
      </c>
      <c r="G241" s="21">
        <v>0</v>
      </c>
      <c r="H241" s="21">
        <v>9.8000000000000007</v>
      </c>
      <c r="I241" s="22">
        <v>16</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2.5000000000000001E-2</v>
      </c>
      <c r="D243" s="20">
        <v>0</v>
      </c>
      <c r="E243" s="20">
        <v>2.5000000000000001E-2</v>
      </c>
      <c r="F243" s="21">
        <v>0</v>
      </c>
      <c r="G243" s="21">
        <v>0</v>
      </c>
      <c r="H243" s="21">
        <v>10</v>
      </c>
      <c r="I243" s="22">
        <v>17</v>
      </c>
    </row>
    <row r="244" spans="1:9" ht="13.5" thickBot="1">
      <c r="A244" s="18"/>
      <c r="B244" s="19" t="s">
        <v>671</v>
      </c>
      <c r="C244" s="465" t="s">
        <v>468</v>
      </c>
      <c r="D244" s="466"/>
      <c r="E244" s="466"/>
      <c r="F244" s="466"/>
      <c r="G244" s="466"/>
      <c r="H244" s="466"/>
      <c r="I244" s="467"/>
    </row>
    <row r="245" spans="1:9" ht="27.95" customHeight="1" thickBot="1">
      <c r="A245" s="18"/>
      <c r="B245" s="19" t="s">
        <v>672</v>
      </c>
      <c r="C245" s="20">
        <v>0.12909999999999999</v>
      </c>
      <c r="D245" s="20">
        <v>3.39E-2</v>
      </c>
      <c r="E245" s="20">
        <v>0.16300000000000001</v>
      </c>
      <c r="F245" s="21">
        <v>0</v>
      </c>
      <c r="G245" s="21">
        <v>0</v>
      </c>
      <c r="H245" s="21">
        <v>12.39</v>
      </c>
      <c r="I245" s="22">
        <v>17</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0.1195</v>
      </c>
      <c r="D248" s="20">
        <v>3.1399999999999997E-2</v>
      </c>
      <c r="E248" s="20">
        <v>0.15079999999999999</v>
      </c>
      <c r="F248" s="21">
        <v>0</v>
      </c>
      <c r="G248" s="21">
        <v>0</v>
      </c>
      <c r="H248" s="21">
        <v>13.39</v>
      </c>
      <c r="I248" s="22">
        <v>18</v>
      </c>
    </row>
    <row r="249" spans="1:9" ht="27.95" customHeight="1" thickBot="1">
      <c r="A249" s="18"/>
      <c r="B249" s="19" t="s">
        <v>394</v>
      </c>
      <c r="C249" s="20">
        <v>7.8E-2</v>
      </c>
      <c r="D249" s="20">
        <v>0.01</v>
      </c>
      <c r="E249" s="20">
        <v>8.7999999999999995E-2</v>
      </c>
      <c r="F249" s="21">
        <v>0</v>
      </c>
      <c r="G249" s="21">
        <v>0</v>
      </c>
      <c r="H249" s="21">
        <v>42.01</v>
      </c>
      <c r="I249" s="22">
        <v>59</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2.8500000000000001E-2</v>
      </c>
      <c r="D252" s="20">
        <v>0</v>
      </c>
      <c r="E252" s="20">
        <v>2.8500000000000001E-2</v>
      </c>
      <c r="F252" s="21">
        <v>0</v>
      </c>
      <c r="G252" s="21">
        <v>9</v>
      </c>
      <c r="H252" s="21">
        <v>25.61</v>
      </c>
      <c r="I252" s="22">
        <v>37</v>
      </c>
    </row>
    <row r="253" spans="1:9" ht="27.95" customHeight="1" thickBot="1">
      <c r="A253" s="18"/>
      <c r="B253" s="19" t="s">
        <v>679</v>
      </c>
      <c r="C253" s="20">
        <v>0</v>
      </c>
      <c r="D253" s="20">
        <v>0</v>
      </c>
      <c r="E253" s="20">
        <v>0</v>
      </c>
      <c r="F253" s="21">
        <v>0</v>
      </c>
      <c r="G253" s="21">
        <v>0</v>
      </c>
      <c r="H253" s="21">
        <v>2.86</v>
      </c>
      <c r="I253" s="22">
        <v>12</v>
      </c>
    </row>
    <row r="254" spans="1:9" ht="27.95" customHeight="1" thickBot="1">
      <c r="A254" s="18"/>
      <c r="B254" s="19" t="s">
        <v>680</v>
      </c>
      <c r="C254" s="20">
        <v>2.5600000000000001E-2</v>
      </c>
      <c r="D254" s="20">
        <v>0</v>
      </c>
      <c r="E254" s="20">
        <v>2.5600000000000001E-2</v>
      </c>
      <c r="F254" s="21">
        <v>0</v>
      </c>
      <c r="G254" s="21">
        <v>9</v>
      </c>
      <c r="H254" s="21">
        <v>28.47</v>
      </c>
      <c r="I254" s="22">
        <v>49</v>
      </c>
    </row>
    <row r="255" spans="1:9" ht="27.95" customHeight="1" thickBot="1">
      <c r="A255" s="18"/>
      <c r="B255" s="19" t="s">
        <v>395</v>
      </c>
      <c r="C255" s="20">
        <v>2.5100000000000001E-2</v>
      </c>
      <c r="D255" s="20">
        <v>0</v>
      </c>
      <c r="E255" s="20">
        <v>2.5100000000000001E-2</v>
      </c>
      <c r="F255" s="21">
        <v>0</v>
      </c>
      <c r="G255" s="21">
        <v>9</v>
      </c>
      <c r="H255" s="21">
        <v>29.07</v>
      </c>
      <c r="I255" s="22">
        <v>50</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0.81</v>
      </c>
      <c r="I262" s="22">
        <v>1</v>
      </c>
    </row>
    <row r="263" spans="1:9" ht="27.95" customHeight="1" thickBot="1">
      <c r="A263" s="18"/>
      <c r="B263" s="19" t="s">
        <v>688</v>
      </c>
      <c r="C263" s="20">
        <v>8.0699999999999994E-2</v>
      </c>
      <c r="D263" s="20">
        <v>3.9E-2</v>
      </c>
      <c r="E263" s="20">
        <v>0.1197</v>
      </c>
      <c r="F263" s="21">
        <v>0.26</v>
      </c>
      <c r="G263" s="21">
        <v>1.3</v>
      </c>
      <c r="H263" s="21">
        <v>25.63</v>
      </c>
      <c r="I263" s="22">
        <v>45</v>
      </c>
    </row>
    <row r="264" spans="1:9" ht="27.95" customHeight="1" thickBot="1">
      <c r="A264" s="18"/>
      <c r="B264" s="19" t="s">
        <v>689</v>
      </c>
      <c r="C264" s="20">
        <v>7.8200000000000006E-2</v>
      </c>
      <c r="D264" s="20">
        <v>3.78E-2</v>
      </c>
      <c r="E264" s="20">
        <v>0.11609999999999999</v>
      </c>
      <c r="F264" s="21">
        <v>0.26</v>
      </c>
      <c r="G264" s="21">
        <v>1.3</v>
      </c>
      <c r="H264" s="21">
        <v>26.43</v>
      </c>
      <c r="I264" s="22">
        <v>46</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0</v>
      </c>
      <c r="D269" s="20">
        <v>0</v>
      </c>
      <c r="E269" s="20">
        <v>0</v>
      </c>
      <c r="F269" s="21">
        <v>0</v>
      </c>
      <c r="G269" s="21">
        <v>0</v>
      </c>
      <c r="H269" s="21">
        <v>1.54</v>
      </c>
      <c r="I269" s="22">
        <v>2</v>
      </c>
    </row>
    <row r="270" spans="1:9" ht="27.95" customHeight="1" thickBot="1">
      <c r="A270" s="18"/>
      <c r="B270" s="19" t="s">
        <v>695</v>
      </c>
      <c r="C270" s="20">
        <v>0</v>
      </c>
      <c r="D270" s="20">
        <v>0</v>
      </c>
      <c r="E270" s="20">
        <v>0</v>
      </c>
      <c r="F270" s="21">
        <v>0</v>
      </c>
      <c r="G270" s="21">
        <v>0</v>
      </c>
      <c r="H270" s="21">
        <v>1.54</v>
      </c>
      <c r="I270" s="22">
        <v>2</v>
      </c>
    </row>
    <row r="271" spans="1:9" ht="27.95" customHeight="1" thickBot="1">
      <c r="A271" s="18"/>
      <c r="B271" s="19" t="s">
        <v>396</v>
      </c>
      <c r="C271" s="20">
        <v>7.3899999999999993E-2</v>
      </c>
      <c r="D271" s="20">
        <v>3.5700000000000003E-2</v>
      </c>
      <c r="E271" s="20">
        <v>0.10970000000000001</v>
      </c>
      <c r="F271" s="21">
        <v>0.24</v>
      </c>
      <c r="G271" s="21">
        <v>1.3</v>
      </c>
      <c r="H271" s="21">
        <v>27.97</v>
      </c>
      <c r="I271" s="22">
        <v>49</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0.2</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7.1000000000000004E-3</v>
      </c>
      <c r="D275" s="20">
        <v>0</v>
      </c>
      <c r="E275" s="20">
        <v>7.1000000000000004E-3</v>
      </c>
      <c r="F275" s="21">
        <v>0</v>
      </c>
      <c r="G275" s="21">
        <v>9</v>
      </c>
      <c r="H275" s="21">
        <v>10.19</v>
      </c>
      <c r="I275" s="22">
        <v>20</v>
      </c>
    </row>
    <row r="276" spans="1:9" ht="27.95" customHeight="1" thickBot="1">
      <c r="A276" s="18"/>
      <c r="B276" s="19" t="s">
        <v>700</v>
      </c>
      <c r="C276" s="20">
        <v>7.1000000000000004E-3</v>
      </c>
      <c r="D276" s="20">
        <v>0</v>
      </c>
      <c r="E276" s="20">
        <v>7.1000000000000004E-3</v>
      </c>
      <c r="F276" s="21">
        <v>0</v>
      </c>
      <c r="G276" s="21">
        <v>9</v>
      </c>
      <c r="H276" s="21">
        <v>10.19</v>
      </c>
      <c r="I276" s="22">
        <v>20</v>
      </c>
    </row>
    <row r="277" spans="1:9" ht="27.95" customHeight="1" thickBot="1">
      <c r="A277" s="18"/>
      <c r="B277" s="19" t="s">
        <v>397</v>
      </c>
      <c r="C277" s="20">
        <v>7.0000000000000001E-3</v>
      </c>
      <c r="D277" s="20">
        <v>0</v>
      </c>
      <c r="E277" s="20">
        <v>7.0000000000000001E-3</v>
      </c>
      <c r="F277" s="21">
        <v>0</v>
      </c>
      <c r="G277" s="21">
        <v>9</v>
      </c>
      <c r="H277" s="21">
        <v>10.39</v>
      </c>
      <c r="I277" s="22">
        <v>21</v>
      </c>
    </row>
    <row r="278" spans="1:9" ht="27.95" customHeight="1" thickBot="1">
      <c r="A278" s="18"/>
      <c r="B278" s="19" t="s">
        <v>701</v>
      </c>
      <c r="C278" s="20">
        <v>0</v>
      </c>
      <c r="D278" s="20">
        <v>0</v>
      </c>
      <c r="E278" s="20">
        <v>0</v>
      </c>
      <c r="F278" s="21">
        <v>0</v>
      </c>
      <c r="G278" s="21">
        <v>0</v>
      </c>
      <c r="H278" s="21">
        <v>0.7</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0.14660000000000001</v>
      </c>
      <c r="D283" s="20">
        <v>0</v>
      </c>
      <c r="E283" s="20">
        <v>0.14660000000000001</v>
      </c>
      <c r="F283" s="21">
        <v>0.27</v>
      </c>
      <c r="G283" s="21">
        <v>0</v>
      </c>
      <c r="H283" s="21">
        <v>18.97</v>
      </c>
      <c r="I283" s="22">
        <v>43</v>
      </c>
    </row>
    <row r="284" spans="1:9" ht="27.95" customHeight="1" thickBot="1">
      <c r="A284" s="18"/>
      <c r="B284" s="19" t="s">
        <v>707</v>
      </c>
      <c r="C284" s="20">
        <v>0.14660000000000001</v>
      </c>
      <c r="D284" s="20">
        <v>0</v>
      </c>
      <c r="E284" s="20">
        <v>0.14660000000000001</v>
      </c>
      <c r="F284" s="21">
        <v>0.27</v>
      </c>
      <c r="G284" s="21">
        <v>0</v>
      </c>
      <c r="H284" s="21">
        <v>18.97</v>
      </c>
      <c r="I284" s="22">
        <v>43</v>
      </c>
    </row>
    <row r="285" spans="1:9" ht="27.95" customHeight="1" thickBot="1">
      <c r="A285" s="18"/>
      <c r="B285" s="19" t="s">
        <v>398</v>
      </c>
      <c r="C285" s="20">
        <v>0.1414</v>
      </c>
      <c r="D285" s="20">
        <v>0</v>
      </c>
      <c r="E285" s="20">
        <v>0.1414</v>
      </c>
      <c r="F285" s="21">
        <v>0.27</v>
      </c>
      <c r="G285" s="21">
        <v>0</v>
      </c>
      <c r="H285" s="21">
        <v>19.670000000000002</v>
      </c>
      <c r="I285" s="22">
        <v>44</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4.2200000000000001E-2</v>
      </c>
      <c r="D298" s="20">
        <v>2.53E-2</v>
      </c>
      <c r="E298" s="20">
        <v>6.7500000000000004E-2</v>
      </c>
      <c r="F298" s="21">
        <v>0</v>
      </c>
      <c r="G298" s="21">
        <v>0</v>
      </c>
      <c r="H298" s="21">
        <v>23.71</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3.8600000000000002E-2</v>
      </c>
      <c r="D300" s="20">
        <v>2.3199999999999998E-2</v>
      </c>
      <c r="E300" s="20">
        <v>6.1800000000000001E-2</v>
      </c>
      <c r="F300" s="21">
        <v>0</v>
      </c>
      <c r="G300" s="21">
        <v>0</v>
      </c>
      <c r="H300" s="21">
        <v>25.91</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0.1076</v>
      </c>
      <c r="D302" s="20">
        <v>5.2499999999999998E-2</v>
      </c>
      <c r="E302" s="20">
        <v>0.16009999999999999</v>
      </c>
      <c r="F302" s="21">
        <v>0.56000000000000005</v>
      </c>
      <c r="G302" s="21">
        <v>0</v>
      </c>
      <c r="H302" s="21">
        <v>15.23</v>
      </c>
      <c r="I302" s="22">
        <v>21</v>
      </c>
    </row>
    <row r="303" spans="1:9" ht="13.5" thickBot="1">
      <c r="A303" s="18"/>
      <c r="B303" s="19" t="s">
        <v>725</v>
      </c>
      <c r="C303" s="465" t="s">
        <v>468</v>
      </c>
      <c r="D303" s="466"/>
      <c r="E303" s="466"/>
      <c r="F303" s="466"/>
      <c r="G303" s="466"/>
      <c r="H303" s="466"/>
      <c r="I303" s="467"/>
    </row>
    <row r="304" spans="1:9" ht="27.95" customHeight="1" thickBot="1">
      <c r="A304" s="18"/>
      <c r="B304" s="19" t="s">
        <v>726</v>
      </c>
      <c r="C304" s="20">
        <v>0.1076</v>
      </c>
      <c r="D304" s="20">
        <v>5.2499999999999998E-2</v>
      </c>
      <c r="E304" s="20">
        <v>0.16009999999999999</v>
      </c>
      <c r="F304" s="21">
        <v>0.56000000000000005</v>
      </c>
      <c r="G304" s="21">
        <v>0</v>
      </c>
      <c r="H304" s="21">
        <v>15.23</v>
      </c>
      <c r="I304" s="22">
        <v>21</v>
      </c>
    </row>
    <row r="305" spans="1:9" ht="27.95" customHeight="1" thickBot="1">
      <c r="A305" s="18"/>
      <c r="B305" s="19" t="s">
        <v>399</v>
      </c>
      <c r="C305" s="20">
        <v>6.1800000000000001E-2</v>
      </c>
      <c r="D305" s="20">
        <v>3.2800000000000003E-2</v>
      </c>
      <c r="E305" s="20">
        <v>9.4600000000000004E-2</v>
      </c>
      <c r="F305" s="21">
        <v>0.22</v>
      </c>
      <c r="G305" s="21">
        <v>0</v>
      </c>
      <c r="H305" s="21">
        <v>42.68</v>
      </c>
      <c r="I305" s="22">
        <v>54</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7.8799999999999995E-2</v>
      </c>
      <c r="D313" s="20">
        <v>2.64E-2</v>
      </c>
      <c r="E313" s="20">
        <v>0.1052</v>
      </c>
      <c r="F313" s="21">
        <v>0.47</v>
      </c>
      <c r="G313" s="21">
        <v>2</v>
      </c>
      <c r="H313" s="21">
        <v>18.579999999999998</v>
      </c>
      <c r="I313" s="22">
        <v>25</v>
      </c>
    </row>
    <row r="314" spans="1:9" ht="27.95" customHeight="1" thickBot="1">
      <c r="A314" s="18"/>
      <c r="B314" s="19" t="s">
        <v>735</v>
      </c>
      <c r="C314" s="20">
        <v>0.40010000000000001</v>
      </c>
      <c r="D314" s="20">
        <v>0</v>
      </c>
      <c r="E314" s="20">
        <v>0.40010000000000001</v>
      </c>
      <c r="F314" s="21">
        <v>0</v>
      </c>
      <c r="G314" s="21">
        <v>0</v>
      </c>
      <c r="H314" s="21">
        <v>1.5</v>
      </c>
      <c r="I314" s="22">
        <v>3</v>
      </c>
    </row>
    <row r="315" spans="1:9" ht="27.95" customHeight="1" thickBot="1">
      <c r="A315" s="18"/>
      <c r="B315" s="19" t="s">
        <v>736</v>
      </c>
      <c r="C315" s="20">
        <v>0</v>
      </c>
      <c r="D315" s="20">
        <v>0</v>
      </c>
      <c r="E315" s="20">
        <v>0</v>
      </c>
      <c r="F315" s="21">
        <v>0</v>
      </c>
      <c r="G315" s="21">
        <v>0</v>
      </c>
      <c r="H315" s="21">
        <v>0.59</v>
      </c>
      <c r="I315" s="22">
        <v>15</v>
      </c>
    </row>
    <row r="316" spans="1:9" ht="27.95" customHeight="1" thickBot="1">
      <c r="A316" s="18"/>
      <c r="B316" s="19" t="s">
        <v>435</v>
      </c>
      <c r="C316" s="20">
        <v>9.7000000000000003E-2</v>
      </c>
      <c r="D316" s="20">
        <v>2.3E-2</v>
      </c>
      <c r="E316" s="20">
        <v>0.1201</v>
      </c>
      <c r="F316" s="21">
        <v>0.27</v>
      </c>
      <c r="G316" s="21">
        <v>2</v>
      </c>
      <c r="H316" s="21">
        <v>21.28</v>
      </c>
      <c r="I316" s="22">
        <v>44</v>
      </c>
    </row>
    <row r="317" spans="1:9" ht="27.95" customHeight="1" thickBot="1">
      <c r="A317" s="18"/>
      <c r="B317" s="19" t="s">
        <v>737</v>
      </c>
      <c r="C317" s="20">
        <v>0.129</v>
      </c>
      <c r="D317" s="20">
        <v>0</v>
      </c>
      <c r="E317" s="20">
        <v>0.129</v>
      </c>
      <c r="F317" s="21">
        <v>11.77</v>
      </c>
      <c r="G317" s="21">
        <v>4</v>
      </c>
      <c r="H317" s="21">
        <v>0.8</v>
      </c>
      <c r="I317" s="22">
        <v>1</v>
      </c>
    </row>
    <row r="318" spans="1:9" ht="27.95" customHeight="1" thickBot="1">
      <c r="A318" s="18"/>
      <c r="B318" s="19" t="s">
        <v>738</v>
      </c>
      <c r="C318" s="20">
        <v>3.7999999999999999E-2</v>
      </c>
      <c r="D318" s="20">
        <v>3.39E-2</v>
      </c>
      <c r="E318" s="20">
        <v>7.1900000000000006E-2</v>
      </c>
      <c r="F318" s="21">
        <v>1.57</v>
      </c>
      <c r="G318" s="21">
        <v>3.5</v>
      </c>
      <c r="H318" s="21">
        <v>23.6</v>
      </c>
      <c r="I318" s="22">
        <v>30</v>
      </c>
    </row>
    <row r="319" spans="1:9" ht="27.95" customHeight="1" thickBot="1">
      <c r="A319" s="18"/>
      <c r="B319" s="19" t="s">
        <v>739</v>
      </c>
      <c r="C319" s="20">
        <v>0</v>
      </c>
      <c r="D319" s="20">
        <v>0</v>
      </c>
      <c r="E319" s="20">
        <v>0</v>
      </c>
      <c r="F319" s="21">
        <v>0</v>
      </c>
      <c r="G319" s="21">
        <v>0</v>
      </c>
      <c r="H319" s="21">
        <v>1.69</v>
      </c>
      <c r="I319" s="22">
        <v>7</v>
      </c>
    </row>
    <row r="320" spans="1:9" ht="13.5" thickBot="1">
      <c r="A320" s="18"/>
      <c r="B320" s="19" t="s">
        <v>740</v>
      </c>
      <c r="C320" s="465" t="s">
        <v>468</v>
      </c>
      <c r="D320" s="466"/>
      <c r="E320" s="466"/>
      <c r="F320" s="466"/>
      <c r="G320" s="466"/>
      <c r="H320" s="466"/>
      <c r="I320" s="467"/>
    </row>
    <row r="321" spans="1:9" ht="27.95" customHeight="1" thickBot="1">
      <c r="A321" s="18"/>
      <c r="B321" s="19" t="s">
        <v>436</v>
      </c>
      <c r="C321" s="20">
        <v>3.8300000000000001E-2</v>
      </c>
      <c r="D321" s="20">
        <v>3.0700000000000002E-2</v>
      </c>
      <c r="E321" s="20">
        <v>6.9000000000000006E-2</v>
      </c>
      <c r="F321" s="21">
        <v>1.55</v>
      </c>
      <c r="G321" s="21">
        <v>3.6</v>
      </c>
      <c r="H321" s="21">
        <v>26.09</v>
      </c>
      <c r="I321" s="22">
        <v>38</v>
      </c>
    </row>
    <row r="322" spans="1:9" ht="27.95" customHeight="1" thickBot="1">
      <c r="A322" s="18"/>
      <c r="B322" s="19" t="s">
        <v>741</v>
      </c>
      <c r="C322" s="20">
        <v>6.4699999999999994E-2</v>
      </c>
      <c r="D322" s="20">
        <v>2.7199999999999998E-2</v>
      </c>
      <c r="E322" s="20">
        <v>9.1899999999999996E-2</v>
      </c>
      <c r="F322" s="21">
        <v>0.86</v>
      </c>
      <c r="G322" s="21">
        <v>3.4</v>
      </c>
      <c r="H322" s="21">
        <v>47.36</v>
      </c>
      <c r="I322" s="22">
        <v>82</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2.5499999999999998E-2</v>
      </c>
      <c r="D325" s="20">
        <v>0</v>
      </c>
      <c r="E325" s="20">
        <v>2.5499999999999998E-2</v>
      </c>
      <c r="F325" s="21">
        <v>0</v>
      </c>
      <c r="G325" s="21">
        <v>0</v>
      </c>
      <c r="H325" s="21">
        <v>19.63</v>
      </c>
      <c r="I325" s="22">
        <v>30</v>
      </c>
    </row>
    <row r="326" spans="1:9" ht="13.5" thickBot="1">
      <c r="A326" s="18"/>
      <c r="B326" s="19" t="s">
        <v>745</v>
      </c>
      <c r="C326" s="465" t="s">
        <v>468</v>
      </c>
      <c r="D326" s="466"/>
      <c r="E326" s="466"/>
      <c r="F326" s="466"/>
      <c r="G326" s="466"/>
      <c r="H326" s="466"/>
      <c r="I326" s="467"/>
    </row>
    <row r="327" spans="1:9" ht="27.95" customHeight="1" thickBot="1">
      <c r="A327" s="18"/>
      <c r="B327" s="19" t="s">
        <v>746</v>
      </c>
      <c r="C327" s="20">
        <v>2.47E-2</v>
      </c>
      <c r="D327" s="20">
        <v>0</v>
      </c>
      <c r="E327" s="20">
        <v>2.47E-2</v>
      </c>
      <c r="F327" s="21">
        <v>0</v>
      </c>
      <c r="G327" s="21">
        <v>0</v>
      </c>
      <c r="H327" s="21">
        <v>20.23</v>
      </c>
      <c r="I327" s="22">
        <v>31</v>
      </c>
    </row>
    <row r="328" spans="1:9" ht="27.95" customHeight="1" thickBot="1">
      <c r="A328" s="18"/>
      <c r="B328" s="19" t="s">
        <v>400</v>
      </c>
      <c r="C328" s="20">
        <v>2.47E-2</v>
      </c>
      <c r="D328" s="20">
        <v>0</v>
      </c>
      <c r="E328" s="20">
        <v>2.47E-2</v>
      </c>
      <c r="F328" s="21">
        <v>0</v>
      </c>
      <c r="G328" s="21">
        <v>0</v>
      </c>
      <c r="H328" s="21">
        <v>20.23</v>
      </c>
      <c r="I328" s="22">
        <v>31</v>
      </c>
    </row>
    <row r="329" spans="1:9" ht="27.95" customHeight="1" thickBot="1">
      <c r="A329" s="18"/>
      <c r="B329" s="19" t="s">
        <v>727</v>
      </c>
      <c r="C329" s="20">
        <v>0</v>
      </c>
      <c r="D329" s="20">
        <v>0</v>
      </c>
      <c r="E329" s="20">
        <v>0</v>
      </c>
      <c r="F329" s="21">
        <v>0</v>
      </c>
      <c r="G329" s="21">
        <v>0</v>
      </c>
      <c r="H329" s="21">
        <v>2.41</v>
      </c>
      <c r="I329" s="22">
        <v>9</v>
      </c>
    </row>
    <row r="330" spans="1:9" ht="27.95" customHeight="1" thickBot="1">
      <c r="A330" s="18"/>
      <c r="B330" s="19" t="s">
        <v>747</v>
      </c>
      <c r="C330" s="20">
        <v>0</v>
      </c>
      <c r="D330" s="20">
        <v>0</v>
      </c>
      <c r="E330" s="20">
        <v>0</v>
      </c>
      <c r="F330" s="21">
        <v>0</v>
      </c>
      <c r="G330" s="21">
        <v>0</v>
      </c>
      <c r="H330" s="21">
        <v>3</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5.4600000000000003E-2</v>
      </c>
      <c r="D332" s="20">
        <v>0</v>
      </c>
      <c r="E332" s="20">
        <v>5.4600000000000003E-2</v>
      </c>
      <c r="F332" s="21">
        <v>0</v>
      </c>
      <c r="G332" s="21">
        <v>0</v>
      </c>
      <c r="H332" s="21">
        <v>11</v>
      </c>
      <c r="I332" s="22">
        <v>16</v>
      </c>
    </row>
    <row r="333" spans="1:9" ht="27.95" customHeight="1" thickBot="1">
      <c r="A333" s="18"/>
      <c r="B333" s="19" t="s">
        <v>750</v>
      </c>
      <c r="C333" s="20">
        <v>0</v>
      </c>
      <c r="D333" s="20">
        <v>0</v>
      </c>
      <c r="E333" s="20">
        <v>0</v>
      </c>
      <c r="F333" s="21">
        <v>0</v>
      </c>
      <c r="G333" s="21">
        <v>0</v>
      </c>
      <c r="H333" s="21">
        <v>2.0499999999999998</v>
      </c>
      <c r="I333" s="22">
        <v>3</v>
      </c>
    </row>
    <row r="334" spans="1:9" ht="27.95" customHeight="1" thickBot="1">
      <c r="A334" s="18"/>
      <c r="B334" s="19" t="s">
        <v>751</v>
      </c>
      <c r="C334" s="20">
        <v>0</v>
      </c>
      <c r="D334" s="20">
        <v>0</v>
      </c>
      <c r="E334" s="20">
        <v>0</v>
      </c>
      <c r="F334" s="21">
        <v>0</v>
      </c>
      <c r="G334" s="21">
        <v>0</v>
      </c>
      <c r="H334" s="21">
        <v>1.93</v>
      </c>
      <c r="I334" s="22">
        <v>4</v>
      </c>
    </row>
    <row r="335" spans="1:9" ht="27.95" customHeight="1" thickBot="1">
      <c r="A335" s="18"/>
      <c r="B335" s="19" t="s">
        <v>752</v>
      </c>
      <c r="C335" s="20">
        <v>3.1E-2</v>
      </c>
      <c r="D335" s="20">
        <v>0</v>
      </c>
      <c r="E335" s="20">
        <v>3.1E-2</v>
      </c>
      <c r="F335" s="21">
        <v>0</v>
      </c>
      <c r="G335" s="21">
        <v>0</v>
      </c>
      <c r="H335" s="21">
        <v>19.36</v>
      </c>
      <c r="I335" s="22">
        <v>31</v>
      </c>
    </row>
    <row r="336" spans="1:9" ht="27.95" customHeight="1" thickBot="1">
      <c r="A336" s="18"/>
      <c r="B336" s="19" t="s">
        <v>401</v>
      </c>
      <c r="C336" s="20">
        <v>2.76E-2</v>
      </c>
      <c r="D336" s="20">
        <v>0</v>
      </c>
      <c r="E336" s="20">
        <v>2.76E-2</v>
      </c>
      <c r="F336" s="21">
        <v>0</v>
      </c>
      <c r="G336" s="21">
        <v>0</v>
      </c>
      <c r="H336" s="21">
        <v>21.77</v>
      </c>
      <c r="I336" s="22">
        <v>40</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8.0500000000000002E-2</v>
      </c>
      <c r="D339" s="20">
        <v>0</v>
      </c>
      <c r="E339" s="20">
        <v>8.0500000000000002E-2</v>
      </c>
      <c r="F339" s="21">
        <v>0.74</v>
      </c>
      <c r="G339" s="21">
        <v>8</v>
      </c>
      <c r="H339" s="21">
        <v>35.729999999999997</v>
      </c>
      <c r="I339" s="22">
        <v>48</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7.7100000000000002E-2</v>
      </c>
      <c r="D343" s="20">
        <v>0</v>
      </c>
      <c r="E343" s="20">
        <v>7.7100000000000002E-2</v>
      </c>
      <c r="F343" s="21">
        <v>0.71</v>
      </c>
      <c r="G343" s="21">
        <v>8</v>
      </c>
      <c r="H343" s="21">
        <v>37.33</v>
      </c>
      <c r="I343" s="22">
        <v>50</v>
      </c>
    </row>
    <row r="344" spans="1:9" ht="27.95" customHeight="1" thickBot="1">
      <c r="A344" s="18"/>
      <c r="B344" s="19" t="s">
        <v>404</v>
      </c>
      <c r="C344" s="20">
        <v>7.7100000000000002E-2</v>
      </c>
      <c r="D344" s="20">
        <v>0</v>
      </c>
      <c r="E344" s="20">
        <v>7.7100000000000002E-2</v>
      </c>
      <c r="F344" s="21">
        <v>0.71</v>
      </c>
      <c r="G344" s="21">
        <v>8</v>
      </c>
      <c r="H344" s="21">
        <v>37.33</v>
      </c>
      <c r="I344" s="22">
        <v>50</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6.8900000000000003E-2</v>
      </c>
      <c r="D347" s="20">
        <v>0</v>
      </c>
      <c r="E347" s="20">
        <v>6.8900000000000003E-2</v>
      </c>
      <c r="F347" s="21">
        <v>0.84</v>
      </c>
      <c r="G347" s="21">
        <v>4.5</v>
      </c>
      <c r="H347" s="21">
        <v>28.97</v>
      </c>
      <c r="I347" s="22">
        <v>42</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6.4500000000000002E-2</v>
      </c>
      <c r="D349" s="20">
        <v>0</v>
      </c>
      <c r="E349" s="20">
        <v>6.4500000000000002E-2</v>
      </c>
      <c r="F349" s="21">
        <v>0.8</v>
      </c>
      <c r="G349" s="21">
        <v>4.5</v>
      </c>
      <c r="H349" s="21">
        <v>30.97</v>
      </c>
      <c r="I349" s="22">
        <v>44</v>
      </c>
    </row>
    <row r="350" spans="1:9" ht="27.95" customHeight="1" thickBot="1">
      <c r="A350" s="18"/>
      <c r="B350" s="19" t="s">
        <v>405</v>
      </c>
      <c r="C350" s="20">
        <v>6.4500000000000002E-2</v>
      </c>
      <c r="D350" s="20">
        <v>0</v>
      </c>
      <c r="E350" s="20">
        <v>6.4500000000000002E-2</v>
      </c>
      <c r="F350" s="21">
        <v>0.8</v>
      </c>
      <c r="G350" s="21">
        <v>4.5</v>
      </c>
      <c r="H350" s="21">
        <v>30.97</v>
      </c>
      <c r="I350" s="22">
        <v>44</v>
      </c>
    </row>
    <row r="351" spans="1:9" ht="27.95" customHeight="1" thickBot="1">
      <c r="A351" s="18"/>
      <c r="B351" s="19" t="s">
        <v>765</v>
      </c>
      <c r="C351" s="20">
        <v>0</v>
      </c>
      <c r="D351" s="20">
        <v>0</v>
      </c>
      <c r="E351" s="20">
        <v>0</v>
      </c>
      <c r="F351" s="21">
        <v>0</v>
      </c>
      <c r="G351" s="21">
        <v>0</v>
      </c>
      <c r="H351" s="21">
        <v>0.6</v>
      </c>
      <c r="I351" s="22">
        <v>1</v>
      </c>
    </row>
    <row r="352" spans="1:9" ht="27.95" customHeight="1" thickBot="1">
      <c r="A352" s="18"/>
      <c r="B352" s="19" t="s">
        <v>766</v>
      </c>
      <c r="C352" s="20">
        <v>0</v>
      </c>
      <c r="D352" s="20">
        <v>0</v>
      </c>
      <c r="E352" s="20">
        <v>0</v>
      </c>
      <c r="F352" s="21">
        <v>0</v>
      </c>
      <c r="G352" s="21">
        <v>0</v>
      </c>
      <c r="H352" s="21">
        <v>0.46</v>
      </c>
      <c r="I352" s="22">
        <v>1</v>
      </c>
    </row>
    <row r="353" spans="1:9" ht="27.95" customHeight="1" thickBot="1">
      <c r="A353" s="18"/>
      <c r="B353" s="19" t="s">
        <v>767</v>
      </c>
      <c r="C353" s="20">
        <v>0</v>
      </c>
      <c r="D353" s="20">
        <v>0</v>
      </c>
      <c r="E353" s="20">
        <v>0</v>
      </c>
      <c r="F353" s="21">
        <v>0</v>
      </c>
      <c r="G353" s="21">
        <v>0</v>
      </c>
      <c r="H353" s="21">
        <v>7.89</v>
      </c>
      <c r="I353" s="22">
        <v>17</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0</v>
      </c>
      <c r="D357" s="20">
        <v>0</v>
      </c>
      <c r="E357" s="20">
        <v>0</v>
      </c>
      <c r="F357" s="21">
        <v>0</v>
      </c>
      <c r="G357" s="21">
        <v>0</v>
      </c>
      <c r="H357" s="21">
        <v>8.35</v>
      </c>
      <c r="I357" s="22">
        <v>18</v>
      </c>
    </row>
    <row r="358" spans="1:9" ht="27.95" customHeight="1" thickBot="1">
      <c r="A358" s="18"/>
      <c r="B358" s="19" t="s">
        <v>406</v>
      </c>
      <c r="C358" s="20">
        <v>0</v>
      </c>
      <c r="D358" s="20">
        <v>0</v>
      </c>
      <c r="E358" s="20">
        <v>0</v>
      </c>
      <c r="F358" s="21">
        <v>0</v>
      </c>
      <c r="G358" s="21">
        <v>0</v>
      </c>
      <c r="H358" s="21">
        <v>8.9499999999999993</v>
      </c>
      <c r="I358" s="22">
        <v>19</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0.54</v>
      </c>
      <c r="I360" s="22">
        <v>1</v>
      </c>
    </row>
    <row r="361" spans="1:9" ht="27.95" customHeight="1" thickBot="1">
      <c r="A361" s="18"/>
      <c r="B361" s="19" t="s">
        <v>774</v>
      </c>
      <c r="C361" s="20">
        <v>0</v>
      </c>
      <c r="D361" s="20">
        <v>0</v>
      </c>
      <c r="E361" s="20">
        <v>0</v>
      </c>
      <c r="F361" s="21">
        <v>0</v>
      </c>
      <c r="G361" s="21">
        <v>0</v>
      </c>
      <c r="H361" s="21">
        <v>4.7699999999999996</v>
      </c>
      <c r="I361" s="22">
        <v>11</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0</v>
      </c>
      <c r="D363" s="20">
        <v>0</v>
      </c>
      <c r="E363" s="20">
        <v>0</v>
      </c>
      <c r="F363" s="21">
        <v>0</v>
      </c>
      <c r="G363" s="21">
        <v>0</v>
      </c>
      <c r="H363" s="21">
        <v>6.31</v>
      </c>
      <c r="I363" s="22">
        <v>13</v>
      </c>
    </row>
    <row r="364" spans="1:9" ht="27.95" customHeight="1" thickBot="1">
      <c r="A364" s="18"/>
      <c r="B364" s="19" t="s">
        <v>407</v>
      </c>
      <c r="C364" s="20">
        <v>0</v>
      </c>
      <c r="D364" s="20">
        <v>0</v>
      </c>
      <c r="E364" s="20">
        <v>0</v>
      </c>
      <c r="F364" s="21">
        <v>0</v>
      </c>
      <c r="G364" s="21">
        <v>0</v>
      </c>
      <c r="H364" s="21">
        <v>6.31</v>
      </c>
      <c r="I364" s="22">
        <v>13</v>
      </c>
    </row>
    <row r="365" spans="1:9" ht="27.95" customHeight="1" thickBot="1">
      <c r="A365" s="18"/>
      <c r="B365" s="19" t="s">
        <v>777</v>
      </c>
      <c r="C365" s="20">
        <v>0</v>
      </c>
      <c r="D365" s="20">
        <v>0</v>
      </c>
      <c r="E365" s="20">
        <v>0</v>
      </c>
      <c r="F365" s="21">
        <v>0</v>
      </c>
      <c r="G365" s="21">
        <v>0</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0.1522</v>
      </c>
      <c r="D367" s="20">
        <v>0</v>
      </c>
      <c r="E367" s="20">
        <v>0.1522</v>
      </c>
      <c r="F367" s="21">
        <v>0</v>
      </c>
      <c r="G367" s="21">
        <v>0</v>
      </c>
      <c r="H367" s="21">
        <v>6.57</v>
      </c>
      <c r="I367" s="22">
        <v>8</v>
      </c>
    </row>
    <row r="368" spans="1:9" ht="27.95" customHeight="1" thickBot="1">
      <c r="A368" s="18"/>
      <c r="B368" s="19" t="s">
        <v>780</v>
      </c>
      <c r="C368" s="20">
        <v>0</v>
      </c>
      <c r="D368" s="20">
        <v>0</v>
      </c>
      <c r="E368" s="20">
        <v>0</v>
      </c>
      <c r="F368" s="21">
        <v>0</v>
      </c>
      <c r="G368" s="21">
        <v>0</v>
      </c>
      <c r="H368" s="21">
        <v>2.4</v>
      </c>
      <c r="I368" s="22">
        <v>3</v>
      </c>
    </row>
    <row r="369" spans="1:9" ht="27.95" customHeight="1" thickBot="1">
      <c r="A369" s="18"/>
      <c r="B369" s="19" t="s">
        <v>781</v>
      </c>
      <c r="C369" s="20">
        <v>0.1067</v>
      </c>
      <c r="D369" s="20">
        <v>0</v>
      </c>
      <c r="E369" s="20">
        <v>0.1067</v>
      </c>
      <c r="F369" s="21">
        <v>0</v>
      </c>
      <c r="G369" s="21">
        <v>0</v>
      </c>
      <c r="H369" s="21">
        <v>9.3699999999999992</v>
      </c>
      <c r="I369" s="22">
        <v>12</v>
      </c>
    </row>
    <row r="370" spans="1:9" ht="27.95" customHeight="1" thickBot="1">
      <c r="A370" s="18"/>
      <c r="B370" s="19" t="s">
        <v>408</v>
      </c>
      <c r="C370" s="20">
        <v>9.64E-2</v>
      </c>
      <c r="D370" s="20">
        <v>0</v>
      </c>
      <c r="E370" s="20">
        <v>9.64E-2</v>
      </c>
      <c r="F370" s="21">
        <v>0</v>
      </c>
      <c r="G370" s="21">
        <v>0</v>
      </c>
      <c r="H370" s="21">
        <v>10.37</v>
      </c>
      <c r="I370" s="22">
        <v>12</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0.3145</v>
      </c>
      <c r="D390" s="20">
        <v>0</v>
      </c>
      <c r="E390" s="20">
        <v>0.3145</v>
      </c>
      <c r="F390" s="21">
        <v>0</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7.8E-2</v>
      </c>
      <c r="D392" s="20">
        <v>0</v>
      </c>
      <c r="E392" s="20">
        <v>7.8E-2</v>
      </c>
      <c r="F392" s="21">
        <v>0</v>
      </c>
      <c r="G392" s="21">
        <v>0</v>
      </c>
      <c r="H392" s="21">
        <v>6.41</v>
      </c>
      <c r="I392" s="22">
        <v>10</v>
      </c>
    </row>
    <row r="393" spans="1:9" ht="27.95" customHeight="1" thickBot="1">
      <c r="A393" s="18"/>
      <c r="B393" s="19" t="s">
        <v>801</v>
      </c>
      <c r="C393" s="20">
        <v>7.8E-2</v>
      </c>
      <c r="D393" s="20">
        <v>0</v>
      </c>
      <c r="E393" s="20">
        <v>7.8E-2</v>
      </c>
      <c r="F393" s="21">
        <v>0</v>
      </c>
      <c r="G393" s="21">
        <v>0</v>
      </c>
      <c r="H393" s="21">
        <v>6.41</v>
      </c>
      <c r="I393" s="22">
        <v>10</v>
      </c>
    </row>
    <row r="394" spans="1:9" ht="27.95" customHeight="1" thickBot="1">
      <c r="A394" s="18"/>
      <c r="B394" s="19" t="s">
        <v>412</v>
      </c>
      <c r="C394" s="20">
        <v>8.1699999999999995E-2</v>
      </c>
      <c r="D394" s="20">
        <v>0</v>
      </c>
      <c r="E394" s="20">
        <v>8.1699999999999995E-2</v>
      </c>
      <c r="F394" s="21">
        <v>0</v>
      </c>
      <c r="G394" s="21">
        <v>0</v>
      </c>
      <c r="H394" s="21">
        <v>6.51</v>
      </c>
      <c r="I394" s="22">
        <v>11</v>
      </c>
    </row>
    <row r="395" spans="1:9" ht="13.5" thickBot="1">
      <c r="A395" s="18"/>
      <c r="B395" s="19" t="s">
        <v>802</v>
      </c>
      <c r="C395" s="465" t="s">
        <v>468</v>
      </c>
      <c r="D395" s="466"/>
      <c r="E395" s="466"/>
      <c r="F395" s="466"/>
      <c r="G395" s="466"/>
      <c r="H395" s="466"/>
      <c r="I395" s="467"/>
    </row>
    <row r="396" spans="1:9" ht="13.5" thickBot="1">
      <c r="A396" s="18"/>
      <c r="B396" s="19" t="s">
        <v>803</v>
      </c>
      <c r="C396" s="465" t="s">
        <v>468</v>
      </c>
      <c r="D396" s="466"/>
      <c r="E396" s="466"/>
      <c r="F396" s="466"/>
      <c r="G396" s="466"/>
      <c r="H396" s="466"/>
      <c r="I396" s="467"/>
    </row>
    <row r="397" spans="1:9" ht="27.95" customHeight="1" thickBot="1">
      <c r="A397" s="18"/>
      <c r="B397" s="19" t="s">
        <v>804</v>
      </c>
      <c r="C397" s="20">
        <v>3.78E-2</v>
      </c>
      <c r="D397" s="20">
        <v>0</v>
      </c>
      <c r="E397" s="20">
        <v>3.78E-2</v>
      </c>
      <c r="F397" s="21">
        <v>1.07</v>
      </c>
      <c r="G397" s="21">
        <v>0</v>
      </c>
      <c r="H397" s="21">
        <v>4.6100000000000003</v>
      </c>
      <c r="I397" s="22">
        <v>11</v>
      </c>
    </row>
    <row r="398" spans="1:9" ht="27.95" customHeight="1" thickBot="1">
      <c r="A398" s="18"/>
      <c r="B398" s="19" t="s">
        <v>805</v>
      </c>
      <c r="C398" s="20">
        <v>3.78E-2</v>
      </c>
      <c r="D398" s="20">
        <v>0</v>
      </c>
      <c r="E398" s="20">
        <v>3.78E-2</v>
      </c>
      <c r="F398" s="21">
        <v>1.07</v>
      </c>
      <c r="G398" s="21">
        <v>0</v>
      </c>
      <c r="H398" s="21">
        <v>4.6100000000000003</v>
      </c>
      <c r="I398" s="22">
        <v>11</v>
      </c>
    </row>
    <row r="399" spans="1:9" ht="27.95" customHeight="1" thickBot="1">
      <c r="A399" s="18"/>
      <c r="B399" s="19" t="s">
        <v>413</v>
      </c>
      <c r="C399" s="20">
        <v>3.78E-2</v>
      </c>
      <c r="D399" s="20">
        <v>0</v>
      </c>
      <c r="E399" s="20">
        <v>3.78E-2</v>
      </c>
      <c r="F399" s="21">
        <v>1.07</v>
      </c>
      <c r="G399" s="21">
        <v>0</v>
      </c>
      <c r="H399" s="21">
        <v>4.6100000000000003</v>
      </c>
      <c r="I399" s="22">
        <v>11</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v>
      </c>
      <c r="D406" s="20">
        <v>0</v>
      </c>
      <c r="E406" s="20">
        <v>0</v>
      </c>
      <c r="F406" s="21">
        <v>0</v>
      </c>
      <c r="G406" s="21">
        <v>0</v>
      </c>
      <c r="H406" s="21">
        <v>0.5</v>
      </c>
      <c r="I406" s="22">
        <v>1</v>
      </c>
    </row>
    <row r="407" spans="1:9" ht="27.95" customHeight="1" thickBot="1">
      <c r="A407" s="18"/>
      <c r="B407" s="19" t="s">
        <v>812</v>
      </c>
      <c r="C407" s="20">
        <v>0.1206</v>
      </c>
      <c r="D407" s="20">
        <v>0.14119999999999999</v>
      </c>
      <c r="E407" s="20">
        <v>0.26179999999999998</v>
      </c>
      <c r="F407" s="21">
        <v>0</v>
      </c>
      <c r="G407" s="21">
        <v>4</v>
      </c>
      <c r="H407" s="21">
        <v>12.57</v>
      </c>
      <c r="I407" s="22">
        <v>22</v>
      </c>
    </row>
    <row r="408" spans="1:9" ht="27.95" customHeight="1" thickBot="1">
      <c r="A408" s="18"/>
      <c r="B408" s="19" t="s">
        <v>446</v>
      </c>
      <c r="C408" s="20">
        <v>0.11600000000000001</v>
      </c>
      <c r="D408" s="20">
        <v>0.1358</v>
      </c>
      <c r="E408" s="20">
        <v>0.25180000000000002</v>
      </c>
      <c r="F408" s="21">
        <v>0</v>
      </c>
      <c r="G408" s="21">
        <v>4</v>
      </c>
      <c r="H408" s="21">
        <v>13.07</v>
      </c>
      <c r="I408" s="22">
        <v>23</v>
      </c>
    </row>
    <row r="409" spans="1:9" ht="27.95" customHeight="1" thickBot="1">
      <c r="A409" s="18"/>
      <c r="B409" s="19" t="s">
        <v>813</v>
      </c>
      <c r="C409" s="20">
        <v>0.11600000000000001</v>
      </c>
      <c r="D409" s="20">
        <v>0.1358</v>
      </c>
      <c r="E409" s="20">
        <v>0.25180000000000002</v>
      </c>
      <c r="F409" s="21">
        <v>0</v>
      </c>
      <c r="G409" s="21">
        <v>4</v>
      </c>
      <c r="H409" s="21">
        <v>13.07</v>
      </c>
      <c r="I409" s="22">
        <v>23</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v>
      </c>
      <c r="D411" s="20">
        <v>0</v>
      </c>
      <c r="E411" s="20">
        <v>0</v>
      </c>
      <c r="F411" s="21">
        <v>0</v>
      </c>
      <c r="G411" s="21">
        <v>0</v>
      </c>
      <c r="H411" s="21">
        <v>1</v>
      </c>
      <c r="I411" s="22">
        <v>1</v>
      </c>
    </row>
    <row r="412" spans="1:9" ht="27.95" customHeight="1" thickBot="1">
      <c r="A412" s="18"/>
      <c r="B412" s="19" t="s">
        <v>816</v>
      </c>
      <c r="C412" s="20">
        <v>4.2200000000000001E-2</v>
      </c>
      <c r="D412" s="20">
        <v>0</v>
      </c>
      <c r="E412" s="20">
        <v>4.2200000000000001E-2</v>
      </c>
      <c r="F412" s="21">
        <v>0</v>
      </c>
      <c r="G412" s="21">
        <v>0</v>
      </c>
      <c r="H412" s="21">
        <v>33.200000000000003</v>
      </c>
      <c r="I412" s="22">
        <v>53</v>
      </c>
    </row>
    <row r="413" spans="1:9" ht="27.95" customHeight="1" thickBot="1">
      <c r="A413" s="18"/>
      <c r="B413" s="19" t="s">
        <v>817</v>
      </c>
      <c r="C413" s="20">
        <v>4.0899999999999999E-2</v>
      </c>
      <c r="D413" s="20">
        <v>0</v>
      </c>
      <c r="E413" s="20">
        <v>4.0899999999999999E-2</v>
      </c>
      <c r="F413" s="21">
        <v>0</v>
      </c>
      <c r="G413" s="21">
        <v>0</v>
      </c>
      <c r="H413" s="21">
        <v>34.200000000000003</v>
      </c>
      <c r="I413" s="22">
        <v>54</v>
      </c>
    </row>
    <row r="414" spans="1:9" ht="27.95" customHeight="1" thickBot="1">
      <c r="A414" s="18"/>
      <c r="B414" s="19" t="s">
        <v>447</v>
      </c>
      <c r="C414" s="20">
        <v>0.04</v>
      </c>
      <c r="D414" s="20">
        <v>0</v>
      </c>
      <c r="E414" s="20">
        <v>0.04</v>
      </c>
      <c r="F414" s="21">
        <v>0</v>
      </c>
      <c r="G414" s="21">
        <v>0</v>
      </c>
      <c r="H414" s="21">
        <v>35</v>
      </c>
      <c r="I414" s="22">
        <v>55</v>
      </c>
    </row>
    <row r="415" spans="1:9" ht="13.5" thickBot="1">
      <c r="A415" s="18"/>
      <c r="B415" s="19" t="s">
        <v>856</v>
      </c>
      <c r="C415" s="465" t="s">
        <v>468</v>
      </c>
      <c r="D415" s="466"/>
      <c r="E415" s="466"/>
      <c r="F415" s="466"/>
      <c r="G415" s="466"/>
      <c r="H415" s="466"/>
      <c r="I415" s="467"/>
    </row>
    <row r="416" spans="1:9" ht="13.5" thickBot="1">
      <c r="A416" s="18"/>
      <c r="B416" s="19" t="s">
        <v>857</v>
      </c>
      <c r="C416" s="465" t="s">
        <v>468</v>
      </c>
      <c r="D416" s="466"/>
      <c r="E416" s="466"/>
      <c r="F416" s="466"/>
      <c r="G416" s="466"/>
      <c r="H416" s="466"/>
      <c r="I416" s="467"/>
    </row>
    <row r="417" spans="1:9" ht="13.5" thickBot="1">
      <c r="A417" s="18"/>
      <c r="B417" s="19" t="s">
        <v>858</v>
      </c>
      <c r="C417" s="465" t="s">
        <v>468</v>
      </c>
      <c r="D417" s="466"/>
      <c r="E417" s="466"/>
      <c r="F417" s="466"/>
      <c r="G417" s="466"/>
      <c r="H417" s="466"/>
      <c r="I417" s="467"/>
    </row>
    <row r="418" spans="1:9" ht="13.5" thickBot="1">
      <c r="A418" s="18"/>
      <c r="B418" s="19" t="s">
        <v>875</v>
      </c>
      <c r="C418" s="465" t="s">
        <v>468</v>
      </c>
      <c r="D418" s="466"/>
      <c r="E418" s="466"/>
      <c r="F418" s="466"/>
      <c r="G418" s="466"/>
      <c r="H418" s="466"/>
      <c r="I418" s="467"/>
    </row>
    <row r="419" spans="1:9" ht="13.5" thickBot="1">
      <c r="A419" s="18"/>
      <c r="B419" s="19" t="s">
        <v>876</v>
      </c>
      <c r="C419" s="465" t="s">
        <v>468</v>
      </c>
      <c r="D419" s="466"/>
      <c r="E419" s="466"/>
      <c r="F419" s="466"/>
      <c r="G419" s="466"/>
      <c r="H419" s="466"/>
      <c r="I419" s="467"/>
    </row>
    <row r="420" spans="1:9" ht="27.95" customHeight="1" thickBot="1">
      <c r="A420" s="18"/>
      <c r="B420" s="19" t="s">
        <v>859</v>
      </c>
      <c r="C420" s="20">
        <v>0</v>
      </c>
      <c r="D420" s="20">
        <v>0</v>
      </c>
      <c r="E420" s="20">
        <v>0</v>
      </c>
      <c r="F420" s="21">
        <v>0</v>
      </c>
      <c r="G420" s="21">
        <v>0</v>
      </c>
      <c r="H420" s="21">
        <v>0</v>
      </c>
      <c r="I420" s="22">
        <v>0</v>
      </c>
    </row>
    <row r="421" spans="1:9" ht="13.5" thickBot="1">
      <c r="A421" s="18"/>
      <c r="B421" s="19" t="s">
        <v>860</v>
      </c>
      <c r="C421" s="465" t="s">
        <v>468</v>
      </c>
      <c r="D421" s="466"/>
      <c r="E421" s="466"/>
      <c r="F421" s="466"/>
      <c r="G421" s="466"/>
      <c r="H421" s="466"/>
      <c r="I421" s="467"/>
    </row>
    <row r="422" spans="1:9" ht="13.5" thickBot="1">
      <c r="A422" s="18"/>
      <c r="B422" s="19" t="s">
        <v>861</v>
      </c>
      <c r="C422" s="465" t="s">
        <v>468</v>
      </c>
      <c r="D422" s="466"/>
      <c r="E422" s="466"/>
      <c r="F422" s="466"/>
      <c r="G422" s="466"/>
      <c r="H422" s="466"/>
      <c r="I422" s="467"/>
    </row>
    <row r="423" spans="1:9" ht="27.95" customHeight="1" thickBot="1">
      <c r="A423" s="18"/>
      <c r="B423" s="19" t="s">
        <v>862</v>
      </c>
      <c r="C423" s="20">
        <v>0</v>
      </c>
      <c r="D423" s="20">
        <v>0</v>
      </c>
      <c r="E423" s="20">
        <v>0</v>
      </c>
      <c r="F423" s="21">
        <v>0</v>
      </c>
      <c r="G423" s="21">
        <v>0</v>
      </c>
      <c r="H423" s="21">
        <v>0</v>
      </c>
      <c r="I423" s="22">
        <v>0</v>
      </c>
    </row>
    <row r="424" spans="1:9" ht="13.5" thickBot="1">
      <c r="A424" s="18"/>
      <c r="B424" s="19" t="s">
        <v>863</v>
      </c>
      <c r="C424" s="465" t="s">
        <v>468</v>
      </c>
      <c r="D424" s="466"/>
      <c r="E424" s="466"/>
      <c r="F424" s="466"/>
      <c r="G424" s="466"/>
      <c r="H424" s="466"/>
      <c r="I424" s="467"/>
    </row>
    <row r="425" spans="1:9" ht="13.5" thickBot="1">
      <c r="A425" s="18"/>
      <c r="B425" s="19" t="s">
        <v>864</v>
      </c>
      <c r="C425" s="465" t="s">
        <v>468</v>
      </c>
      <c r="D425" s="466"/>
      <c r="E425" s="466"/>
      <c r="F425" s="466"/>
      <c r="G425" s="466"/>
      <c r="H425" s="466"/>
      <c r="I425" s="467"/>
    </row>
    <row r="426" spans="1:9" ht="13.5" thickBot="1">
      <c r="A426" s="18"/>
      <c r="B426" s="19" t="s">
        <v>877</v>
      </c>
      <c r="C426" s="465" t="s">
        <v>468</v>
      </c>
      <c r="D426" s="466"/>
      <c r="E426" s="466"/>
      <c r="F426" s="466"/>
      <c r="G426" s="466"/>
      <c r="H426" s="466"/>
      <c r="I426" s="467"/>
    </row>
    <row r="427" spans="1:9" ht="27.95" customHeight="1" thickBot="1">
      <c r="A427" s="18"/>
      <c r="B427" s="19" t="s">
        <v>865</v>
      </c>
      <c r="C427" s="20">
        <v>0</v>
      </c>
      <c r="D427" s="20">
        <v>0</v>
      </c>
      <c r="E427" s="20">
        <v>0</v>
      </c>
      <c r="F427" s="21">
        <v>0</v>
      </c>
      <c r="G427" s="21">
        <v>0</v>
      </c>
      <c r="H427" s="21">
        <v>0</v>
      </c>
      <c r="I427" s="22">
        <v>0</v>
      </c>
    </row>
    <row r="428" spans="1:9" ht="27.95" customHeight="1" thickBot="1">
      <c r="A428" s="18"/>
      <c r="B428" s="19" t="s">
        <v>866</v>
      </c>
      <c r="C428" s="20">
        <v>0</v>
      </c>
      <c r="D428" s="20">
        <v>0</v>
      </c>
      <c r="E428" s="20">
        <v>0</v>
      </c>
      <c r="F428" s="21">
        <v>0</v>
      </c>
      <c r="G428" s="21">
        <v>0</v>
      </c>
      <c r="H428" s="21">
        <v>0</v>
      </c>
      <c r="I428" s="22">
        <v>0</v>
      </c>
    </row>
    <row r="429" spans="1:9" ht="27.95" customHeight="1" thickBot="1">
      <c r="A429" s="18"/>
      <c r="B429" s="19" t="s">
        <v>818</v>
      </c>
      <c r="C429" s="20">
        <v>5.0099999999999999E-2</v>
      </c>
      <c r="D429" s="20">
        <v>1.11E-2</v>
      </c>
      <c r="E429" s="20">
        <v>6.1199999999999997E-2</v>
      </c>
      <c r="F429" s="21">
        <v>0.34</v>
      </c>
      <c r="G429" s="21">
        <v>4.4000000000000004</v>
      </c>
      <c r="H429" s="21">
        <v>892.48</v>
      </c>
      <c r="I429" s="22">
        <v>1333</v>
      </c>
    </row>
    <row r="430" spans="1:9" ht="13.5" thickBot="1">
      <c r="A430" s="18"/>
      <c r="B430" s="19" t="s">
        <v>469</v>
      </c>
      <c r="C430" s="465" t="s">
        <v>468</v>
      </c>
      <c r="D430" s="466"/>
      <c r="E430" s="466"/>
      <c r="F430" s="466"/>
      <c r="G430" s="466"/>
      <c r="H430" s="466"/>
      <c r="I430" s="467"/>
    </row>
    <row r="431" spans="1:9" ht="13.5" thickBot="1">
      <c r="A431" s="18"/>
      <c r="B431" s="19" t="s">
        <v>819</v>
      </c>
      <c r="C431" s="465" t="s">
        <v>468</v>
      </c>
      <c r="D431" s="466"/>
      <c r="E431" s="466"/>
      <c r="F431" s="466"/>
      <c r="G431" s="466"/>
      <c r="H431" s="466"/>
      <c r="I431" s="467"/>
    </row>
    <row r="432" spans="1:9" ht="13.5" thickBot="1">
      <c r="A432" s="18"/>
      <c r="B432" s="19" t="s">
        <v>820</v>
      </c>
      <c r="C432" s="465" t="s">
        <v>468</v>
      </c>
      <c r="D432" s="466"/>
      <c r="E432" s="466"/>
      <c r="F432" s="466"/>
      <c r="G432" s="466"/>
      <c r="H432" s="466"/>
      <c r="I432" s="467"/>
    </row>
    <row r="433" spans="1:9" ht="13.5" thickBot="1">
      <c r="A433" s="18"/>
      <c r="B433" s="19" t="s">
        <v>821</v>
      </c>
      <c r="C433" s="465" t="s">
        <v>468</v>
      </c>
      <c r="D433" s="466"/>
      <c r="E433" s="466"/>
      <c r="F433" s="466"/>
      <c r="G433" s="466"/>
      <c r="H433" s="466"/>
      <c r="I433" s="467"/>
    </row>
    <row r="434" spans="1:9" ht="13.5" thickBot="1">
      <c r="A434" s="18"/>
      <c r="B434" s="19" t="s">
        <v>822</v>
      </c>
      <c r="C434" s="465" t="s">
        <v>468</v>
      </c>
      <c r="D434" s="466"/>
      <c r="E434" s="466"/>
      <c r="F434" s="466"/>
      <c r="G434" s="466"/>
      <c r="H434" s="466"/>
      <c r="I434" s="467"/>
    </row>
    <row r="435" spans="1:9" ht="13.5" thickBot="1">
      <c r="A435" s="18"/>
      <c r="B435" s="19" t="s">
        <v>823</v>
      </c>
      <c r="C435" s="465" t="s">
        <v>468</v>
      </c>
      <c r="D435" s="466"/>
      <c r="E435" s="466"/>
      <c r="F435" s="466"/>
      <c r="G435" s="466"/>
      <c r="H435" s="466"/>
      <c r="I435" s="467"/>
    </row>
    <row r="436" spans="1:9" ht="27.95" customHeight="1" thickBot="1">
      <c r="A436" s="18"/>
      <c r="B436" s="19" t="s">
        <v>414</v>
      </c>
      <c r="C436" s="20">
        <v>0</v>
      </c>
      <c r="D436" s="20">
        <v>0</v>
      </c>
      <c r="E436" s="20">
        <v>0</v>
      </c>
      <c r="F436" s="21">
        <v>0</v>
      </c>
      <c r="G436" s="21">
        <v>0</v>
      </c>
      <c r="H436" s="21">
        <v>0</v>
      </c>
      <c r="I436" s="22">
        <v>0</v>
      </c>
    </row>
    <row r="437" spans="1:9" ht="13.5" thickBot="1">
      <c r="A437" s="18"/>
      <c r="B437" s="19" t="s">
        <v>824</v>
      </c>
      <c r="C437" s="465" t="s">
        <v>468</v>
      </c>
      <c r="D437" s="466"/>
      <c r="E437" s="466"/>
      <c r="F437" s="466"/>
      <c r="G437" s="466"/>
      <c r="H437" s="466"/>
      <c r="I437" s="467"/>
    </row>
    <row r="438" spans="1:9" ht="13.5" thickBot="1">
      <c r="A438" s="18"/>
      <c r="B438" s="19" t="s">
        <v>727</v>
      </c>
      <c r="C438" s="465" t="s">
        <v>468</v>
      </c>
      <c r="D438" s="466"/>
      <c r="E438" s="466"/>
      <c r="F438" s="466"/>
      <c r="G438" s="466"/>
      <c r="H438" s="466"/>
      <c r="I438" s="467"/>
    </row>
    <row r="439" spans="1:9" ht="27.95" customHeight="1" thickBot="1">
      <c r="A439" s="18"/>
      <c r="B439" s="19" t="s">
        <v>818</v>
      </c>
      <c r="C439" s="20">
        <v>0</v>
      </c>
      <c r="D439" s="20">
        <v>0</v>
      </c>
      <c r="E439" s="20">
        <v>0</v>
      </c>
      <c r="F439" s="21">
        <v>0</v>
      </c>
      <c r="G439" s="21">
        <v>0</v>
      </c>
      <c r="H439" s="21">
        <v>0</v>
      </c>
      <c r="I439" s="22">
        <v>0</v>
      </c>
    </row>
    <row r="440" spans="1:9" ht="13.5" thickBot="1">
      <c r="A440" s="18"/>
      <c r="B440" s="19" t="s">
        <v>825</v>
      </c>
      <c r="C440" s="465" t="s">
        <v>468</v>
      </c>
      <c r="D440" s="466"/>
      <c r="E440" s="466"/>
      <c r="F440" s="466"/>
      <c r="G440" s="466"/>
      <c r="H440" s="466"/>
      <c r="I440" s="467"/>
    </row>
    <row r="441" spans="1:9" ht="13.5" thickBot="1">
      <c r="A441" s="18"/>
      <c r="B441" s="19" t="s">
        <v>826</v>
      </c>
      <c r="C441" s="465" t="s">
        <v>468</v>
      </c>
      <c r="D441" s="466"/>
      <c r="E441" s="466"/>
      <c r="F441" s="466"/>
      <c r="G441" s="466"/>
      <c r="H441" s="466"/>
      <c r="I441" s="467"/>
    </row>
    <row r="442" spans="1:9" ht="13.5" thickBot="1">
      <c r="A442" s="18"/>
      <c r="B442" s="19" t="s">
        <v>827</v>
      </c>
      <c r="C442" s="465" t="s">
        <v>468</v>
      </c>
      <c r="D442" s="466"/>
      <c r="E442" s="466"/>
      <c r="F442" s="466"/>
      <c r="G442" s="466"/>
      <c r="H442" s="466"/>
      <c r="I442" s="467"/>
    </row>
    <row r="443" spans="1:9" ht="27.95" customHeight="1" thickBot="1">
      <c r="A443" s="18"/>
      <c r="B443" s="19" t="s">
        <v>415</v>
      </c>
      <c r="C443" s="20">
        <v>0</v>
      </c>
      <c r="D443" s="20">
        <v>0</v>
      </c>
      <c r="E443" s="20">
        <v>0</v>
      </c>
      <c r="F443" s="21">
        <v>0</v>
      </c>
      <c r="G443" s="21">
        <v>0</v>
      </c>
      <c r="H443" s="21">
        <v>0</v>
      </c>
      <c r="I443" s="22">
        <v>0</v>
      </c>
    </row>
    <row r="444" spans="1:9" ht="27.95" customHeight="1" thickBot="1">
      <c r="A444" s="23"/>
      <c r="B444" s="24" t="s">
        <v>828</v>
      </c>
      <c r="C444" s="25">
        <v>5.0099999999999999E-2</v>
      </c>
      <c r="D444" s="25">
        <v>1.11E-2</v>
      </c>
      <c r="E444" s="25">
        <v>6.1199999999999997E-2</v>
      </c>
      <c r="F444" s="26">
        <v>0.34</v>
      </c>
      <c r="G444" s="26">
        <v>4.4000000000000004</v>
      </c>
      <c r="H444" s="26">
        <v>892.48</v>
      </c>
      <c r="I444" s="27">
        <v>1333</v>
      </c>
    </row>
    <row r="445" spans="1:9">
      <c r="A445" s="479"/>
      <c r="B445" s="479"/>
      <c r="C445" s="479"/>
      <c r="D445" s="479"/>
      <c r="E445" s="479"/>
      <c r="F445" s="479"/>
      <c r="G445" s="479"/>
      <c r="H445" s="479"/>
      <c r="I445" s="479"/>
    </row>
    <row r="446" spans="1:9">
      <c r="A446" s="463"/>
      <c r="B446" s="463"/>
      <c r="C446" s="463"/>
      <c r="D446" s="463"/>
      <c r="E446" s="463"/>
      <c r="F446" s="463"/>
      <c r="G446" s="463"/>
      <c r="H446" s="463"/>
      <c r="I446" s="463"/>
    </row>
    <row r="447" spans="1:9" ht="12.95" customHeight="1">
      <c r="A447" s="478" t="s">
        <v>829</v>
      </c>
      <c r="B447" s="478"/>
      <c r="C447" s="478"/>
      <c r="D447" s="478"/>
      <c r="E447" s="478"/>
      <c r="F447" s="478"/>
      <c r="G447" s="478"/>
      <c r="H447" s="478"/>
      <c r="I447" s="478"/>
    </row>
    <row r="448" spans="1:9">
      <c r="A448" s="463"/>
      <c r="B448" s="463"/>
      <c r="C448" s="463"/>
      <c r="D448" s="463"/>
      <c r="E448" s="463"/>
      <c r="F448" s="463"/>
      <c r="G448" s="463"/>
      <c r="H448" s="463"/>
      <c r="I448" s="463"/>
    </row>
    <row r="449" spans="1:9" ht="12.95" customHeight="1">
      <c r="A449" s="477" t="s">
        <v>830</v>
      </c>
      <c r="B449" s="477"/>
      <c r="C449" s="477"/>
      <c r="D449" s="477"/>
      <c r="E449" s="477"/>
      <c r="F449" s="477"/>
      <c r="G449" s="477"/>
      <c r="H449" s="477"/>
      <c r="I449" s="477"/>
    </row>
    <row r="450" spans="1:9" ht="12.95" customHeight="1">
      <c r="A450" s="477" t="s">
        <v>831</v>
      </c>
      <c r="B450" s="477"/>
      <c r="C450" s="477"/>
      <c r="D450" s="477"/>
      <c r="E450" s="477"/>
      <c r="F450" s="477"/>
      <c r="G450" s="477"/>
      <c r="H450" s="477"/>
      <c r="I450" s="477"/>
    </row>
    <row r="451" spans="1:9" ht="12.95" customHeight="1">
      <c r="A451" s="477" t="s">
        <v>832</v>
      </c>
      <c r="B451" s="477"/>
      <c r="C451" s="477"/>
      <c r="D451" s="477"/>
      <c r="E451" s="477"/>
      <c r="F451" s="477"/>
      <c r="G451" s="477"/>
      <c r="H451" s="477"/>
      <c r="I451" s="477"/>
    </row>
    <row r="452" spans="1:9" ht="12.95" customHeight="1">
      <c r="A452" s="477" t="s">
        <v>833</v>
      </c>
      <c r="B452" s="477"/>
      <c r="C452" s="477"/>
      <c r="D452" s="477"/>
      <c r="E452" s="477"/>
      <c r="F452" s="477"/>
      <c r="G452" s="477"/>
      <c r="H452" s="477"/>
      <c r="I452" s="477"/>
    </row>
    <row r="453" spans="1:9" ht="12.95" customHeight="1">
      <c r="A453" s="477" t="s">
        <v>834</v>
      </c>
      <c r="B453" s="477"/>
      <c r="C453" s="477"/>
      <c r="D453" s="477"/>
      <c r="E453" s="477"/>
      <c r="F453" s="477"/>
      <c r="G453" s="477"/>
      <c r="H453" s="477"/>
      <c r="I453" s="477"/>
    </row>
  </sheetData>
  <mergeCells count="231">
    <mergeCell ref="C374:I374"/>
    <mergeCell ref="C383:I383"/>
    <mergeCell ref="C379:I379"/>
    <mergeCell ref="C380:I380"/>
    <mergeCell ref="C355:I355"/>
    <mergeCell ref="C377:I377"/>
    <mergeCell ref="C378:I378"/>
    <mergeCell ref="C415:I415"/>
    <mergeCell ref="C416:I416"/>
    <mergeCell ref="C396:I396"/>
    <mergeCell ref="C401:I401"/>
    <mergeCell ref="C289:I289"/>
    <mergeCell ref="C290:I290"/>
    <mergeCell ref="C292:I292"/>
    <mergeCell ref="C294:I294"/>
    <mergeCell ref="C296:I296"/>
    <mergeCell ref="C293:I293"/>
    <mergeCell ref="C301:I301"/>
    <mergeCell ref="C307:I307"/>
    <mergeCell ref="C373:I373"/>
    <mergeCell ref="C308:I308"/>
    <mergeCell ref="C309:I309"/>
    <mergeCell ref="C310:I310"/>
    <mergeCell ref="C311:I311"/>
    <mergeCell ref="C320:I320"/>
    <mergeCell ref="C323:I323"/>
    <mergeCell ref="C326:I326"/>
    <mergeCell ref="C340:I340"/>
    <mergeCell ref="C345:I345"/>
    <mergeCell ref="C354:I354"/>
    <mergeCell ref="C356:I356"/>
    <mergeCell ref="C359:I359"/>
    <mergeCell ref="C371:I371"/>
    <mergeCell ref="C372:I372"/>
    <mergeCell ref="C51:I51"/>
    <mergeCell ref="C58:I58"/>
    <mergeCell ref="C81:I81"/>
    <mergeCell ref="C86:I86"/>
    <mergeCell ref="C90:I90"/>
    <mergeCell ref="C91:I91"/>
    <mergeCell ref="C59:I59"/>
    <mergeCell ref="C76:I76"/>
    <mergeCell ref="C77:I77"/>
    <mergeCell ref="C63:I63"/>
    <mergeCell ref="C65:I65"/>
    <mergeCell ref="C67:I67"/>
    <mergeCell ref="C69:I69"/>
    <mergeCell ref="C66:I66"/>
    <mergeCell ref="C71:I71"/>
    <mergeCell ref="C73:I73"/>
    <mergeCell ref="C74:I74"/>
    <mergeCell ref="C52:I52"/>
    <mergeCell ref="C53:I53"/>
    <mergeCell ref="C87:I87"/>
    <mergeCell ref="C47:I47"/>
    <mergeCell ref="C26:I26"/>
    <mergeCell ref="C27:I27"/>
    <mergeCell ref="C28:I28"/>
    <mergeCell ref="C29:I29"/>
    <mergeCell ref="C30:I30"/>
    <mergeCell ref="C31:I31"/>
    <mergeCell ref="C46:I46"/>
    <mergeCell ref="C32:I32"/>
    <mergeCell ref="C33:I33"/>
    <mergeCell ref="C34:I34"/>
    <mergeCell ref="C36:I36"/>
    <mergeCell ref="C39:I39"/>
    <mergeCell ref="C40:I40"/>
    <mergeCell ref="C22:I22"/>
    <mergeCell ref="C23:I23"/>
    <mergeCell ref="C24:I24"/>
    <mergeCell ref="C25:I25"/>
    <mergeCell ref="C45:I45"/>
    <mergeCell ref="C37:I37"/>
    <mergeCell ref="C38:I38"/>
    <mergeCell ref="C42:I42"/>
    <mergeCell ref="C21:I21"/>
    <mergeCell ref="C35:I35"/>
    <mergeCell ref="A1:J1"/>
    <mergeCell ref="A2:I2"/>
    <mergeCell ref="A3:I3"/>
    <mergeCell ref="A4:I4"/>
    <mergeCell ref="A5:I5"/>
    <mergeCell ref="A6:I6"/>
    <mergeCell ref="A7:I7"/>
    <mergeCell ref="A8:I8"/>
    <mergeCell ref="A9:I9"/>
    <mergeCell ref="A10:J10"/>
    <mergeCell ref="A11:B12"/>
    <mergeCell ref="C11:E11"/>
    <mergeCell ref="F11:F12"/>
    <mergeCell ref="G11:G12"/>
    <mergeCell ref="H11:H12"/>
    <mergeCell ref="I11:I12"/>
    <mergeCell ref="C19:I19"/>
    <mergeCell ref="C20:I20"/>
    <mergeCell ref="C13:I13"/>
    <mergeCell ref="C14:I14"/>
    <mergeCell ref="C15:I15"/>
    <mergeCell ref="C16:I16"/>
    <mergeCell ref="C17:I17"/>
    <mergeCell ref="C18:I18"/>
    <mergeCell ref="C433:I433"/>
    <mergeCell ref="C434:I434"/>
    <mergeCell ref="C435:I435"/>
    <mergeCell ref="C173:I173"/>
    <mergeCell ref="C169:I169"/>
    <mergeCell ref="C130:I130"/>
    <mergeCell ref="C135:I135"/>
    <mergeCell ref="C127:I127"/>
    <mergeCell ref="C128:I128"/>
    <mergeCell ref="C129:I129"/>
    <mergeCell ref="C131:I131"/>
    <mergeCell ref="C145:I145"/>
    <mergeCell ref="C387:I387"/>
    <mergeCell ref="C224:I224"/>
    <mergeCell ref="C282:I282"/>
    <mergeCell ref="C257:I257"/>
    <mergeCell ref="C256:I256"/>
    <mergeCell ref="C261:I261"/>
    <mergeCell ref="C288:I288"/>
    <mergeCell ref="C247:I247"/>
    <mergeCell ref="C268:I268"/>
    <mergeCell ref="C386:I386"/>
    <mergeCell ref="C391:I391"/>
    <mergeCell ref="C184:I184"/>
    <mergeCell ref="C70:I70"/>
    <mergeCell ref="C93:I93"/>
    <mergeCell ref="C57:I57"/>
    <mergeCell ref="C79:I79"/>
    <mergeCell ref="C424:I424"/>
    <mergeCell ref="C426:I426"/>
    <mergeCell ref="C430:I430"/>
    <mergeCell ref="C431:I431"/>
    <mergeCell ref="C432:I432"/>
    <mergeCell ref="C188:I188"/>
    <mergeCell ref="C177:I177"/>
    <mergeCell ref="C196:I196"/>
    <mergeCell ref="C286:I286"/>
    <mergeCell ref="C303:I303"/>
    <mergeCell ref="C337:I337"/>
    <mergeCell ref="C341:I341"/>
    <mergeCell ref="C174:I174"/>
    <mergeCell ref="C228:I228"/>
    <mergeCell ref="C95:I95"/>
    <mergeCell ref="C94:I94"/>
    <mergeCell ref="C132:I132"/>
    <mergeCell ref="C133:I133"/>
    <mergeCell ref="C134:I134"/>
    <mergeCell ref="C138:I138"/>
    <mergeCell ref="C142:I142"/>
    <mergeCell ref="C149:I149"/>
    <mergeCell ref="C150:I150"/>
    <mergeCell ref="C151:I151"/>
    <mergeCell ref="C160:I160"/>
    <mergeCell ref="C143:I143"/>
    <mergeCell ref="C144:I144"/>
    <mergeCell ref="C152:I152"/>
    <mergeCell ref="C97:I97"/>
    <mergeCell ref="C98:I98"/>
    <mergeCell ref="C110:I110"/>
    <mergeCell ref="C114:I114"/>
    <mergeCell ref="C105:I105"/>
    <mergeCell ref="C139:I139"/>
    <mergeCell ref="C115:I115"/>
    <mergeCell ref="C137:I137"/>
    <mergeCell ref="C116:I116"/>
    <mergeCell ref="C136:I136"/>
    <mergeCell ref="C280:I280"/>
    <mergeCell ref="C287:I287"/>
    <mergeCell ref="C281:I281"/>
    <mergeCell ref="C166:I166"/>
    <mergeCell ref="C176:I176"/>
    <mergeCell ref="C178:I178"/>
    <mergeCell ref="C189:I189"/>
    <mergeCell ref="C175:I175"/>
    <mergeCell ref="C181:I181"/>
    <mergeCell ref="C186:I186"/>
    <mergeCell ref="C233:I233"/>
    <mergeCell ref="C240:I240"/>
    <mergeCell ref="C229:I229"/>
    <mergeCell ref="C192:I192"/>
    <mergeCell ref="C216:I216"/>
    <mergeCell ref="C208:I208"/>
    <mergeCell ref="C212:I212"/>
    <mergeCell ref="C220:I220"/>
    <mergeCell ref="C201:I201"/>
    <mergeCell ref="C199:I199"/>
    <mergeCell ref="C200:I200"/>
    <mergeCell ref="C211:I211"/>
    <mergeCell ref="C222:I222"/>
    <mergeCell ref="C230:I230"/>
    <mergeCell ref="C231:I231"/>
    <mergeCell ref="C232:I232"/>
    <mergeCell ref="C237:I237"/>
    <mergeCell ref="C238:I238"/>
    <mergeCell ref="C258:I258"/>
    <mergeCell ref="C265:I265"/>
    <mergeCell ref="C272:I272"/>
    <mergeCell ref="C274:I274"/>
    <mergeCell ref="C279:I279"/>
    <mergeCell ref="C244:I244"/>
    <mergeCell ref="C251:I251"/>
    <mergeCell ref="C259:I259"/>
    <mergeCell ref="C260:I260"/>
    <mergeCell ref="C384:I384"/>
    <mergeCell ref="C385:I385"/>
    <mergeCell ref="C395:I395"/>
    <mergeCell ref="C400:I400"/>
    <mergeCell ref="C402:I402"/>
    <mergeCell ref="C405:I405"/>
    <mergeCell ref="C418:I418"/>
    <mergeCell ref="C421:I421"/>
    <mergeCell ref="C425:I425"/>
    <mergeCell ref="C417:I417"/>
    <mergeCell ref="C419:I419"/>
    <mergeCell ref="C422:I422"/>
    <mergeCell ref="A449:I449"/>
    <mergeCell ref="A450:I450"/>
    <mergeCell ref="A451:I451"/>
    <mergeCell ref="A452:I452"/>
    <mergeCell ref="A453:I453"/>
    <mergeCell ref="C437:I437"/>
    <mergeCell ref="C438:I438"/>
    <mergeCell ref="C440:I440"/>
    <mergeCell ref="C441:I441"/>
    <mergeCell ref="C442:I442"/>
    <mergeCell ref="A445:I445"/>
    <mergeCell ref="A446:I446"/>
    <mergeCell ref="A447:I447"/>
    <mergeCell ref="A448:I44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6"/>
  <dimension ref="A1:J439"/>
  <sheetViews>
    <sheetView workbookViewId="0">
      <selection activeCell="K352" sqref="K352"/>
    </sheetView>
  </sheetViews>
  <sheetFormatPr defaultColWidth="10.85546875" defaultRowHeight="12.75"/>
  <cols>
    <col min="1" max="1" width="14.28515625" style="14" customWidth="1"/>
    <col min="2" max="2" width="57.42578125" style="14" customWidth="1"/>
    <col min="3" max="4" width="14.28515625" style="14" customWidth="1"/>
    <col min="5" max="5" width="15.85546875" style="14" customWidth="1"/>
    <col min="6" max="6" width="9.42578125" style="14" customWidth="1"/>
    <col min="7" max="7" width="11.7109375" style="14" customWidth="1"/>
    <col min="8" max="8" width="13.140625" style="14" customWidth="1"/>
    <col min="9" max="9" width="9.42578125" style="14" customWidth="1"/>
    <col min="10" max="10" width="58.28515625" style="14" customWidth="1"/>
    <col min="11" max="16384" width="10.85546875" style="14"/>
  </cols>
  <sheetData>
    <row r="1" spans="1:10" ht="35.1" customHeight="1">
      <c r="A1" s="462"/>
      <c r="B1" s="462"/>
      <c r="C1" s="462"/>
      <c r="D1" s="462"/>
      <c r="E1" s="462"/>
      <c r="F1" s="462"/>
      <c r="G1" s="462"/>
      <c r="H1" s="462"/>
      <c r="I1" s="462"/>
      <c r="J1" s="462"/>
    </row>
    <row r="2" spans="1:10" ht="14.25">
      <c r="A2" s="463"/>
      <c r="B2" s="463"/>
      <c r="C2" s="463"/>
      <c r="D2" s="463"/>
      <c r="E2" s="463"/>
      <c r="F2" s="463"/>
      <c r="G2" s="463"/>
      <c r="H2" s="463"/>
      <c r="I2" s="463"/>
      <c r="J2" s="439"/>
    </row>
    <row r="3" spans="1:10" ht="14.25">
      <c r="A3" s="464"/>
      <c r="B3" s="464"/>
      <c r="C3" s="464"/>
      <c r="D3" s="464"/>
      <c r="E3" s="464"/>
      <c r="F3" s="464"/>
      <c r="G3" s="464"/>
      <c r="H3" s="464"/>
      <c r="I3" s="464"/>
      <c r="J3" s="15"/>
    </row>
    <row r="4" spans="1:10" ht="14.25">
      <c r="A4" s="463"/>
      <c r="B4" s="463"/>
      <c r="C4" s="463"/>
      <c r="D4" s="463"/>
      <c r="E4" s="463"/>
      <c r="F4" s="463"/>
      <c r="G4" s="463"/>
      <c r="H4" s="463"/>
      <c r="I4" s="463"/>
      <c r="J4" s="439"/>
    </row>
    <row r="5" spans="1:10" ht="14.25">
      <c r="A5" s="464"/>
      <c r="B5" s="464"/>
      <c r="C5" s="464"/>
      <c r="D5" s="464"/>
      <c r="E5" s="464"/>
      <c r="F5" s="464"/>
      <c r="G5" s="464"/>
      <c r="H5" s="464"/>
      <c r="I5" s="464"/>
      <c r="J5" s="15"/>
    </row>
    <row r="6" spans="1:10" ht="14.25">
      <c r="A6" s="464"/>
      <c r="B6" s="464"/>
      <c r="C6" s="464"/>
      <c r="D6" s="464"/>
      <c r="E6" s="464"/>
      <c r="F6" s="464"/>
      <c r="G6" s="464"/>
      <c r="H6" s="464"/>
      <c r="I6" s="464"/>
      <c r="J6" s="15"/>
    </row>
    <row r="7" spans="1:10" ht="14.25">
      <c r="A7" s="464"/>
      <c r="B7" s="464"/>
      <c r="C7" s="464"/>
      <c r="D7" s="464"/>
      <c r="E7" s="464"/>
      <c r="F7" s="464"/>
      <c r="G7" s="464"/>
      <c r="H7" s="464"/>
      <c r="I7" s="464"/>
      <c r="J7" s="15"/>
    </row>
    <row r="8" spans="1:10" ht="14.25">
      <c r="A8" s="464"/>
      <c r="B8" s="464"/>
      <c r="C8" s="464"/>
      <c r="D8" s="464"/>
      <c r="E8" s="464"/>
      <c r="F8" s="464"/>
      <c r="G8" s="464"/>
      <c r="H8" s="464"/>
      <c r="I8" s="464"/>
      <c r="J8" s="15"/>
    </row>
    <row r="9" spans="1:10" ht="14.1" customHeight="1">
      <c r="A9" s="464"/>
      <c r="B9" s="464"/>
      <c r="C9" s="464"/>
      <c r="D9" s="464"/>
      <c r="E9" s="464"/>
      <c r="F9" s="464"/>
      <c r="G9" s="464"/>
      <c r="H9" s="464"/>
      <c r="I9" s="464"/>
      <c r="J9" s="16"/>
    </row>
    <row r="10" spans="1:10" ht="13.5" thickBot="1">
      <c r="A10" s="463"/>
      <c r="B10" s="463"/>
      <c r="C10" s="463"/>
      <c r="D10" s="463"/>
      <c r="E10" s="463"/>
      <c r="F10" s="463"/>
      <c r="G10" s="463"/>
      <c r="H10" s="463"/>
      <c r="I10" s="463"/>
      <c r="J10" s="463"/>
    </row>
    <row r="11" spans="1:10" ht="27.95" customHeight="1" thickBot="1">
      <c r="A11" s="468"/>
      <c r="B11" s="469"/>
      <c r="C11" s="472"/>
      <c r="D11" s="473"/>
      <c r="E11" s="474"/>
      <c r="F11" s="475"/>
      <c r="G11" s="475"/>
      <c r="H11" s="475"/>
      <c r="I11" s="475"/>
    </row>
    <row r="12" spans="1:10" ht="27.95" customHeight="1" thickBot="1">
      <c r="A12" s="470"/>
      <c r="B12" s="471"/>
      <c r="C12" s="17"/>
      <c r="D12" s="17"/>
      <c r="E12" s="17"/>
      <c r="F12" s="476"/>
      <c r="G12" s="476"/>
      <c r="H12" s="476"/>
      <c r="I12" s="476"/>
    </row>
    <row r="13" spans="1:10" ht="13.5" thickBot="1">
      <c r="A13" s="18"/>
      <c r="B13" s="19"/>
      <c r="C13" s="465"/>
      <c r="D13" s="466"/>
      <c r="E13" s="466"/>
      <c r="F13" s="466"/>
      <c r="G13" s="466"/>
      <c r="H13" s="466"/>
      <c r="I13" s="467"/>
    </row>
    <row r="14" spans="1:10" ht="13.5" thickBot="1">
      <c r="A14" s="18"/>
      <c r="B14" s="19"/>
      <c r="C14" s="465"/>
      <c r="D14" s="466"/>
      <c r="E14" s="466"/>
      <c r="F14" s="466"/>
      <c r="G14" s="466"/>
      <c r="H14" s="466"/>
      <c r="I14" s="467"/>
    </row>
    <row r="15" spans="1:10" ht="13.5" thickBot="1">
      <c r="A15" s="18"/>
      <c r="B15" s="19"/>
      <c r="C15" s="465"/>
      <c r="D15" s="466"/>
      <c r="E15" s="466"/>
      <c r="F15" s="466"/>
      <c r="G15" s="466"/>
      <c r="H15" s="466"/>
      <c r="I15" s="467"/>
    </row>
    <row r="16" spans="1:10" ht="13.5" thickBot="1">
      <c r="A16" s="18"/>
      <c r="B16" s="19"/>
      <c r="C16" s="465"/>
      <c r="D16" s="466"/>
      <c r="E16" s="466"/>
      <c r="F16" s="466"/>
      <c r="G16" s="466"/>
      <c r="H16" s="466"/>
      <c r="I16" s="467"/>
    </row>
    <row r="17" spans="1:9" ht="13.5" thickBot="1">
      <c r="A17" s="18"/>
      <c r="B17" s="19"/>
      <c r="C17" s="465"/>
      <c r="D17" s="466"/>
      <c r="E17" s="466"/>
      <c r="F17" s="466"/>
      <c r="G17" s="466"/>
      <c r="H17" s="466"/>
      <c r="I17" s="467"/>
    </row>
    <row r="18" spans="1:9" ht="13.5" thickBot="1">
      <c r="A18" s="18"/>
      <c r="B18" s="19"/>
      <c r="C18" s="465"/>
      <c r="D18" s="466"/>
      <c r="E18" s="466"/>
      <c r="F18" s="466"/>
      <c r="G18" s="466"/>
      <c r="H18" s="466"/>
      <c r="I18" s="467"/>
    </row>
    <row r="19" spans="1:9" ht="13.5" thickBot="1">
      <c r="A19" s="18"/>
      <c r="B19" s="19"/>
      <c r="C19" s="465"/>
      <c r="D19" s="466"/>
      <c r="E19" s="466"/>
      <c r="F19" s="466"/>
      <c r="G19" s="466"/>
      <c r="H19" s="466"/>
      <c r="I19" s="467"/>
    </row>
    <row r="20" spans="1:9" ht="13.5" thickBot="1">
      <c r="A20" s="18"/>
      <c r="B20" s="19"/>
      <c r="C20" s="465"/>
      <c r="D20" s="466"/>
      <c r="E20" s="466"/>
      <c r="F20" s="466"/>
      <c r="G20" s="466"/>
      <c r="H20" s="466"/>
      <c r="I20" s="467"/>
    </row>
    <row r="21" spans="1:9" ht="13.5" thickBot="1">
      <c r="A21" s="18"/>
      <c r="B21" s="19"/>
      <c r="C21" s="465"/>
      <c r="D21" s="466"/>
      <c r="E21" s="466"/>
      <c r="F21" s="466"/>
      <c r="G21" s="466"/>
      <c r="H21" s="466"/>
      <c r="I21" s="467"/>
    </row>
    <row r="22" spans="1:9" ht="13.5" thickBot="1">
      <c r="A22" s="18"/>
      <c r="B22" s="19"/>
      <c r="C22" s="465"/>
      <c r="D22" s="466"/>
      <c r="E22" s="466"/>
      <c r="F22" s="466"/>
      <c r="G22" s="466"/>
      <c r="H22" s="466"/>
      <c r="I22" s="467"/>
    </row>
    <row r="23" spans="1:9" ht="13.5" thickBot="1">
      <c r="A23" s="18"/>
      <c r="B23" s="19"/>
      <c r="C23" s="465"/>
      <c r="D23" s="466"/>
      <c r="E23" s="466"/>
      <c r="F23" s="466"/>
      <c r="G23" s="466"/>
      <c r="H23" s="466"/>
      <c r="I23" s="467"/>
    </row>
    <row r="24" spans="1:9" ht="13.5" thickBot="1">
      <c r="A24" s="18"/>
      <c r="B24" s="19"/>
      <c r="C24" s="465"/>
      <c r="D24" s="466"/>
      <c r="E24" s="466"/>
      <c r="F24" s="466"/>
      <c r="G24" s="466"/>
      <c r="H24" s="466"/>
      <c r="I24" s="467"/>
    </row>
    <row r="25" spans="1:9" ht="13.5" thickBot="1">
      <c r="A25" s="18"/>
      <c r="B25" s="19"/>
      <c r="C25" s="465"/>
      <c r="D25" s="466"/>
      <c r="E25" s="466"/>
      <c r="F25" s="466"/>
      <c r="G25" s="466"/>
      <c r="H25" s="466"/>
      <c r="I25" s="467"/>
    </row>
    <row r="26" spans="1:9" ht="13.5" thickBot="1">
      <c r="A26" s="18"/>
      <c r="B26" s="19"/>
      <c r="C26" s="465"/>
      <c r="D26" s="466"/>
      <c r="E26" s="466"/>
      <c r="F26" s="466"/>
      <c r="G26" s="466"/>
      <c r="H26" s="466"/>
      <c r="I26" s="467"/>
    </row>
    <row r="27" spans="1:9" ht="13.5" thickBot="1">
      <c r="A27" s="18"/>
      <c r="B27" s="19"/>
      <c r="C27" s="465"/>
      <c r="D27" s="466"/>
      <c r="E27" s="466"/>
      <c r="F27" s="466"/>
      <c r="G27" s="466"/>
      <c r="H27" s="466"/>
      <c r="I27" s="467"/>
    </row>
    <row r="28" spans="1:9" ht="13.5" thickBot="1">
      <c r="A28" s="18"/>
      <c r="B28" s="19"/>
      <c r="C28" s="465"/>
      <c r="D28" s="466"/>
      <c r="E28" s="466"/>
      <c r="F28" s="466"/>
      <c r="G28" s="466"/>
      <c r="H28" s="466"/>
      <c r="I28" s="467"/>
    </row>
    <row r="29" spans="1:9" ht="13.5" thickBot="1">
      <c r="A29" s="18"/>
      <c r="B29" s="19"/>
      <c r="C29" s="465"/>
      <c r="D29" s="466"/>
      <c r="E29" s="466"/>
      <c r="F29" s="466"/>
      <c r="G29" s="466"/>
      <c r="H29" s="466"/>
      <c r="I29" s="467"/>
    </row>
    <row r="30" spans="1:9" ht="13.5" thickBot="1">
      <c r="A30" s="18"/>
      <c r="B30" s="19"/>
      <c r="C30" s="465"/>
      <c r="D30" s="466"/>
      <c r="E30" s="466"/>
      <c r="F30" s="466"/>
      <c r="G30" s="466"/>
      <c r="H30" s="466"/>
      <c r="I30" s="467"/>
    </row>
    <row r="31" spans="1:9" ht="13.5" thickBot="1">
      <c r="A31" s="18"/>
      <c r="B31" s="19"/>
      <c r="C31" s="465"/>
      <c r="D31" s="466"/>
      <c r="E31" s="466"/>
      <c r="F31" s="466"/>
      <c r="G31" s="466"/>
      <c r="H31" s="466"/>
      <c r="I31" s="467"/>
    </row>
    <row r="32" spans="1:9" ht="13.5" thickBot="1">
      <c r="A32" s="18"/>
      <c r="B32" s="19"/>
      <c r="C32" s="465"/>
      <c r="D32" s="466"/>
      <c r="E32" s="466"/>
      <c r="F32" s="466"/>
      <c r="G32" s="466"/>
      <c r="H32" s="466"/>
      <c r="I32" s="467"/>
    </row>
    <row r="33" spans="1:9" ht="13.5" thickBot="1">
      <c r="A33" s="18"/>
      <c r="B33" s="19"/>
      <c r="C33" s="465"/>
      <c r="D33" s="466"/>
      <c r="E33" s="466"/>
      <c r="F33" s="466"/>
      <c r="G33" s="466"/>
      <c r="H33" s="466"/>
      <c r="I33" s="467"/>
    </row>
    <row r="34" spans="1:9" ht="13.5" thickBot="1">
      <c r="A34" s="18"/>
      <c r="B34" s="19"/>
      <c r="C34" s="465"/>
      <c r="D34" s="466"/>
      <c r="E34" s="466"/>
      <c r="F34" s="466"/>
      <c r="G34" s="466"/>
      <c r="H34" s="466"/>
      <c r="I34" s="467"/>
    </row>
    <row r="35" spans="1:9" ht="13.5" thickBot="1">
      <c r="A35" s="18"/>
      <c r="B35" s="19"/>
      <c r="C35" s="465"/>
      <c r="D35" s="466"/>
      <c r="E35" s="466"/>
      <c r="F35" s="466"/>
      <c r="G35" s="466"/>
      <c r="H35" s="466"/>
      <c r="I35" s="467"/>
    </row>
    <row r="36" spans="1:9" ht="13.5" thickBot="1">
      <c r="A36" s="18"/>
      <c r="B36" s="19"/>
      <c r="C36" s="465"/>
      <c r="D36" s="466"/>
      <c r="E36" s="466"/>
      <c r="F36" s="466"/>
      <c r="G36" s="466"/>
      <c r="H36" s="466"/>
      <c r="I36" s="467"/>
    </row>
    <row r="37" spans="1:9" ht="13.5" thickBot="1">
      <c r="A37" s="18"/>
      <c r="B37" s="19"/>
      <c r="C37" s="465"/>
      <c r="D37" s="466"/>
      <c r="E37" s="466"/>
      <c r="F37" s="466"/>
      <c r="G37" s="466"/>
      <c r="H37" s="466"/>
      <c r="I37" s="467"/>
    </row>
    <row r="38" spans="1:9" ht="13.5" thickBot="1">
      <c r="A38" s="18"/>
      <c r="B38" s="19"/>
      <c r="C38" s="465"/>
      <c r="D38" s="466"/>
      <c r="E38" s="466"/>
      <c r="F38" s="466"/>
      <c r="G38" s="466"/>
      <c r="H38" s="466"/>
      <c r="I38" s="467"/>
    </row>
    <row r="39" spans="1:9" ht="13.5" thickBot="1">
      <c r="A39" s="18"/>
      <c r="B39" s="19"/>
      <c r="C39" s="465"/>
      <c r="D39" s="466"/>
      <c r="E39" s="466"/>
      <c r="F39" s="466"/>
      <c r="G39" s="466"/>
      <c r="H39" s="466"/>
      <c r="I39" s="467"/>
    </row>
    <row r="40" spans="1:9" ht="13.5" thickBot="1">
      <c r="A40" s="18"/>
      <c r="B40" s="19"/>
      <c r="C40" s="465"/>
      <c r="D40" s="466"/>
      <c r="E40" s="466"/>
      <c r="F40" s="466"/>
      <c r="G40" s="466"/>
      <c r="H40" s="466"/>
      <c r="I40" s="467"/>
    </row>
    <row r="41" spans="1:9" ht="27.95" customHeight="1" thickBot="1">
      <c r="A41" s="18"/>
      <c r="B41" s="19"/>
      <c r="C41" s="20"/>
      <c r="D41" s="20"/>
      <c r="E41" s="20"/>
      <c r="F41" s="21"/>
      <c r="G41" s="21"/>
      <c r="H41" s="21"/>
      <c r="I41" s="22"/>
    </row>
    <row r="42" spans="1:9" ht="13.5" thickBot="1">
      <c r="A42" s="18"/>
      <c r="B42" s="19"/>
      <c r="C42" s="465"/>
      <c r="D42" s="466"/>
      <c r="E42" s="466"/>
      <c r="F42" s="466"/>
      <c r="G42" s="466"/>
      <c r="H42" s="466"/>
      <c r="I42" s="467"/>
    </row>
    <row r="43" spans="1:9" ht="27.95" customHeight="1" thickBot="1">
      <c r="A43" s="18"/>
      <c r="B43" s="19"/>
      <c r="C43" s="20"/>
      <c r="D43" s="20"/>
      <c r="E43" s="20"/>
      <c r="F43" s="21"/>
      <c r="G43" s="21"/>
      <c r="H43" s="21"/>
      <c r="I43" s="22"/>
    </row>
    <row r="44" spans="1:9" ht="27.95" customHeight="1" thickBot="1">
      <c r="A44" s="18"/>
      <c r="B44" s="19"/>
      <c r="C44" s="20"/>
      <c r="D44" s="20"/>
      <c r="E44" s="20"/>
      <c r="F44" s="21"/>
      <c r="G44" s="21"/>
      <c r="H44" s="21"/>
      <c r="I44" s="22"/>
    </row>
    <row r="45" spans="1:9" ht="13.5" thickBot="1">
      <c r="A45" s="18"/>
      <c r="B45" s="19"/>
      <c r="C45" s="465"/>
      <c r="D45" s="466"/>
      <c r="E45" s="466"/>
      <c r="F45" s="466"/>
      <c r="G45" s="466"/>
      <c r="H45" s="466"/>
      <c r="I45" s="467"/>
    </row>
    <row r="46" spans="1:9" ht="13.5" thickBot="1">
      <c r="A46" s="18"/>
      <c r="B46" s="19"/>
      <c r="C46" s="465"/>
      <c r="D46" s="466"/>
      <c r="E46" s="466"/>
      <c r="F46" s="466"/>
      <c r="G46" s="466"/>
      <c r="H46" s="466"/>
      <c r="I46" s="467"/>
    </row>
    <row r="47" spans="1:9" ht="13.5" thickBot="1">
      <c r="A47" s="18"/>
      <c r="B47" s="19"/>
      <c r="C47" s="465"/>
      <c r="D47" s="466"/>
      <c r="E47" s="466"/>
      <c r="F47" s="466"/>
      <c r="G47" s="466"/>
      <c r="H47" s="466"/>
      <c r="I47" s="467"/>
    </row>
    <row r="48" spans="1:9" ht="27.95" customHeight="1" thickBot="1">
      <c r="A48" s="18"/>
      <c r="B48" s="19"/>
      <c r="C48" s="20"/>
      <c r="D48" s="20"/>
      <c r="E48" s="20"/>
      <c r="F48" s="21"/>
      <c r="G48" s="21"/>
      <c r="H48" s="21"/>
      <c r="I48" s="22"/>
    </row>
    <row r="49" spans="1:9" ht="27.95" customHeight="1" thickBot="1">
      <c r="A49" s="18"/>
      <c r="B49" s="19"/>
      <c r="C49" s="20"/>
      <c r="D49" s="20"/>
      <c r="E49" s="20"/>
      <c r="F49" s="21"/>
      <c r="G49" s="21"/>
      <c r="H49" s="21"/>
      <c r="I49" s="22"/>
    </row>
    <row r="50" spans="1:9" ht="27.95" customHeight="1" thickBot="1">
      <c r="A50" s="18"/>
      <c r="B50" s="19"/>
      <c r="C50" s="20"/>
      <c r="D50" s="20"/>
      <c r="E50" s="20"/>
      <c r="F50" s="21"/>
      <c r="G50" s="21"/>
      <c r="H50" s="21"/>
      <c r="I50" s="22"/>
    </row>
    <row r="51" spans="1:9" ht="13.5" thickBot="1">
      <c r="A51" s="18"/>
      <c r="B51" s="19"/>
      <c r="C51" s="465"/>
      <c r="D51" s="466"/>
      <c r="E51" s="466"/>
      <c r="F51" s="466"/>
      <c r="G51" s="466"/>
      <c r="H51" s="466"/>
      <c r="I51" s="467"/>
    </row>
    <row r="52" spans="1:9" ht="13.5" thickBot="1">
      <c r="A52" s="18"/>
      <c r="B52" s="19"/>
      <c r="C52" s="465"/>
      <c r="D52" s="466"/>
      <c r="E52" s="466"/>
      <c r="F52" s="466"/>
      <c r="G52" s="466"/>
      <c r="H52" s="466"/>
      <c r="I52" s="467"/>
    </row>
    <row r="53" spans="1:9" ht="13.5" thickBot="1">
      <c r="A53" s="18"/>
      <c r="B53" s="19"/>
      <c r="C53" s="465"/>
      <c r="D53" s="466"/>
      <c r="E53" s="466"/>
      <c r="F53" s="466"/>
      <c r="G53" s="466"/>
      <c r="H53" s="466"/>
      <c r="I53" s="467"/>
    </row>
    <row r="54" spans="1:9" ht="27.95" customHeight="1" thickBot="1">
      <c r="A54" s="18"/>
      <c r="B54" s="19"/>
      <c r="C54" s="20"/>
      <c r="D54" s="20"/>
      <c r="E54" s="20"/>
      <c r="F54" s="21"/>
      <c r="G54" s="21"/>
      <c r="H54" s="21"/>
      <c r="I54" s="22"/>
    </row>
    <row r="55" spans="1:9" ht="27.95" customHeight="1" thickBot="1">
      <c r="A55" s="18"/>
      <c r="B55" s="19"/>
      <c r="C55" s="20"/>
      <c r="D55" s="20"/>
      <c r="E55" s="20"/>
      <c r="F55" s="21"/>
      <c r="G55" s="21"/>
      <c r="H55" s="21"/>
      <c r="I55" s="22"/>
    </row>
    <row r="56" spans="1:9" ht="27.95" customHeight="1" thickBot="1">
      <c r="A56" s="18"/>
      <c r="B56" s="19"/>
      <c r="C56" s="20"/>
      <c r="D56" s="20"/>
      <c r="E56" s="20"/>
      <c r="F56" s="21"/>
      <c r="G56" s="21"/>
      <c r="H56" s="21"/>
      <c r="I56" s="22"/>
    </row>
    <row r="57" spans="1:9" ht="27.95" customHeight="1" thickBot="1">
      <c r="A57" s="18"/>
      <c r="B57" s="19"/>
      <c r="C57" s="20"/>
      <c r="D57" s="20"/>
      <c r="E57" s="20"/>
      <c r="F57" s="21"/>
      <c r="G57" s="21"/>
      <c r="H57" s="21"/>
      <c r="I57" s="22"/>
    </row>
    <row r="58" spans="1:9" ht="13.5" thickBot="1">
      <c r="A58" s="18"/>
      <c r="B58" s="19"/>
      <c r="C58" s="465"/>
      <c r="D58" s="466"/>
      <c r="E58" s="466"/>
      <c r="F58" s="466"/>
      <c r="G58" s="466"/>
      <c r="H58" s="466"/>
      <c r="I58" s="467"/>
    </row>
    <row r="59" spans="1:9" ht="13.5" thickBot="1">
      <c r="A59" s="18"/>
      <c r="B59" s="19"/>
      <c r="C59" s="465"/>
      <c r="D59" s="466"/>
      <c r="E59" s="466"/>
      <c r="F59" s="466"/>
      <c r="G59" s="466"/>
      <c r="H59" s="466"/>
      <c r="I59" s="467"/>
    </row>
    <row r="60" spans="1:9" ht="27.95" customHeight="1" thickBot="1">
      <c r="A60" s="18"/>
      <c r="B60" s="19"/>
      <c r="C60" s="20"/>
      <c r="D60" s="20"/>
      <c r="E60" s="20"/>
      <c r="F60" s="21"/>
      <c r="G60" s="21"/>
      <c r="H60" s="21"/>
      <c r="I60" s="22"/>
    </row>
    <row r="61" spans="1:9" ht="27.95" customHeight="1" thickBot="1">
      <c r="A61" s="18"/>
      <c r="B61" s="19"/>
      <c r="C61" s="20"/>
      <c r="D61" s="20"/>
      <c r="E61" s="20"/>
      <c r="F61" s="21"/>
      <c r="G61" s="21"/>
      <c r="H61" s="21"/>
      <c r="I61" s="22"/>
    </row>
    <row r="62" spans="1:9" ht="27.95" customHeight="1" thickBot="1">
      <c r="A62" s="18"/>
      <c r="B62" s="19"/>
      <c r="C62" s="20"/>
      <c r="D62" s="20"/>
      <c r="E62" s="20"/>
      <c r="F62" s="21"/>
      <c r="G62" s="21"/>
      <c r="H62" s="21"/>
      <c r="I62" s="22"/>
    </row>
    <row r="63" spans="1:9" ht="13.5" thickBot="1">
      <c r="A63" s="18"/>
      <c r="B63" s="19"/>
      <c r="C63" s="465"/>
      <c r="D63" s="466"/>
      <c r="E63" s="466"/>
      <c r="F63" s="466"/>
      <c r="G63" s="466"/>
      <c r="H63" s="466"/>
      <c r="I63" s="467"/>
    </row>
    <row r="64" spans="1:9" ht="27.95" customHeight="1" thickBot="1">
      <c r="A64" s="18"/>
      <c r="B64" s="19"/>
      <c r="C64" s="20"/>
      <c r="D64" s="20"/>
      <c r="E64" s="20"/>
      <c r="F64" s="21"/>
      <c r="G64" s="21"/>
      <c r="H64" s="21"/>
      <c r="I64" s="22"/>
    </row>
    <row r="65" spans="1:9" ht="13.5" thickBot="1">
      <c r="A65" s="18"/>
      <c r="B65" s="19"/>
      <c r="C65" s="465"/>
      <c r="D65" s="466"/>
      <c r="E65" s="466"/>
      <c r="F65" s="466"/>
      <c r="G65" s="466"/>
      <c r="H65" s="466"/>
      <c r="I65" s="467"/>
    </row>
    <row r="66" spans="1:9" ht="13.5" thickBot="1">
      <c r="A66" s="18"/>
      <c r="B66" s="19"/>
      <c r="C66" s="465"/>
      <c r="D66" s="466"/>
      <c r="E66" s="466"/>
      <c r="F66" s="466"/>
      <c r="G66" s="466"/>
      <c r="H66" s="466"/>
      <c r="I66" s="467"/>
    </row>
    <row r="67" spans="1:9" ht="13.5" thickBot="1">
      <c r="A67" s="18"/>
      <c r="B67" s="19"/>
      <c r="C67" s="465"/>
      <c r="D67" s="466"/>
      <c r="E67" s="466"/>
      <c r="F67" s="466"/>
      <c r="G67" s="466"/>
      <c r="H67" s="466"/>
      <c r="I67" s="467"/>
    </row>
    <row r="68" spans="1:9" ht="27.95" customHeight="1" thickBot="1">
      <c r="A68" s="18"/>
      <c r="B68" s="19"/>
      <c r="C68" s="20"/>
      <c r="D68" s="20"/>
      <c r="E68" s="20"/>
      <c r="F68" s="21"/>
      <c r="G68" s="21"/>
      <c r="H68" s="21"/>
      <c r="I68" s="22"/>
    </row>
    <row r="69" spans="1:9" ht="13.5" thickBot="1">
      <c r="A69" s="18"/>
      <c r="B69" s="19"/>
      <c r="C69" s="465"/>
      <c r="D69" s="466"/>
      <c r="E69" s="466"/>
      <c r="F69" s="466"/>
      <c r="G69" s="466"/>
      <c r="H69" s="466"/>
      <c r="I69" s="467"/>
    </row>
    <row r="70" spans="1:9" ht="27.95" customHeight="1" thickBot="1">
      <c r="A70" s="18"/>
      <c r="B70" s="19"/>
      <c r="C70" s="20"/>
      <c r="D70" s="20"/>
      <c r="E70" s="20"/>
      <c r="F70" s="21"/>
      <c r="G70" s="21"/>
      <c r="H70" s="21"/>
      <c r="I70" s="22"/>
    </row>
    <row r="71" spans="1:9" ht="13.5" thickBot="1">
      <c r="A71" s="18"/>
      <c r="B71" s="19"/>
      <c r="C71" s="465"/>
      <c r="D71" s="466"/>
      <c r="E71" s="466"/>
      <c r="F71" s="466"/>
      <c r="G71" s="466"/>
      <c r="H71" s="466"/>
      <c r="I71" s="467"/>
    </row>
    <row r="72" spans="1:9" ht="27.95" customHeight="1" thickBot="1">
      <c r="A72" s="18"/>
      <c r="B72" s="19"/>
      <c r="C72" s="20"/>
      <c r="D72" s="20"/>
      <c r="E72" s="20"/>
      <c r="F72" s="21"/>
      <c r="G72" s="21"/>
      <c r="H72" s="21"/>
      <c r="I72" s="22"/>
    </row>
    <row r="73" spans="1:9" ht="13.5" thickBot="1">
      <c r="A73" s="18"/>
      <c r="B73" s="19"/>
      <c r="C73" s="465"/>
      <c r="D73" s="466"/>
      <c r="E73" s="466"/>
      <c r="F73" s="466"/>
      <c r="G73" s="466"/>
      <c r="H73" s="466"/>
      <c r="I73" s="467"/>
    </row>
    <row r="74" spans="1:9" ht="13.5" thickBot="1">
      <c r="A74" s="18"/>
      <c r="B74" s="19"/>
      <c r="C74" s="465"/>
      <c r="D74" s="466"/>
      <c r="E74" s="466"/>
      <c r="F74" s="466"/>
      <c r="G74" s="466"/>
      <c r="H74" s="466"/>
      <c r="I74" s="467"/>
    </row>
    <row r="75" spans="1:9" ht="27.95" customHeight="1" thickBot="1">
      <c r="A75" s="18"/>
      <c r="B75" s="19"/>
      <c r="C75" s="20"/>
      <c r="D75" s="20"/>
      <c r="E75" s="20"/>
      <c r="F75" s="21"/>
      <c r="G75" s="21"/>
      <c r="H75" s="21"/>
      <c r="I75" s="22"/>
    </row>
    <row r="76" spans="1:9" ht="13.5" thickBot="1">
      <c r="A76" s="18"/>
      <c r="B76" s="19"/>
      <c r="C76" s="465"/>
      <c r="D76" s="466"/>
      <c r="E76" s="466"/>
      <c r="F76" s="466"/>
      <c r="G76" s="466"/>
      <c r="H76" s="466"/>
      <c r="I76" s="467"/>
    </row>
    <row r="77" spans="1:9" ht="13.5" thickBot="1">
      <c r="A77" s="18"/>
      <c r="B77" s="19"/>
      <c r="C77" s="465"/>
      <c r="D77" s="466"/>
      <c r="E77" s="466"/>
      <c r="F77" s="466"/>
      <c r="G77" s="466"/>
      <c r="H77" s="466"/>
      <c r="I77" s="467"/>
    </row>
    <row r="78" spans="1:9" ht="27.95" customHeight="1" thickBot="1">
      <c r="A78" s="18"/>
      <c r="B78" s="19"/>
      <c r="C78" s="20"/>
      <c r="D78" s="20"/>
      <c r="E78" s="20"/>
      <c r="F78" s="21"/>
      <c r="G78" s="21"/>
      <c r="H78" s="21"/>
      <c r="I78" s="22"/>
    </row>
    <row r="79" spans="1:9" ht="27.95" customHeight="1" thickBot="1">
      <c r="A79" s="18"/>
      <c r="B79" s="19"/>
      <c r="C79" s="20"/>
      <c r="D79" s="20"/>
      <c r="E79" s="20"/>
      <c r="F79" s="21"/>
      <c r="G79" s="21"/>
      <c r="H79" s="21"/>
      <c r="I79" s="22"/>
    </row>
    <row r="80" spans="1:9" ht="27.95" customHeight="1" thickBot="1">
      <c r="A80" s="18"/>
      <c r="B80" s="19"/>
      <c r="C80" s="20"/>
      <c r="D80" s="20"/>
      <c r="E80" s="20"/>
      <c r="F80" s="21"/>
      <c r="G80" s="21"/>
      <c r="H80" s="21"/>
      <c r="I80" s="22"/>
    </row>
    <row r="81" spans="1:9" ht="13.5" thickBot="1">
      <c r="A81" s="18"/>
      <c r="B81" s="19"/>
      <c r="C81" s="465"/>
      <c r="D81" s="466"/>
      <c r="E81" s="466"/>
      <c r="F81" s="466"/>
      <c r="G81" s="466"/>
      <c r="H81" s="466"/>
      <c r="I81" s="467"/>
    </row>
    <row r="82" spans="1:9" ht="27.95" customHeight="1" thickBot="1">
      <c r="A82" s="18"/>
      <c r="B82" s="19"/>
      <c r="C82" s="20"/>
      <c r="D82" s="20"/>
      <c r="E82" s="20"/>
      <c r="F82" s="21"/>
      <c r="G82" s="21"/>
      <c r="H82" s="21"/>
      <c r="I82" s="22"/>
    </row>
    <row r="83" spans="1:9" ht="27.95" customHeight="1" thickBot="1">
      <c r="A83" s="18"/>
      <c r="B83" s="19"/>
      <c r="C83" s="20"/>
      <c r="D83" s="20"/>
      <c r="E83" s="20"/>
      <c r="F83" s="21"/>
      <c r="G83" s="21"/>
      <c r="H83" s="21"/>
      <c r="I83" s="22"/>
    </row>
    <row r="84" spans="1:9" ht="27.95" customHeight="1" thickBot="1">
      <c r="A84" s="18"/>
      <c r="B84" s="19"/>
      <c r="C84" s="20"/>
      <c r="D84" s="20"/>
      <c r="E84" s="20"/>
      <c r="F84" s="21"/>
      <c r="G84" s="21"/>
      <c r="H84" s="21"/>
      <c r="I84" s="22"/>
    </row>
    <row r="85" spans="1:9" ht="27.95" customHeight="1" thickBot="1">
      <c r="A85" s="18"/>
      <c r="B85" s="19"/>
      <c r="C85" s="20"/>
      <c r="D85" s="20"/>
      <c r="E85" s="20"/>
      <c r="F85" s="21"/>
      <c r="G85" s="21"/>
      <c r="H85" s="21"/>
      <c r="I85" s="22"/>
    </row>
    <row r="86" spans="1:9" ht="13.5" thickBot="1">
      <c r="A86" s="18"/>
      <c r="B86" s="19"/>
      <c r="C86" s="465"/>
      <c r="D86" s="466"/>
      <c r="E86" s="466"/>
      <c r="F86" s="466"/>
      <c r="G86" s="466"/>
      <c r="H86" s="466"/>
      <c r="I86" s="467"/>
    </row>
    <row r="87" spans="1:9" ht="13.5" thickBot="1">
      <c r="A87" s="18"/>
      <c r="B87" s="19"/>
      <c r="C87" s="465"/>
      <c r="D87" s="466"/>
      <c r="E87" s="466"/>
      <c r="F87" s="466"/>
      <c r="G87" s="466"/>
      <c r="H87" s="466"/>
      <c r="I87" s="467"/>
    </row>
    <row r="88" spans="1:9" ht="27.95" customHeight="1" thickBot="1">
      <c r="A88" s="18"/>
      <c r="B88" s="19"/>
      <c r="C88" s="20"/>
      <c r="D88" s="20"/>
      <c r="E88" s="20"/>
      <c r="F88" s="21"/>
      <c r="G88" s="21"/>
      <c r="H88" s="21"/>
      <c r="I88" s="22"/>
    </row>
    <row r="89" spans="1:9" ht="27.95" customHeight="1" thickBot="1">
      <c r="A89" s="18"/>
      <c r="B89" s="19"/>
      <c r="C89" s="20"/>
      <c r="D89" s="20"/>
      <c r="E89" s="20"/>
      <c r="F89" s="21"/>
      <c r="G89" s="21"/>
      <c r="H89" s="21"/>
      <c r="I89" s="22"/>
    </row>
    <row r="90" spans="1:9" ht="13.5" thickBot="1">
      <c r="A90" s="18"/>
      <c r="B90" s="19"/>
      <c r="C90" s="465"/>
      <c r="D90" s="466"/>
      <c r="E90" s="466"/>
      <c r="F90" s="466"/>
      <c r="G90" s="466"/>
      <c r="H90" s="466"/>
      <c r="I90" s="467"/>
    </row>
    <row r="91" spans="1:9" ht="13.5" thickBot="1">
      <c r="A91" s="18"/>
      <c r="B91" s="19"/>
      <c r="C91" s="465"/>
      <c r="D91" s="466"/>
      <c r="E91" s="466"/>
      <c r="F91" s="466"/>
      <c r="G91" s="466"/>
      <c r="H91" s="466"/>
      <c r="I91" s="467"/>
    </row>
    <row r="92" spans="1:9" ht="27.95" customHeight="1" thickBot="1">
      <c r="A92" s="18"/>
      <c r="B92" s="19"/>
      <c r="C92" s="20"/>
      <c r="D92" s="20"/>
      <c r="E92" s="20"/>
      <c r="F92" s="21"/>
      <c r="G92" s="21"/>
      <c r="H92" s="21"/>
      <c r="I92" s="22"/>
    </row>
    <row r="93" spans="1:9" ht="27.95" customHeight="1" thickBot="1">
      <c r="A93" s="18"/>
      <c r="B93" s="19"/>
      <c r="C93" s="20"/>
      <c r="D93" s="20"/>
      <c r="E93" s="20"/>
      <c r="F93" s="21"/>
      <c r="G93" s="21"/>
      <c r="H93" s="21"/>
      <c r="I93" s="22"/>
    </row>
    <row r="94" spans="1:9" ht="27.95" customHeight="1" thickBot="1">
      <c r="A94" s="18"/>
      <c r="B94" s="19"/>
      <c r="C94" s="20"/>
      <c r="D94" s="20"/>
      <c r="E94" s="20"/>
      <c r="F94" s="21"/>
      <c r="G94" s="21"/>
      <c r="H94" s="21"/>
      <c r="I94" s="22"/>
    </row>
    <row r="95" spans="1:9" ht="13.5" thickBot="1">
      <c r="A95" s="18"/>
      <c r="B95" s="19"/>
      <c r="C95" s="465"/>
      <c r="D95" s="466"/>
      <c r="E95" s="466"/>
      <c r="F95" s="466"/>
      <c r="G95" s="466"/>
      <c r="H95" s="466"/>
      <c r="I95" s="467"/>
    </row>
    <row r="96" spans="1:9" ht="27.95" customHeight="1" thickBot="1">
      <c r="A96" s="18"/>
      <c r="B96" s="19"/>
      <c r="C96" s="20"/>
      <c r="D96" s="20"/>
      <c r="E96" s="20"/>
      <c r="F96" s="21"/>
      <c r="G96" s="21"/>
      <c r="H96" s="21"/>
      <c r="I96" s="22"/>
    </row>
    <row r="97" spans="1:9" ht="27.95" customHeight="1" thickBot="1">
      <c r="A97" s="18"/>
      <c r="B97" s="19"/>
      <c r="C97" s="20"/>
      <c r="D97" s="20"/>
      <c r="E97" s="20"/>
      <c r="F97" s="21"/>
      <c r="G97" s="21"/>
      <c r="H97" s="21"/>
      <c r="I97" s="22"/>
    </row>
    <row r="98" spans="1:9" ht="27.95" customHeight="1" thickBot="1">
      <c r="A98" s="18"/>
      <c r="B98" s="19"/>
      <c r="C98" s="20"/>
      <c r="D98" s="20"/>
      <c r="E98" s="20"/>
      <c r="F98" s="21"/>
      <c r="G98" s="21"/>
      <c r="H98" s="21"/>
      <c r="I98" s="22"/>
    </row>
    <row r="99" spans="1:9" ht="27.95" customHeight="1" thickBot="1">
      <c r="A99" s="18"/>
      <c r="B99" s="19"/>
      <c r="C99" s="20"/>
      <c r="D99" s="20"/>
      <c r="E99" s="20"/>
      <c r="F99" s="21"/>
      <c r="G99" s="21"/>
      <c r="H99" s="21"/>
      <c r="I99" s="22"/>
    </row>
    <row r="100" spans="1:9" ht="27.95" customHeight="1" thickBot="1">
      <c r="A100" s="18"/>
      <c r="B100" s="19"/>
      <c r="C100" s="20"/>
      <c r="D100" s="20"/>
      <c r="E100" s="20"/>
      <c r="F100" s="21"/>
      <c r="G100" s="21"/>
      <c r="H100" s="21"/>
      <c r="I100" s="22"/>
    </row>
    <row r="101" spans="1:9" ht="27.95" customHeight="1" thickBot="1">
      <c r="A101" s="18"/>
      <c r="B101" s="19"/>
      <c r="C101" s="20"/>
      <c r="D101" s="20"/>
      <c r="E101" s="20"/>
      <c r="F101" s="21"/>
      <c r="G101" s="21"/>
      <c r="H101" s="21"/>
      <c r="I101" s="22"/>
    </row>
    <row r="102" spans="1:9" ht="27.95" customHeight="1" thickBot="1">
      <c r="A102" s="18"/>
      <c r="B102" s="19"/>
      <c r="C102" s="20"/>
      <c r="D102" s="20"/>
      <c r="E102" s="20"/>
      <c r="F102" s="21"/>
      <c r="G102" s="21"/>
      <c r="H102" s="21"/>
      <c r="I102" s="22"/>
    </row>
    <row r="103" spans="1:9" ht="27.95" customHeight="1" thickBot="1">
      <c r="A103" s="18"/>
      <c r="B103" s="19"/>
      <c r="C103" s="20"/>
      <c r="D103" s="20"/>
      <c r="E103" s="20"/>
      <c r="F103" s="21"/>
      <c r="G103" s="21"/>
      <c r="H103" s="21"/>
      <c r="I103" s="22"/>
    </row>
    <row r="104" spans="1:9" ht="27.95" customHeight="1" thickBot="1">
      <c r="A104" s="18"/>
      <c r="B104" s="19"/>
      <c r="C104" s="20"/>
      <c r="D104" s="20"/>
      <c r="E104" s="20"/>
      <c r="F104" s="21"/>
      <c r="G104" s="21"/>
      <c r="H104" s="21"/>
      <c r="I104" s="22"/>
    </row>
    <row r="105" spans="1:9" ht="13.5" thickBot="1">
      <c r="A105" s="18"/>
      <c r="B105" s="19"/>
      <c r="C105" s="465"/>
      <c r="D105" s="466"/>
      <c r="E105" s="466"/>
      <c r="F105" s="466"/>
      <c r="G105" s="466"/>
      <c r="H105" s="466"/>
      <c r="I105" s="467"/>
    </row>
    <row r="106" spans="1:9" ht="27.95" customHeight="1" thickBot="1">
      <c r="A106" s="18"/>
      <c r="B106" s="19"/>
      <c r="C106" s="20"/>
      <c r="D106" s="20"/>
      <c r="E106" s="20"/>
      <c r="F106" s="21"/>
      <c r="G106" s="21"/>
      <c r="H106" s="21"/>
      <c r="I106" s="22"/>
    </row>
    <row r="107" spans="1:9" ht="27.95" customHeight="1" thickBot="1">
      <c r="A107" s="18"/>
      <c r="B107" s="19"/>
      <c r="C107" s="20"/>
      <c r="D107" s="20"/>
      <c r="E107" s="20"/>
      <c r="F107" s="21"/>
      <c r="G107" s="21"/>
      <c r="H107" s="21"/>
      <c r="I107" s="22"/>
    </row>
    <row r="108" spans="1:9" ht="27.95" customHeight="1" thickBot="1">
      <c r="A108" s="18"/>
      <c r="B108" s="19"/>
      <c r="C108" s="20"/>
      <c r="D108" s="20"/>
      <c r="E108" s="20"/>
      <c r="F108" s="21"/>
      <c r="G108" s="21"/>
      <c r="H108" s="21"/>
      <c r="I108" s="22"/>
    </row>
    <row r="109" spans="1:9" ht="27.95" customHeight="1" thickBot="1">
      <c r="A109" s="18"/>
      <c r="B109" s="19"/>
      <c r="C109" s="20"/>
      <c r="D109" s="20"/>
      <c r="E109" s="20"/>
      <c r="F109" s="21"/>
      <c r="G109" s="21"/>
      <c r="H109" s="21"/>
      <c r="I109" s="22"/>
    </row>
    <row r="110" spans="1:9" ht="13.5" thickBot="1">
      <c r="A110" s="18"/>
      <c r="B110" s="19"/>
      <c r="C110" s="465"/>
      <c r="D110" s="466"/>
      <c r="E110" s="466"/>
      <c r="F110" s="466"/>
      <c r="G110" s="466"/>
      <c r="H110" s="466"/>
      <c r="I110" s="467"/>
    </row>
    <row r="111" spans="1:9" ht="27.95" customHeight="1" thickBot="1">
      <c r="A111" s="18"/>
      <c r="B111" s="19"/>
      <c r="C111" s="20"/>
      <c r="D111" s="20"/>
      <c r="E111" s="20"/>
      <c r="F111" s="21"/>
      <c r="G111" s="21"/>
      <c r="H111" s="21"/>
      <c r="I111" s="22"/>
    </row>
    <row r="112" spans="1:9" ht="27.95" customHeight="1" thickBot="1">
      <c r="A112" s="18"/>
      <c r="B112" s="19"/>
      <c r="C112" s="20"/>
      <c r="D112" s="20"/>
      <c r="E112" s="20"/>
      <c r="F112" s="21"/>
      <c r="G112" s="21"/>
      <c r="H112" s="21"/>
      <c r="I112" s="22"/>
    </row>
    <row r="113" spans="1:9" ht="27.95" customHeight="1" thickBot="1">
      <c r="A113" s="18"/>
      <c r="B113" s="19"/>
      <c r="C113" s="20"/>
      <c r="D113" s="20"/>
      <c r="E113" s="20"/>
      <c r="F113" s="21"/>
      <c r="G113" s="21"/>
      <c r="H113" s="21"/>
      <c r="I113" s="22"/>
    </row>
    <row r="114" spans="1:9" ht="27.95" customHeight="1" thickBot="1">
      <c r="A114" s="18"/>
      <c r="B114" s="19"/>
      <c r="C114" s="20"/>
      <c r="D114" s="20"/>
      <c r="E114" s="20"/>
      <c r="F114" s="21"/>
      <c r="G114" s="21"/>
      <c r="H114" s="21"/>
      <c r="I114" s="22"/>
    </row>
    <row r="115" spans="1:9" ht="13.5" thickBot="1">
      <c r="A115" s="18"/>
      <c r="B115" s="19"/>
      <c r="C115" s="465"/>
      <c r="D115" s="466"/>
      <c r="E115" s="466"/>
      <c r="F115" s="466"/>
      <c r="G115" s="466"/>
      <c r="H115" s="466"/>
      <c r="I115" s="467"/>
    </row>
    <row r="116" spans="1:9" ht="13.5" thickBot="1">
      <c r="A116" s="18"/>
      <c r="B116" s="19"/>
      <c r="C116" s="465"/>
      <c r="D116" s="466"/>
      <c r="E116" s="466"/>
      <c r="F116" s="466"/>
      <c r="G116" s="466"/>
      <c r="H116" s="466"/>
      <c r="I116" s="467"/>
    </row>
    <row r="117" spans="1:9" ht="13.5" thickBot="1">
      <c r="A117" s="18"/>
      <c r="B117" s="19"/>
      <c r="C117" s="465"/>
      <c r="D117" s="466"/>
      <c r="E117" s="466"/>
      <c r="F117" s="466"/>
      <c r="G117" s="466"/>
      <c r="H117" s="466"/>
      <c r="I117" s="467"/>
    </row>
    <row r="118" spans="1:9" ht="27.95" customHeight="1" thickBot="1">
      <c r="A118" s="18"/>
      <c r="B118" s="19"/>
      <c r="C118" s="20"/>
      <c r="D118" s="20"/>
      <c r="E118" s="20"/>
      <c r="F118" s="21"/>
      <c r="G118" s="21"/>
      <c r="H118" s="21"/>
      <c r="I118" s="22"/>
    </row>
    <row r="119" spans="1:9" ht="27.95" customHeight="1" thickBot="1">
      <c r="A119" s="18"/>
      <c r="B119" s="19"/>
      <c r="C119" s="20"/>
      <c r="D119" s="20"/>
      <c r="E119" s="20"/>
      <c r="F119" s="21"/>
      <c r="G119" s="21"/>
      <c r="H119" s="21"/>
      <c r="I119" s="22"/>
    </row>
    <row r="120" spans="1:9" ht="27.95" customHeight="1" thickBot="1">
      <c r="A120" s="18"/>
      <c r="B120" s="19"/>
      <c r="C120" s="20"/>
      <c r="D120" s="20"/>
      <c r="E120" s="20"/>
      <c r="F120" s="21"/>
      <c r="G120" s="21"/>
      <c r="H120" s="21"/>
      <c r="I120" s="22"/>
    </row>
    <row r="121" spans="1:9" ht="27.95" customHeight="1" thickBot="1">
      <c r="A121" s="18"/>
      <c r="B121" s="19"/>
      <c r="C121" s="20"/>
      <c r="D121" s="20"/>
      <c r="E121" s="20"/>
      <c r="F121" s="21"/>
      <c r="G121" s="21"/>
      <c r="H121" s="21"/>
      <c r="I121" s="22"/>
    </row>
    <row r="122" spans="1:9" ht="27.95" customHeight="1" thickBot="1">
      <c r="A122" s="18"/>
      <c r="B122" s="19"/>
      <c r="C122" s="20"/>
      <c r="D122" s="20"/>
      <c r="E122" s="20"/>
      <c r="F122" s="21"/>
      <c r="G122" s="21"/>
      <c r="H122" s="21"/>
      <c r="I122" s="22"/>
    </row>
    <row r="123" spans="1:9" ht="27.95" customHeight="1" thickBot="1">
      <c r="A123" s="18"/>
      <c r="B123" s="19"/>
      <c r="C123" s="20"/>
      <c r="D123" s="20"/>
      <c r="E123" s="20"/>
      <c r="F123" s="21"/>
      <c r="G123" s="21"/>
      <c r="H123" s="21"/>
      <c r="I123" s="22"/>
    </row>
    <row r="124" spans="1:9" ht="27.95" customHeight="1" thickBot="1">
      <c r="A124" s="18"/>
      <c r="B124" s="19"/>
      <c r="C124" s="20"/>
      <c r="D124" s="20"/>
      <c r="E124" s="20"/>
      <c r="F124" s="21"/>
      <c r="G124" s="21"/>
      <c r="H124" s="21"/>
      <c r="I124" s="22"/>
    </row>
    <row r="125" spans="1:9" ht="27.95" customHeight="1" thickBot="1">
      <c r="A125" s="18"/>
      <c r="B125" s="19"/>
      <c r="C125" s="20"/>
      <c r="D125" s="20"/>
      <c r="E125" s="20"/>
      <c r="F125" s="21"/>
      <c r="G125" s="21"/>
      <c r="H125" s="21"/>
      <c r="I125" s="22"/>
    </row>
    <row r="126" spans="1:9" ht="27.95" customHeight="1" thickBot="1">
      <c r="A126" s="18"/>
      <c r="B126" s="19"/>
      <c r="C126" s="20"/>
      <c r="D126" s="20"/>
      <c r="E126" s="20"/>
      <c r="F126" s="21"/>
      <c r="G126" s="21"/>
      <c r="H126" s="21"/>
      <c r="I126" s="22"/>
    </row>
    <row r="127" spans="1:9" ht="13.5" thickBot="1">
      <c r="A127" s="18"/>
      <c r="B127" s="19"/>
      <c r="C127" s="465"/>
      <c r="D127" s="466"/>
      <c r="E127" s="466"/>
      <c r="F127" s="466"/>
      <c r="G127" s="466"/>
      <c r="H127" s="466"/>
      <c r="I127" s="467"/>
    </row>
    <row r="128" spans="1:9" ht="13.5" thickBot="1">
      <c r="A128" s="18"/>
      <c r="B128" s="19"/>
      <c r="C128" s="465"/>
      <c r="D128" s="466"/>
      <c r="E128" s="466"/>
      <c r="F128" s="466"/>
      <c r="G128" s="466"/>
      <c r="H128" s="466"/>
      <c r="I128" s="467"/>
    </row>
    <row r="129" spans="1:9" ht="13.5" thickBot="1">
      <c r="A129" s="18"/>
      <c r="B129" s="19"/>
      <c r="C129" s="465"/>
      <c r="D129" s="466"/>
      <c r="E129" s="466"/>
      <c r="F129" s="466"/>
      <c r="G129" s="466"/>
      <c r="H129" s="466"/>
      <c r="I129" s="467"/>
    </row>
    <row r="130" spans="1:9" ht="13.5" thickBot="1">
      <c r="A130" s="18"/>
      <c r="B130" s="19"/>
      <c r="C130" s="465"/>
      <c r="D130" s="466"/>
      <c r="E130" s="466"/>
      <c r="F130" s="466"/>
      <c r="G130" s="466"/>
      <c r="H130" s="466"/>
      <c r="I130" s="467"/>
    </row>
    <row r="131" spans="1:9" ht="13.5" thickBot="1">
      <c r="A131" s="18"/>
      <c r="B131" s="19"/>
      <c r="C131" s="465"/>
      <c r="D131" s="466"/>
      <c r="E131" s="466"/>
      <c r="F131" s="466"/>
      <c r="G131" s="466"/>
      <c r="H131" s="466"/>
      <c r="I131" s="467"/>
    </row>
    <row r="132" spans="1:9" ht="13.5" thickBot="1">
      <c r="A132" s="18"/>
      <c r="B132" s="19"/>
      <c r="C132" s="465"/>
      <c r="D132" s="466"/>
      <c r="E132" s="466"/>
      <c r="F132" s="466"/>
      <c r="G132" s="466"/>
      <c r="H132" s="466"/>
      <c r="I132" s="467"/>
    </row>
    <row r="133" spans="1:9" ht="13.5" thickBot="1">
      <c r="A133" s="18"/>
      <c r="B133" s="19"/>
      <c r="C133" s="465"/>
      <c r="D133" s="466"/>
      <c r="E133" s="466"/>
      <c r="F133" s="466"/>
      <c r="G133" s="466"/>
      <c r="H133" s="466"/>
      <c r="I133" s="467"/>
    </row>
    <row r="134" spans="1:9" ht="13.5" thickBot="1">
      <c r="A134" s="18"/>
      <c r="B134" s="19"/>
      <c r="C134" s="465"/>
      <c r="D134" s="466"/>
      <c r="E134" s="466"/>
      <c r="F134" s="466"/>
      <c r="G134" s="466"/>
      <c r="H134" s="466"/>
      <c r="I134" s="467"/>
    </row>
    <row r="135" spans="1:9" ht="13.5" thickBot="1">
      <c r="A135" s="18"/>
      <c r="B135" s="19"/>
      <c r="C135" s="465"/>
      <c r="D135" s="466"/>
      <c r="E135" s="466"/>
      <c r="F135" s="466"/>
      <c r="G135" s="466"/>
      <c r="H135" s="466"/>
      <c r="I135" s="467"/>
    </row>
    <row r="136" spans="1:9" ht="13.5" thickBot="1">
      <c r="A136" s="18"/>
      <c r="B136" s="19"/>
      <c r="C136" s="465"/>
      <c r="D136" s="466"/>
      <c r="E136" s="466"/>
      <c r="F136" s="466"/>
      <c r="G136" s="466"/>
      <c r="H136" s="466"/>
      <c r="I136" s="467"/>
    </row>
    <row r="137" spans="1:9" ht="13.5" thickBot="1">
      <c r="A137" s="18"/>
      <c r="B137" s="19"/>
      <c r="C137" s="465"/>
      <c r="D137" s="466"/>
      <c r="E137" s="466"/>
      <c r="F137" s="466"/>
      <c r="G137" s="466"/>
      <c r="H137" s="466"/>
      <c r="I137" s="467"/>
    </row>
    <row r="138" spans="1:9" ht="13.5" thickBot="1">
      <c r="A138" s="18"/>
      <c r="B138" s="19"/>
      <c r="C138" s="465"/>
      <c r="D138" s="466"/>
      <c r="E138" s="466"/>
      <c r="F138" s="466"/>
      <c r="G138" s="466"/>
      <c r="H138" s="466"/>
      <c r="I138" s="467"/>
    </row>
    <row r="139" spans="1:9" ht="13.5" thickBot="1">
      <c r="A139" s="18"/>
      <c r="B139" s="19"/>
      <c r="C139" s="465"/>
      <c r="D139" s="466"/>
      <c r="E139" s="466"/>
      <c r="F139" s="466"/>
      <c r="G139" s="466"/>
      <c r="H139" s="466"/>
      <c r="I139" s="467"/>
    </row>
    <row r="140" spans="1:9" ht="27.95" customHeight="1" thickBot="1">
      <c r="A140" s="18"/>
      <c r="B140" s="19"/>
      <c r="C140" s="20"/>
      <c r="D140" s="20"/>
      <c r="E140" s="20"/>
      <c r="F140" s="21"/>
      <c r="G140" s="21"/>
      <c r="H140" s="21"/>
      <c r="I140" s="22"/>
    </row>
    <row r="141" spans="1:9" ht="27.95" customHeight="1" thickBot="1">
      <c r="A141" s="18"/>
      <c r="B141" s="19"/>
      <c r="C141" s="20"/>
      <c r="D141" s="20"/>
      <c r="E141" s="20"/>
      <c r="F141" s="21"/>
      <c r="G141" s="21"/>
      <c r="H141" s="21"/>
      <c r="I141" s="22"/>
    </row>
    <row r="142" spans="1:9" ht="13.5" thickBot="1">
      <c r="A142" s="18"/>
      <c r="B142" s="19"/>
      <c r="C142" s="465"/>
      <c r="D142" s="466"/>
      <c r="E142" s="466"/>
      <c r="F142" s="466"/>
      <c r="G142" s="466"/>
      <c r="H142" s="466"/>
      <c r="I142" s="467"/>
    </row>
    <row r="143" spans="1:9" ht="13.5" thickBot="1">
      <c r="A143" s="18"/>
      <c r="B143" s="19"/>
      <c r="C143" s="465"/>
      <c r="D143" s="466"/>
      <c r="E143" s="466"/>
      <c r="F143" s="466"/>
      <c r="G143" s="466"/>
      <c r="H143" s="466"/>
      <c r="I143" s="467"/>
    </row>
    <row r="144" spans="1:9" ht="13.5" thickBot="1">
      <c r="A144" s="18"/>
      <c r="B144" s="19"/>
      <c r="C144" s="465"/>
      <c r="D144" s="466"/>
      <c r="E144" s="466"/>
      <c r="F144" s="466"/>
      <c r="G144" s="466"/>
      <c r="H144" s="466"/>
      <c r="I144" s="467"/>
    </row>
    <row r="145" spans="1:9" ht="13.5" thickBot="1">
      <c r="A145" s="18"/>
      <c r="B145" s="19"/>
      <c r="C145" s="465"/>
      <c r="D145" s="466"/>
      <c r="E145" s="466"/>
      <c r="F145" s="466"/>
      <c r="G145" s="466"/>
      <c r="H145" s="466"/>
      <c r="I145" s="467"/>
    </row>
    <row r="146" spans="1:9" ht="27.95" customHeight="1" thickBot="1">
      <c r="A146" s="18"/>
      <c r="B146" s="19"/>
      <c r="C146" s="20"/>
      <c r="D146" s="20"/>
      <c r="E146" s="20"/>
      <c r="F146" s="21"/>
      <c r="G146" s="21"/>
      <c r="H146" s="21"/>
      <c r="I146" s="22"/>
    </row>
    <row r="147" spans="1:9" ht="27.95" customHeight="1" thickBot="1">
      <c r="A147" s="18"/>
      <c r="B147" s="19"/>
      <c r="C147" s="20"/>
      <c r="D147" s="20"/>
      <c r="E147" s="20"/>
      <c r="F147" s="21"/>
      <c r="G147" s="21"/>
      <c r="H147" s="21"/>
      <c r="I147" s="22"/>
    </row>
    <row r="148" spans="1:9" ht="27.95" customHeight="1" thickBot="1">
      <c r="A148" s="18"/>
      <c r="B148" s="19"/>
      <c r="C148" s="20"/>
      <c r="D148" s="20"/>
      <c r="E148" s="20"/>
      <c r="F148" s="21"/>
      <c r="G148" s="21"/>
      <c r="H148" s="21"/>
      <c r="I148" s="22"/>
    </row>
    <row r="149" spans="1:9" ht="13.5" thickBot="1">
      <c r="A149" s="18"/>
      <c r="B149" s="19"/>
      <c r="C149" s="465"/>
      <c r="D149" s="466"/>
      <c r="E149" s="466"/>
      <c r="F149" s="466"/>
      <c r="G149" s="466"/>
      <c r="H149" s="466"/>
      <c r="I149" s="467"/>
    </row>
    <row r="150" spans="1:9" ht="13.5" thickBot="1">
      <c r="A150" s="18"/>
      <c r="B150" s="19"/>
      <c r="C150" s="465"/>
      <c r="D150" s="466"/>
      <c r="E150" s="466"/>
      <c r="F150" s="466"/>
      <c r="G150" s="466"/>
      <c r="H150" s="466"/>
      <c r="I150" s="467"/>
    </row>
    <row r="151" spans="1:9" ht="13.5" thickBot="1">
      <c r="A151" s="18"/>
      <c r="B151" s="19"/>
      <c r="C151" s="465"/>
      <c r="D151" s="466"/>
      <c r="E151" s="466"/>
      <c r="F151" s="466"/>
      <c r="G151" s="466"/>
      <c r="H151" s="466"/>
      <c r="I151" s="467"/>
    </row>
    <row r="152" spans="1:9" ht="27.95" customHeight="1" thickBot="1">
      <c r="A152" s="18"/>
      <c r="B152" s="19"/>
      <c r="C152" s="20"/>
      <c r="D152" s="20"/>
      <c r="E152" s="20"/>
      <c r="F152" s="21"/>
      <c r="G152" s="21"/>
      <c r="H152" s="21"/>
      <c r="I152" s="22"/>
    </row>
    <row r="153" spans="1:9" ht="27.95" customHeight="1" thickBot="1">
      <c r="A153" s="18"/>
      <c r="B153" s="19"/>
      <c r="C153" s="20"/>
      <c r="D153" s="20"/>
      <c r="E153" s="20"/>
      <c r="F153" s="21"/>
      <c r="G153" s="21"/>
      <c r="H153" s="21"/>
      <c r="I153" s="22"/>
    </row>
    <row r="154" spans="1:9" ht="27.95" customHeight="1" thickBot="1">
      <c r="A154" s="18"/>
      <c r="B154" s="19"/>
      <c r="C154" s="20"/>
      <c r="D154" s="20"/>
      <c r="E154" s="20"/>
      <c r="F154" s="21"/>
      <c r="G154" s="21"/>
      <c r="H154" s="21"/>
      <c r="I154" s="22"/>
    </row>
    <row r="155" spans="1:9" ht="27.95" customHeight="1" thickBot="1">
      <c r="A155" s="18"/>
      <c r="B155" s="19"/>
      <c r="C155" s="20"/>
      <c r="D155" s="20"/>
      <c r="E155" s="20"/>
      <c r="F155" s="21"/>
      <c r="G155" s="21"/>
      <c r="H155" s="21"/>
      <c r="I155" s="22"/>
    </row>
    <row r="156" spans="1:9" ht="27.95" customHeight="1" thickBot="1">
      <c r="A156" s="18"/>
      <c r="B156" s="19"/>
      <c r="C156" s="20"/>
      <c r="D156" s="20"/>
      <c r="E156" s="20"/>
      <c r="F156" s="21"/>
      <c r="G156" s="21"/>
      <c r="H156" s="21"/>
      <c r="I156" s="22"/>
    </row>
    <row r="157" spans="1:9" ht="27.95" customHeight="1" thickBot="1">
      <c r="A157" s="18"/>
      <c r="B157" s="19"/>
      <c r="C157" s="20"/>
      <c r="D157" s="20"/>
      <c r="E157" s="20"/>
      <c r="F157" s="21"/>
      <c r="G157" s="21"/>
      <c r="H157" s="21"/>
      <c r="I157" s="22"/>
    </row>
    <row r="158" spans="1:9" ht="27.95" customHeight="1" thickBot="1">
      <c r="A158" s="18"/>
      <c r="B158" s="19"/>
      <c r="C158" s="20"/>
      <c r="D158" s="20"/>
      <c r="E158" s="20"/>
      <c r="F158" s="21"/>
      <c r="G158" s="21"/>
      <c r="H158" s="21"/>
      <c r="I158" s="22"/>
    </row>
    <row r="159" spans="1:9" ht="27.95" customHeight="1" thickBot="1">
      <c r="A159" s="18"/>
      <c r="B159" s="19"/>
      <c r="C159" s="20"/>
      <c r="D159" s="20"/>
      <c r="E159" s="20"/>
      <c r="F159" s="21"/>
      <c r="G159" s="21"/>
      <c r="H159" s="21"/>
      <c r="I159" s="22"/>
    </row>
    <row r="160" spans="1:9" ht="13.5" thickBot="1">
      <c r="A160" s="18"/>
      <c r="B160" s="19"/>
      <c r="C160" s="465"/>
      <c r="D160" s="466"/>
      <c r="E160" s="466"/>
      <c r="F160" s="466"/>
      <c r="G160" s="466"/>
      <c r="H160" s="466"/>
      <c r="I160" s="467"/>
    </row>
    <row r="161" spans="1:9" ht="27.95" customHeight="1" thickBot="1">
      <c r="A161" s="18"/>
      <c r="B161" s="19"/>
      <c r="C161" s="20"/>
      <c r="D161" s="20"/>
      <c r="E161" s="20"/>
      <c r="F161" s="21"/>
      <c r="G161" s="21"/>
      <c r="H161" s="21"/>
      <c r="I161" s="22"/>
    </row>
    <row r="162" spans="1:9" ht="27.95" customHeight="1" thickBot="1">
      <c r="A162" s="18"/>
      <c r="B162" s="19"/>
      <c r="C162" s="20"/>
      <c r="D162" s="20"/>
      <c r="E162" s="20"/>
      <c r="F162" s="21"/>
      <c r="G162" s="21"/>
      <c r="H162" s="21"/>
      <c r="I162" s="22"/>
    </row>
    <row r="163" spans="1:9" ht="27.95" customHeight="1" thickBot="1">
      <c r="A163" s="18"/>
      <c r="B163" s="19"/>
      <c r="C163" s="20"/>
      <c r="D163" s="20"/>
      <c r="E163" s="20"/>
      <c r="F163" s="21"/>
      <c r="G163" s="21"/>
      <c r="H163" s="21"/>
      <c r="I163" s="22"/>
    </row>
    <row r="164" spans="1:9" ht="27.95" customHeight="1" thickBot="1">
      <c r="A164" s="18"/>
      <c r="B164" s="19"/>
      <c r="C164" s="20"/>
      <c r="D164" s="20"/>
      <c r="E164" s="20"/>
      <c r="F164" s="21"/>
      <c r="G164" s="21"/>
      <c r="H164" s="21"/>
      <c r="I164" s="22"/>
    </row>
    <row r="165" spans="1:9" ht="27.95" customHeight="1" thickBot="1">
      <c r="A165" s="18"/>
      <c r="B165" s="19"/>
      <c r="C165" s="20"/>
      <c r="D165" s="20"/>
      <c r="E165" s="20"/>
      <c r="F165" s="21"/>
      <c r="G165" s="21"/>
      <c r="H165" s="21"/>
      <c r="I165" s="22"/>
    </row>
    <row r="166" spans="1:9" ht="13.5" thickBot="1">
      <c r="A166" s="18"/>
      <c r="B166" s="19"/>
      <c r="C166" s="465"/>
      <c r="D166" s="466"/>
      <c r="E166" s="466"/>
      <c r="F166" s="466"/>
      <c r="G166" s="466"/>
      <c r="H166" s="466"/>
      <c r="I166" s="467"/>
    </row>
    <row r="167" spans="1:9" ht="27.95" customHeight="1" thickBot="1">
      <c r="A167" s="18"/>
      <c r="B167" s="19"/>
      <c r="C167" s="20"/>
      <c r="D167" s="20"/>
      <c r="E167" s="20"/>
      <c r="F167" s="21"/>
      <c r="G167" s="21"/>
      <c r="H167" s="21"/>
      <c r="I167" s="22"/>
    </row>
    <row r="168" spans="1:9" ht="27.95" customHeight="1" thickBot="1">
      <c r="A168" s="18"/>
      <c r="B168" s="19"/>
      <c r="C168" s="20"/>
      <c r="D168" s="20"/>
      <c r="E168" s="20"/>
      <c r="F168" s="21"/>
      <c r="G168" s="21"/>
      <c r="H168" s="21"/>
      <c r="I168" s="22"/>
    </row>
    <row r="169" spans="1:9" ht="13.5" thickBot="1">
      <c r="A169" s="18"/>
      <c r="B169" s="19"/>
      <c r="C169" s="465"/>
      <c r="D169" s="466"/>
      <c r="E169" s="466"/>
      <c r="F169" s="466"/>
      <c r="G169" s="466"/>
      <c r="H169" s="466"/>
      <c r="I169" s="467"/>
    </row>
    <row r="170" spans="1:9" ht="27.95" customHeight="1" thickBot="1">
      <c r="A170" s="18"/>
      <c r="B170" s="19"/>
      <c r="C170" s="20"/>
      <c r="D170" s="20"/>
      <c r="E170" s="20"/>
      <c r="F170" s="21"/>
      <c r="G170" s="21"/>
      <c r="H170" s="21"/>
      <c r="I170" s="22"/>
    </row>
    <row r="171" spans="1:9" ht="27.95" customHeight="1" thickBot="1">
      <c r="A171" s="18"/>
      <c r="B171" s="19"/>
      <c r="C171" s="20"/>
      <c r="D171" s="20"/>
      <c r="E171" s="20"/>
      <c r="F171" s="21"/>
      <c r="G171" s="21"/>
      <c r="H171" s="21"/>
      <c r="I171" s="22"/>
    </row>
    <row r="172" spans="1:9" ht="27.95" customHeight="1" thickBot="1">
      <c r="A172" s="18"/>
      <c r="B172" s="19"/>
      <c r="C172" s="20"/>
      <c r="D172" s="20"/>
      <c r="E172" s="20"/>
      <c r="F172" s="21"/>
      <c r="G172" s="21"/>
      <c r="H172" s="21"/>
      <c r="I172" s="22"/>
    </row>
    <row r="173" spans="1:9" ht="13.5" thickBot="1">
      <c r="A173" s="18"/>
      <c r="B173" s="19"/>
      <c r="C173" s="465"/>
      <c r="D173" s="466"/>
      <c r="E173" s="466"/>
      <c r="F173" s="466"/>
      <c r="G173" s="466"/>
      <c r="H173" s="466"/>
      <c r="I173" s="467"/>
    </row>
    <row r="174" spans="1:9" ht="13.5" thickBot="1">
      <c r="A174" s="18"/>
      <c r="B174" s="19"/>
      <c r="C174" s="465"/>
      <c r="D174" s="466"/>
      <c r="E174" s="466"/>
      <c r="F174" s="466"/>
      <c r="G174" s="466"/>
      <c r="H174" s="466"/>
      <c r="I174" s="467"/>
    </row>
    <row r="175" spans="1:9" ht="13.5" thickBot="1">
      <c r="A175" s="18"/>
      <c r="B175" s="19"/>
      <c r="C175" s="465"/>
      <c r="D175" s="466"/>
      <c r="E175" s="466"/>
      <c r="F175" s="466"/>
      <c r="G175" s="466"/>
      <c r="H175" s="466"/>
      <c r="I175" s="467"/>
    </row>
    <row r="176" spans="1:9" ht="13.5" thickBot="1">
      <c r="A176" s="18"/>
      <c r="B176" s="19"/>
      <c r="C176" s="465"/>
      <c r="D176" s="466"/>
      <c r="E176" s="466"/>
      <c r="F176" s="466"/>
      <c r="G176" s="466"/>
      <c r="H176" s="466"/>
      <c r="I176" s="467"/>
    </row>
    <row r="177" spans="1:9" ht="13.5" thickBot="1">
      <c r="A177" s="18"/>
      <c r="B177" s="19"/>
      <c r="C177" s="465"/>
      <c r="D177" s="466"/>
      <c r="E177" s="466"/>
      <c r="F177" s="466"/>
      <c r="G177" s="466"/>
      <c r="H177" s="466"/>
      <c r="I177" s="467"/>
    </row>
    <row r="178" spans="1:9" ht="13.5" thickBot="1">
      <c r="A178" s="18"/>
      <c r="B178" s="19"/>
      <c r="C178" s="465"/>
      <c r="D178" s="466"/>
      <c r="E178" s="466"/>
      <c r="F178" s="466"/>
      <c r="G178" s="466"/>
      <c r="H178" s="466"/>
      <c r="I178" s="467"/>
    </row>
    <row r="179" spans="1:9" ht="27.95" customHeight="1" thickBot="1">
      <c r="A179" s="18"/>
      <c r="B179" s="19"/>
      <c r="C179" s="20"/>
      <c r="D179" s="20"/>
      <c r="E179" s="20"/>
      <c r="F179" s="21"/>
      <c r="G179" s="21"/>
      <c r="H179" s="21"/>
      <c r="I179" s="22"/>
    </row>
    <row r="180" spans="1:9" ht="27.95" customHeight="1" thickBot="1">
      <c r="A180" s="18"/>
      <c r="B180" s="19"/>
      <c r="C180" s="20"/>
      <c r="D180" s="20"/>
      <c r="E180" s="20"/>
      <c r="F180" s="21"/>
      <c r="G180" s="21"/>
      <c r="H180" s="21"/>
      <c r="I180" s="22"/>
    </row>
    <row r="181" spans="1:9" ht="13.5" thickBot="1">
      <c r="A181" s="18"/>
      <c r="B181" s="19"/>
      <c r="C181" s="465"/>
      <c r="D181" s="466"/>
      <c r="E181" s="466"/>
      <c r="F181" s="466"/>
      <c r="G181" s="466"/>
      <c r="H181" s="466"/>
      <c r="I181" s="467"/>
    </row>
    <row r="182" spans="1:9" ht="27.95" customHeight="1" thickBot="1">
      <c r="A182" s="18"/>
      <c r="B182" s="19"/>
      <c r="C182" s="20"/>
      <c r="D182" s="20"/>
      <c r="E182" s="20"/>
      <c r="F182" s="21"/>
      <c r="G182" s="21"/>
      <c r="H182" s="21"/>
      <c r="I182" s="22"/>
    </row>
    <row r="183" spans="1:9" ht="27.95" customHeight="1" thickBot="1">
      <c r="A183" s="18"/>
      <c r="B183" s="19"/>
      <c r="C183" s="20"/>
      <c r="D183" s="20"/>
      <c r="E183" s="20"/>
      <c r="F183" s="21"/>
      <c r="G183" s="21"/>
      <c r="H183" s="21"/>
      <c r="I183" s="22"/>
    </row>
    <row r="184" spans="1:9" ht="13.5" thickBot="1">
      <c r="A184" s="18"/>
      <c r="B184" s="19"/>
      <c r="C184" s="465"/>
      <c r="D184" s="466"/>
      <c r="E184" s="466"/>
      <c r="F184" s="466"/>
      <c r="G184" s="466"/>
      <c r="H184" s="466"/>
      <c r="I184" s="467"/>
    </row>
    <row r="185" spans="1:9" ht="27.95" customHeight="1" thickBot="1">
      <c r="A185" s="18"/>
      <c r="B185" s="19"/>
      <c r="C185" s="20"/>
      <c r="D185" s="20"/>
      <c r="E185" s="20"/>
      <c r="F185" s="21"/>
      <c r="G185" s="21"/>
      <c r="H185" s="21"/>
      <c r="I185" s="22"/>
    </row>
    <row r="186" spans="1:9" ht="13.5" thickBot="1">
      <c r="A186" s="18"/>
      <c r="B186" s="19"/>
      <c r="C186" s="465"/>
      <c r="D186" s="466"/>
      <c r="E186" s="466"/>
      <c r="F186" s="466"/>
      <c r="G186" s="466"/>
      <c r="H186" s="466"/>
      <c r="I186" s="467"/>
    </row>
    <row r="187" spans="1:9" ht="27.95" customHeight="1" thickBot="1">
      <c r="A187" s="18"/>
      <c r="B187" s="19"/>
      <c r="C187" s="20"/>
      <c r="D187" s="20"/>
      <c r="E187" s="20"/>
      <c r="F187" s="21"/>
      <c r="G187" s="21"/>
      <c r="H187" s="21"/>
      <c r="I187" s="22"/>
    </row>
    <row r="188" spans="1:9" ht="13.5" thickBot="1">
      <c r="A188" s="18"/>
      <c r="B188" s="19"/>
      <c r="C188" s="465"/>
      <c r="D188" s="466"/>
      <c r="E188" s="466"/>
      <c r="F188" s="466"/>
      <c r="G188" s="466"/>
      <c r="H188" s="466"/>
      <c r="I188" s="467"/>
    </row>
    <row r="189" spans="1:9" ht="13.5" thickBot="1">
      <c r="A189" s="18"/>
      <c r="B189" s="19"/>
      <c r="C189" s="465"/>
      <c r="D189" s="466"/>
      <c r="E189" s="466"/>
      <c r="F189" s="466"/>
      <c r="G189" s="466"/>
      <c r="H189" s="466"/>
      <c r="I189" s="467"/>
    </row>
    <row r="190" spans="1:9" ht="27.95" customHeight="1" thickBot="1">
      <c r="A190" s="18"/>
      <c r="B190" s="19"/>
      <c r="C190" s="20"/>
      <c r="D190" s="20"/>
      <c r="E190" s="20"/>
      <c r="F190" s="21"/>
      <c r="G190" s="21"/>
      <c r="H190" s="21"/>
      <c r="I190" s="22"/>
    </row>
    <row r="191" spans="1:9" ht="27.95" customHeight="1" thickBot="1">
      <c r="A191" s="18"/>
      <c r="B191" s="19"/>
      <c r="C191" s="20"/>
      <c r="D191" s="20"/>
      <c r="E191" s="20"/>
      <c r="F191" s="21"/>
      <c r="G191" s="21"/>
      <c r="H191" s="21"/>
      <c r="I191" s="22"/>
    </row>
    <row r="192" spans="1:9" ht="13.5" thickBot="1">
      <c r="A192" s="18"/>
      <c r="B192" s="19"/>
      <c r="C192" s="465"/>
      <c r="D192" s="466"/>
      <c r="E192" s="466"/>
      <c r="F192" s="466"/>
      <c r="G192" s="466"/>
      <c r="H192" s="466"/>
      <c r="I192" s="467"/>
    </row>
    <row r="193" spans="1:9" ht="27.95" customHeight="1" thickBot="1">
      <c r="A193" s="18"/>
      <c r="B193" s="19"/>
      <c r="C193" s="20"/>
      <c r="D193" s="20"/>
      <c r="E193" s="20"/>
      <c r="F193" s="21"/>
      <c r="G193" s="21"/>
      <c r="H193" s="21"/>
      <c r="I193" s="22"/>
    </row>
    <row r="194" spans="1:9" ht="27.95" customHeight="1" thickBot="1">
      <c r="A194" s="18"/>
      <c r="B194" s="19"/>
      <c r="C194" s="20"/>
      <c r="D194" s="20"/>
      <c r="E194" s="20"/>
      <c r="F194" s="21"/>
      <c r="G194" s="21"/>
      <c r="H194" s="21"/>
      <c r="I194" s="22"/>
    </row>
    <row r="195" spans="1:9" ht="27.95" customHeight="1" thickBot="1">
      <c r="A195" s="18"/>
      <c r="B195" s="19"/>
      <c r="C195" s="20"/>
      <c r="D195" s="20"/>
      <c r="E195" s="20"/>
      <c r="F195" s="21"/>
      <c r="G195" s="21"/>
      <c r="H195" s="21"/>
      <c r="I195" s="22"/>
    </row>
    <row r="196" spans="1:9" ht="13.5" thickBot="1">
      <c r="A196" s="18"/>
      <c r="B196" s="19"/>
      <c r="C196" s="465"/>
      <c r="D196" s="466"/>
      <c r="E196" s="466"/>
      <c r="F196" s="466"/>
      <c r="G196" s="466"/>
      <c r="H196" s="466"/>
      <c r="I196" s="467"/>
    </row>
    <row r="197" spans="1:9" ht="27.95" customHeight="1" thickBot="1">
      <c r="A197" s="18"/>
      <c r="B197" s="19"/>
      <c r="C197" s="20"/>
      <c r="D197" s="20"/>
      <c r="E197" s="20"/>
      <c r="F197" s="21"/>
      <c r="G197" s="21"/>
      <c r="H197" s="21"/>
      <c r="I197" s="22"/>
    </row>
    <row r="198" spans="1:9" ht="27.95" customHeight="1" thickBot="1">
      <c r="A198" s="18"/>
      <c r="B198" s="19"/>
      <c r="C198" s="20"/>
      <c r="D198" s="20"/>
      <c r="E198" s="20"/>
      <c r="F198" s="21"/>
      <c r="G198" s="21"/>
      <c r="H198" s="21"/>
      <c r="I198" s="22"/>
    </row>
    <row r="199" spans="1:9" ht="13.5" thickBot="1">
      <c r="A199" s="18"/>
      <c r="B199" s="19"/>
      <c r="C199" s="465"/>
      <c r="D199" s="466"/>
      <c r="E199" s="466"/>
      <c r="F199" s="466"/>
      <c r="G199" s="466"/>
      <c r="H199" s="466"/>
      <c r="I199" s="467"/>
    </row>
    <row r="200" spans="1:9" ht="13.5" thickBot="1">
      <c r="A200" s="18"/>
      <c r="B200" s="19"/>
      <c r="C200" s="465"/>
      <c r="D200" s="466"/>
      <c r="E200" s="466"/>
      <c r="F200" s="466"/>
      <c r="G200" s="466"/>
      <c r="H200" s="466"/>
      <c r="I200" s="467"/>
    </row>
    <row r="201" spans="1:9" ht="13.5" thickBot="1">
      <c r="A201" s="18"/>
      <c r="B201" s="19"/>
      <c r="C201" s="465"/>
      <c r="D201" s="466"/>
      <c r="E201" s="466"/>
      <c r="F201" s="466"/>
      <c r="G201" s="466"/>
      <c r="H201" s="466"/>
      <c r="I201" s="467"/>
    </row>
    <row r="202" spans="1:9" ht="27.95" customHeight="1" thickBot="1">
      <c r="A202" s="18"/>
      <c r="B202" s="19"/>
      <c r="C202" s="20"/>
      <c r="D202" s="20"/>
      <c r="E202" s="20"/>
      <c r="F202" s="21"/>
      <c r="G202" s="21"/>
      <c r="H202" s="21"/>
      <c r="I202" s="22"/>
    </row>
    <row r="203" spans="1:9" ht="27.95" customHeight="1" thickBot="1">
      <c r="A203" s="18"/>
      <c r="B203" s="19"/>
      <c r="C203" s="20"/>
      <c r="D203" s="20"/>
      <c r="E203" s="20"/>
      <c r="F203" s="21"/>
      <c r="G203" s="21"/>
      <c r="H203" s="21"/>
      <c r="I203" s="22"/>
    </row>
    <row r="204" spans="1:9" ht="27.95" customHeight="1" thickBot="1">
      <c r="A204" s="18"/>
      <c r="B204" s="19"/>
      <c r="C204" s="20"/>
      <c r="D204" s="20"/>
      <c r="E204" s="20"/>
      <c r="F204" s="21"/>
      <c r="G204" s="21"/>
      <c r="H204" s="21"/>
      <c r="I204" s="22"/>
    </row>
    <row r="205" spans="1:9" ht="27.95" customHeight="1" thickBot="1">
      <c r="A205" s="18"/>
      <c r="B205" s="19"/>
      <c r="C205" s="20"/>
      <c r="D205" s="20"/>
      <c r="E205" s="20"/>
      <c r="F205" s="21"/>
      <c r="G205" s="21"/>
      <c r="H205" s="21"/>
      <c r="I205" s="22"/>
    </row>
    <row r="206" spans="1:9" ht="27.95" customHeight="1" thickBot="1">
      <c r="A206" s="18"/>
      <c r="B206" s="19"/>
      <c r="C206" s="20"/>
      <c r="D206" s="20"/>
      <c r="E206" s="20"/>
      <c r="F206" s="21"/>
      <c r="G206" s="21"/>
      <c r="H206" s="21"/>
      <c r="I206" s="22"/>
    </row>
    <row r="207" spans="1:9" ht="27.95" customHeight="1" thickBot="1">
      <c r="A207" s="18"/>
      <c r="B207" s="19"/>
      <c r="C207" s="20"/>
      <c r="D207" s="20"/>
      <c r="E207" s="20"/>
      <c r="F207" s="21"/>
      <c r="G207" s="21"/>
      <c r="H207" s="21"/>
      <c r="I207" s="22"/>
    </row>
    <row r="208" spans="1:9" ht="13.5" thickBot="1">
      <c r="A208" s="18"/>
      <c r="B208" s="19"/>
      <c r="C208" s="465"/>
      <c r="D208" s="466"/>
      <c r="E208" s="466"/>
      <c r="F208" s="466"/>
      <c r="G208" s="466"/>
      <c r="H208" s="466"/>
      <c r="I208" s="467"/>
    </row>
    <row r="209" spans="1:9" ht="27.95" customHeight="1" thickBot="1">
      <c r="A209" s="18"/>
      <c r="B209" s="19"/>
      <c r="C209" s="20"/>
      <c r="D209" s="20"/>
      <c r="E209" s="20"/>
      <c r="F209" s="21"/>
      <c r="G209" s="21"/>
      <c r="H209" s="21"/>
      <c r="I209" s="22"/>
    </row>
    <row r="210" spans="1:9" ht="27.95" customHeight="1" thickBot="1">
      <c r="A210" s="18"/>
      <c r="B210" s="19"/>
      <c r="C210" s="20"/>
      <c r="D210" s="20"/>
      <c r="E210" s="20"/>
      <c r="F210" s="21"/>
      <c r="G210" s="21"/>
      <c r="H210" s="21"/>
      <c r="I210" s="22"/>
    </row>
    <row r="211" spans="1:9" ht="13.5" thickBot="1">
      <c r="A211" s="18"/>
      <c r="B211" s="19"/>
      <c r="C211" s="465"/>
      <c r="D211" s="466"/>
      <c r="E211" s="466"/>
      <c r="F211" s="466"/>
      <c r="G211" s="466"/>
      <c r="H211" s="466"/>
      <c r="I211" s="467"/>
    </row>
    <row r="212" spans="1:9" ht="13.5" thickBot="1">
      <c r="A212" s="18"/>
      <c r="B212" s="19"/>
      <c r="C212" s="465"/>
      <c r="D212" s="466"/>
      <c r="E212" s="466"/>
      <c r="F212" s="466"/>
      <c r="G212" s="466"/>
      <c r="H212" s="466"/>
      <c r="I212" s="467"/>
    </row>
    <row r="213" spans="1:9" ht="27.95" customHeight="1" thickBot="1">
      <c r="A213" s="18"/>
      <c r="B213" s="19"/>
      <c r="C213" s="20"/>
      <c r="D213" s="20"/>
      <c r="E213" s="20"/>
      <c r="F213" s="21"/>
      <c r="G213" s="21"/>
      <c r="H213" s="21"/>
      <c r="I213" s="22"/>
    </row>
    <row r="214" spans="1:9" ht="27.95" customHeight="1" thickBot="1">
      <c r="A214" s="18"/>
      <c r="B214" s="19"/>
      <c r="C214" s="20"/>
      <c r="D214" s="20"/>
      <c r="E214" s="20"/>
      <c r="F214" s="21"/>
      <c r="G214" s="21"/>
      <c r="H214" s="21"/>
      <c r="I214" s="22"/>
    </row>
    <row r="215" spans="1:9" ht="27.95" customHeight="1" thickBot="1">
      <c r="A215" s="18"/>
      <c r="B215" s="19"/>
      <c r="C215" s="20"/>
      <c r="D215" s="20"/>
      <c r="E215" s="20"/>
      <c r="F215" s="21"/>
      <c r="G215" s="21"/>
      <c r="H215" s="21"/>
      <c r="I215" s="22"/>
    </row>
    <row r="216" spans="1:9" ht="13.5" thickBot="1">
      <c r="A216" s="18"/>
      <c r="B216" s="19"/>
      <c r="C216" s="465"/>
      <c r="D216" s="466"/>
      <c r="E216" s="466"/>
      <c r="F216" s="466"/>
      <c r="G216" s="466"/>
      <c r="H216" s="466"/>
      <c r="I216" s="467"/>
    </row>
    <row r="217" spans="1:9" ht="27.95" customHeight="1" thickBot="1">
      <c r="A217" s="18"/>
      <c r="B217" s="19"/>
      <c r="C217" s="20"/>
      <c r="D217" s="20"/>
      <c r="E217" s="20"/>
      <c r="F217" s="21"/>
      <c r="G217" s="21"/>
      <c r="H217" s="21"/>
      <c r="I217" s="22"/>
    </row>
    <row r="218" spans="1:9" ht="27.95" customHeight="1" thickBot="1">
      <c r="A218" s="18"/>
      <c r="B218" s="19"/>
      <c r="C218" s="20"/>
      <c r="D218" s="20"/>
      <c r="E218" s="20"/>
      <c r="F218" s="21"/>
      <c r="G218" s="21"/>
      <c r="H218" s="21"/>
      <c r="I218" s="22"/>
    </row>
    <row r="219" spans="1:9" ht="27.95" customHeight="1" thickBot="1">
      <c r="A219" s="18"/>
      <c r="B219" s="19"/>
      <c r="C219" s="20"/>
      <c r="D219" s="20"/>
      <c r="E219" s="20"/>
      <c r="F219" s="21"/>
      <c r="G219" s="21"/>
      <c r="H219" s="21"/>
      <c r="I219" s="22"/>
    </row>
    <row r="220" spans="1:9" ht="13.5" thickBot="1">
      <c r="A220" s="18"/>
      <c r="B220" s="19"/>
      <c r="C220" s="465"/>
      <c r="D220" s="466"/>
      <c r="E220" s="466"/>
      <c r="F220" s="466"/>
      <c r="G220" s="466"/>
      <c r="H220" s="466"/>
      <c r="I220" s="467"/>
    </row>
    <row r="221" spans="1:9" ht="27.95" customHeight="1" thickBot="1">
      <c r="A221" s="18"/>
      <c r="B221" s="19"/>
      <c r="C221" s="20"/>
      <c r="D221" s="20"/>
      <c r="E221" s="20"/>
      <c r="F221" s="21"/>
      <c r="G221" s="21"/>
      <c r="H221" s="21"/>
      <c r="I221" s="22"/>
    </row>
    <row r="222" spans="1:9" ht="13.5" thickBot="1">
      <c r="A222" s="18"/>
      <c r="B222" s="19"/>
      <c r="C222" s="465"/>
      <c r="D222" s="466"/>
      <c r="E222" s="466"/>
      <c r="F222" s="466"/>
      <c r="G222" s="466"/>
      <c r="H222" s="466"/>
      <c r="I222" s="467"/>
    </row>
    <row r="223" spans="1:9" ht="27.95" customHeight="1" thickBot="1">
      <c r="A223" s="18"/>
      <c r="B223" s="19"/>
      <c r="C223" s="20"/>
      <c r="D223" s="20"/>
      <c r="E223" s="20"/>
      <c r="F223" s="21"/>
      <c r="G223" s="21"/>
      <c r="H223" s="21"/>
      <c r="I223" s="22"/>
    </row>
    <row r="224" spans="1:9" ht="13.5" thickBot="1">
      <c r="A224" s="18"/>
      <c r="B224" s="19"/>
      <c r="C224" s="465"/>
      <c r="D224" s="466"/>
      <c r="E224" s="466"/>
      <c r="F224" s="466"/>
      <c r="G224" s="466"/>
      <c r="H224" s="466"/>
      <c r="I224" s="467"/>
    </row>
    <row r="225" spans="1:9" ht="27.95" customHeight="1" thickBot="1">
      <c r="A225" s="18"/>
      <c r="B225" s="19"/>
      <c r="C225" s="20"/>
      <c r="D225" s="20"/>
      <c r="E225" s="20"/>
      <c r="F225" s="21"/>
      <c r="G225" s="21"/>
      <c r="H225" s="21"/>
      <c r="I225" s="22"/>
    </row>
    <row r="226" spans="1:9" ht="27.95" customHeight="1" thickBot="1">
      <c r="A226" s="18"/>
      <c r="B226" s="19"/>
      <c r="C226" s="20"/>
      <c r="D226" s="20"/>
      <c r="E226" s="20"/>
      <c r="F226" s="21"/>
      <c r="G226" s="21"/>
      <c r="H226" s="21"/>
      <c r="I226" s="22"/>
    </row>
    <row r="227" spans="1:9" ht="27.95" customHeight="1" thickBot="1">
      <c r="A227" s="18"/>
      <c r="B227" s="19"/>
      <c r="C227" s="20"/>
      <c r="D227" s="20"/>
      <c r="E227" s="20"/>
      <c r="F227" s="21"/>
      <c r="G227" s="21"/>
      <c r="H227" s="21"/>
      <c r="I227" s="22"/>
    </row>
    <row r="228" spans="1:9" ht="13.5" thickBot="1">
      <c r="A228" s="18"/>
      <c r="B228" s="19"/>
      <c r="C228" s="465"/>
      <c r="D228" s="466"/>
      <c r="E228" s="466"/>
      <c r="F228" s="466"/>
      <c r="G228" s="466"/>
      <c r="H228" s="466"/>
      <c r="I228" s="467"/>
    </row>
    <row r="229" spans="1:9" ht="13.5" thickBot="1">
      <c r="A229" s="18"/>
      <c r="B229" s="19"/>
      <c r="C229" s="465"/>
      <c r="D229" s="466"/>
      <c r="E229" s="466"/>
      <c r="F229" s="466"/>
      <c r="G229" s="466"/>
      <c r="H229" s="466"/>
      <c r="I229" s="467"/>
    </row>
    <row r="230" spans="1:9" ht="13.5" thickBot="1">
      <c r="A230" s="18"/>
      <c r="B230" s="19"/>
      <c r="C230" s="465"/>
      <c r="D230" s="466"/>
      <c r="E230" s="466"/>
      <c r="F230" s="466"/>
      <c r="G230" s="466"/>
      <c r="H230" s="466"/>
      <c r="I230" s="467"/>
    </row>
    <row r="231" spans="1:9" ht="13.5" thickBot="1">
      <c r="A231" s="18"/>
      <c r="B231" s="19"/>
      <c r="C231" s="465"/>
      <c r="D231" s="466"/>
      <c r="E231" s="466"/>
      <c r="F231" s="466"/>
      <c r="G231" s="466"/>
      <c r="H231" s="466"/>
      <c r="I231" s="467"/>
    </row>
    <row r="232" spans="1:9" ht="13.5" thickBot="1">
      <c r="A232" s="18"/>
      <c r="B232" s="19"/>
      <c r="C232" s="465"/>
      <c r="D232" s="466"/>
      <c r="E232" s="466"/>
      <c r="F232" s="466"/>
      <c r="G232" s="466"/>
      <c r="H232" s="466"/>
      <c r="I232" s="467"/>
    </row>
    <row r="233" spans="1:9" ht="13.5" thickBot="1">
      <c r="A233" s="18"/>
      <c r="B233" s="19"/>
      <c r="C233" s="465"/>
      <c r="D233" s="466"/>
      <c r="E233" s="466"/>
      <c r="F233" s="466"/>
      <c r="G233" s="466"/>
      <c r="H233" s="466"/>
      <c r="I233" s="467"/>
    </row>
    <row r="234" spans="1:9" ht="27.95" customHeight="1" thickBot="1">
      <c r="A234" s="18"/>
      <c r="B234" s="19"/>
      <c r="C234" s="20"/>
      <c r="D234" s="20"/>
      <c r="E234" s="20"/>
      <c r="F234" s="21"/>
      <c r="G234" s="21"/>
      <c r="H234" s="21"/>
      <c r="I234" s="22"/>
    </row>
    <row r="235" spans="1:9" ht="27.95" customHeight="1" thickBot="1">
      <c r="A235" s="18"/>
      <c r="B235" s="19"/>
      <c r="C235" s="20"/>
      <c r="D235" s="20"/>
      <c r="E235" s="20"/>
      <c r="F235" s="21"/>
      <c r="G235" s="21"/>
      <c r="H235" s="21"/>
      <c r="I235" s="22"/>
    </row>
    <row r="236" spans="1:9" ht="27.95" customHeight="1" thickBot="1">
      <c r="A236" s="18"/>
      <c r="B236" s="19"/>
      <c r="C236" s="20"/>
      <c r="D236" s="20"/>
      <c r="E236" s="20"/>
      <c r="F236" s="21"/>
      <c r="G236" s="21"/>
      <c r="H236" s="21"/>
      <c r="I236" s="22"/>
    </row>
    <row r="237" spans="1:9" ht="13.5" thickBot="1">
      <c r="A237" s="18"/>
      <c r="B237" s="19"/>
      <c r="C237" s="465"/>
      <c r="D237" s="466"/>
      <c r="E237" s="466"/>
      <c r="F237" s="466"/>
      <c r="G237" s="466"/>
      <c r="H237" s="466"/>
      <c r="I237" s="467"/>
    </row>
    <row r="238" spans="1:9" ht="13.5" thickBot="1">
      <c r="A238" s="18"/>
      <c r="B238" s="19"/>
      <c r="C238" s="465"/>
      <c r="D238" s="466"/>
      <c r="E238" s="466"/>
      <c r="F238" s="466"/>
      <c r="G238" s="466"/>
      <c r="H238" s="466"/>
      <c r="I238" s="467"/>
    </row>
    <row r="239" spans="1:9" ht="27.95" customHeight="1" thickBot="1">
      <c r="A239" s="18"/>
      <c r="B239" s="19"/>
      <c r="C239" s="20"/>
      <c r="D239" s="20"/>
      <c r="E239" s="20"/>
      <c r="F239" s="21"/>
      <c r="G239" s="21"/>
      <c r="H239" s="21"/>
      <c r="I239" s="22"/>
    </row>
    <row r="240" spans="1:9" ht="27.95" customHeight="1" thickBot="1">
      <c r="A240" s="18"/>
      <c r="B240" s="19"/>
      <c r="C240" s="20"/>
      <c r="D240" s="20"/>
      <c r="E240" s="20"/>
      <c r="F240" s="21"/>
      <c r="G240" s="21"/>
      <c r="H240" s="21"/>
      <c r="I240" s="22"/>
    </row>
    <row r="241" spans="1:9" ht="27.95" customHeight="1" thickBot="1">
      <c r="A241" s="18"/>
      <c r="B241" s="19"/>
      <c r="C241" s="20"/>
      <c r="D241" s="20"/>
      <c r="E241" s="20"/>
      <c r="F241" s="21"/>
      <c r="G241" s="21"/>
      <c r="H241" s="21"/>
      <c r="I241" s="22"/>
    </row>
    <row r="242" spans="1:9" ht="27.95" customHeight="1" thickBot="1">
      <c r="A242" s="18"/>
      <c r="B242" s="19"/>
      <c r="C242" s="20"/>
      <c r="D242" s="20"/>
      <c r="E242" s="20"/>
      <c r="F242" s="21"/>
      <c r="G242" s="21"/>
      <c r="H242" s="21"/>
      <c r="I242" s="22"/>
    </row>
    <row r="243" spans="1:9" ht="27.95" customHeight="1" thickBot="1">
      <c r="A243" s="18"/>
      <c r="B243" s="19"/>
      <c r="C243" s="20"/>
      <c r="D243" s="20"/>
      <c r="E243" s="20"/>
      <c r="F243" s="21"/>
      <c r="G243" s="21"/>
      <c r="H243" s="21"/>
      <c r="I243" s="22"/>
    </row>
    <row r="244" spans="1:9" ht="13.5" thickBot="1">
      <c r="A244" s="18"/>
      <c r="B244" s="19"/>
      <c r="C244" s="465"/>
      <c r="D244" s="466"/>
      <c r="E244" s="466"/>
      <c r="F244" s="466"/>
      <c r="G244" s="466"/>
      <c r="H244" s="466"/>
      <c r="I244" s="467"/>
    </row>
    <row r="245" spans="1:9" ht="27.95" customHeight="1" thickBot="1">
      <c r="A245" s="18"/>
      <c r="B245" s="19"/>
      <c r="C245" s="20"/>
      <c r="D245" s="20"/>
      <c r="E245" s="20"/>
      <c r="F245" s="21"/>
      <c r="G245" s="21"/>
      <c r="H245" s="21"/>
      <c r="I245" s="22"/>
    </row>
    <row r="246" spans="1:9" ht="27.95" customHeight="1" thickBot="1">
      <c r="A246" s="18"/>
      <c r="B246" s="19"/>
      <c r="C246" s="20"/>
      <c r="D246" s="20"/>
      <c r="E246" s="20"/>
      <c r="F246" s="21"/>
      <c r="G246" s="21"/>
      <c r="H246" s="21"/>
      <c r="I246" s="22"/>
    </row>
    <row r="247" spans="1:9" ht="13.5" thickBot="1">
      <c r="A247" s="18"/>
      <c r="B247" s="19"/>
      <c r="C247" s="465"/>
      <c r="D247" s="466"/>
      <c r="E247" s="466"/>
      <c r="F247" s="466"/>
      <c r="G247" s="466"/>
      <c r="H247" s="466"/>
      <c r="I247" s="467"/>
    </row>
    <row r="248" spans="1:9" ht="27.95" customHeight="1" thickBot="1">
      <c r="A248" s="18"/>
      <c r="B248" s="19"/>
      <c r="C248" s="20"/>
      <c r="D248" s="20"/>
      <c r="E248" s="20"/>
      <c r="F248" s="21"/>
      <c r="G248" s="21"/>
      <c r="H248" s="21"/>
      <c r="I248" s="22"/>
    </row>
    <row r="249" spans="1:9" ht="27.95" customHeight="1" thickBot="1">
      <c r="A249" s="18"/>
      <c r="B249" s="19"/>
      <c r="C249" s="20"/>
      <c r="D249" s="20"/>
      <c r="E249" s="20"/>
      <c r="F249" s="21"/>
      <c r="G249" s="21"/>
      <c r="H249" s="21"/>
      <c r="I249" s="22"/>
    </row>
    <row r="250" spans="1:9" ht="27.95" customHeight="1" thickBot="1">
      <c r="A250" s="18"/>
      <c r="B250" s="19"/>
      <c r="C250" s="20"/>
      <c r="D250" s="20"/>
      <c r="E250" s="20"/>
      <c r="F250" s="21"/>
      <c r="G250" s="21"/>
      <c r="H250" s="21"/>
      <c r="I250" s="22"/>
    </row>
    <row r="251" spans="1:9" ht="13.5" thickBot="1">
      <c r="A251" s="18"/>
      <c r="B251" s="19"/>
      <c r="C251" s="465"/>
      <c r="D251" s="466"/>
      <c r="E251" s="466"/>
      <c r="F251" s="466"/>
      <c r="G251" s="466"/>
      <c r="H251" s="466"/>
      <c r="I251" s="467"/>
    </row>
    <row r="252" spans="1:9" ht="27.95" customHeight="1" thickBot="1">
      <c r="A252" s="18"/>
      <c r="B252" s="19"/>
      <c r="C252" s="20"/>
      <c r="D252" s="20"/>
      <c r="E252" s="20"/>
      <c r="F252" s="21"/>
      <c r="G252" s="21"/>
      <c r="H252" s="21"/>
      <c r="I252" s="22"/>
    </row>
    <row r="253" spans="1:9" ht="27.95" customHeight="1" thickBot="1">
      <c r="A253" s="18"/>
      <c r="B253" s="19"/>
      <c r="C253" s="20"/>
      <c r="D253" s="20"/>
      <c r="E253" s="20"/>
      <c r="F253" s="21"/>
      <c r="G253" s="21"/>
      <c r="H253" s="21"/>
      <c r="I253" s="22"/>
    </row>
    <row r="254" spans="1:9" ht="27.95" customHeight="1" thickBot="1">
      <c r="A254" s="18"/>
      <c r="B254" s="19"/>
      <c r="C254" s="20"/>
      <c r="D254" s="20"/>
      <c r="E254" s="20"/>
      <c r="F254" s="21"/>
      <c r="G254" s="21"/>
      <c r="H254" s="21"/>
      <c r="I254" s="22"/>
    </row>
    <row r="255" spans="1:9" ht="27.95" customHeight="1" thickBot="1">
      <c r="A255" s="18"/>
      <c r="B255" s="19"/>
      <c r="C255" s="20"/>
      <c r="D255" s="20"/>
      <c r="E255" s="20"/>
      <c r="F255" s="21"/>
      <c r="G255" s="21"/>
      <c r="H255" s="21"/>
      <c r="I255" s="22"/>
    </row>
    <row r="256" spans="1:9" ht="13.5" thickBot="1">
      <c r="A256" s="18"/>
      <c r="B256" s="19"/>
      <c r="C256" s="465"/>
      <c r="D256" s="466"/>
      <c r="E256" s="466"/>
      <c r="F256" s="466"/>
      <c r="G256" s="466"/>
      <c r="H256" s="466"/>
      <c r="I256" s="467"/>
    </row>
    <row r="257" spans="1:9" ht="13.5" thickBot="1">
      <c r="A257" s="18"/>
      <c r="B257" s="19"/>
      <c r="C257" s="465"/>
      <c r="D257" s="466"/>
      <c r="E257" s="466"/>
      <c r="F257" s="466"/>
      <c r="G257" s="466"/>
      <c r="H257" s="466"/>
      <c r="I257" s="467"/>
    </row>
    <row r="258" spans="1:9" ht="13.5" thickBot="1">
      <c r="A258" s="18"/>
      <c r="B258" s="19"/>
      <c r="C258" s="465"/>
      <c r="D258" s="466"/>
      <c r="E258" s="466"/>
      <c r="F258" s="466"/>
      <c r="G258" s="466"/>
      <c r="H258" s="466"/>
      <c r="I258" s="467"/>
    </row>
    <row r="259" spans="1:9" ht="13.5" thickBot="1">
      <c r="A259" s="18"/>
      <c r="B259" s="19"/>
      <c r="C259" s="465"/>
      <c r="D259" s="466"/>
      <c r="E259" s="466"/>
      <c r="F259" s="466"/>
      <c r="G259" s="466"/>
      <c r="H259" s="466"/>
      <c r="I259" s="467"/>
    </row>
    <row r="260" spans="1:9" ht="13.5" thickBot="1">
      <c r="A260" s="18"/>
      <c r="B260" s="19"/>
      <c r="C260" s="465"/>
      <c r="D260" s="466"/>
      <c r="E260" s="466"/>
      <c r="F260" s="466"/>
      <c r="G260" s="466"/>
      <c r="H260" s="466"/>
      <c r="I260" s="467"/>
    </row>
    <row r="261" spans="1:9" ht="13.5" thickBot="1">
      <c r="A261" s="18"/>
      <c r="B261" s="19"/>
      <c r="C261" s="465"/>
      <c r="D261" s="466"/>
      <c r="E261" s="466"/>
      <c r="F261" s="466"/>
      <c r="G261" s="466"/>
      <c r="H261" s="466"/>
      <c r="I261" s="467"/>
    </row>
    <row r="262" spans="1:9" ht="27.95" customHeight="1" thickBot="1">
      <c r="A262" s="18"/>
      <c r="B262" s="19"/>
      <c r="C262" s="20"/>
      <c r="D262" s="20"/>
      <c r="E262" s="20"/>
      <c r="F262" s="21"/>
      <c r="G262" s="21"/>
      <c r="H262" s="21"/>
      <c r="I262" s="22"/>
    </row>
    <row r="263" spans="1:9" ht="27.95" customHeight="1" thickBot="1">
      <c r="A263" s="18"/>
      <c r="B263" s="19"/>
      <c r="C263" s="20"/>
      <c r="D263" s="20"/>
      <c r="E263" s="20"/>
      <c r="F263" s="21"/>
      <c r="G263" s="21"/>
      <c r="H263" s="21"/>
      <c r="I263" s="22"/>
    </row>
    <row r="264" spans="1:9" ht="27.95" customHeight="1" thickBot="1">
      <c r="A264" s="18"/>
      <c r="B264" s="19"/>
      <c r="C264" s="20"/>
      <c r="D264" s="20"/>
      <c r="E264" s="20"/>
      <c r="F264" s="21"/>
      <c r="G264" s="21"/>
      <c r="H264" s="21"/>
      <c r="I264" s="22"/>
    </row>
    <row r="265" spans="1:9" ht="13.5" thickBot="1">
      <c r="A265" s="18"/>
      <c r="B265" s="19"/>
      <c r="C265" s="465"/>
      <c r="D265" s="466"/>
      <c r="E265" s="466"/>
      <c r="F265" s="466"/>
      <c r="G265" s="466"/>
      <c r="H265" s="466"/>
      <c r="I265" s="467"/>
    </row>
    <row r="266" spans="1:9" ht="27.95" customHeight="1" thickBot="1">
      <c r="A266" s="18"/>
      <c r="B266" s="19"/>
      <c r="C266" s="20"/>
      <c r="D266" s="20"/>
      <c r="E266" s="20"/>
      <c r="F266" s="21"/>
      <c r="G266" s="21"/>
      <c r="H266" s="21"/>
      <c r="I266" s="22"/>
    </row>
    <row r="267" spans="1:9" ht="27.95" customHeight="1" thickBot="1">
      <c r="A267" s="18"/>
      <c r="B267" s="19"/>
      <c r="C267" s="20"/>
      <c r="D267" s="20"/>
      <c r="E267" s="20"/>
      <c r="F267" s="21"/>
      <c r="G267" s="21"/>
      <c r="H267" s="21"/>
      <c r="I267" s="22"/>
    </row>
    <row r="268" spans="1:9" ht="13.5" thickBot="1">
      <c r="A268" s="18"/>
      <c r="B268" s="19"/>
      <c r="C268" s="465"/>
      <c r="D268" s="466"/>
      <c r="E268" s="466"/>
      <c r="F268" s="466"/>
      <c r="G268" s="466"/>
      <c r="H268" s="466"/>
      <c r="I268" s="467"/>
    </row>
    <row r="269" spans="1:9" ht="27.95" customHeight="1" thickBot="1">
      <c r="A269" s="18"/>
      <c r="B269" s="19"/>
      <c r="C269" s="20"/>
      <c r="D269" s="20"/>
      <c r="E269" s="20"/>
      <c r="F269" s="21"/>
      <c r="G269" s="21"/>
      <c r="H269" s="21"/>
      <c r="I269" s="22"/>
    </row>
    <row r="270" spans="1:9" ht="27.95" customHeight="1" thickBot="1">
      <c r="A270" s="18"/>
      <c r="B270" s="19"/>
      <c r="C270" s="20"/>
      <c r="D270" s="20"/>
      <c r="E270" s="20"/>
      <c r="F270" s="21"/>
      <c r="G270" s="21"/>
      <c r="H270" s="21"/>
      <c r="I270" s="22"/>
    </row>
    <row r="271" spans="1:9" ht="27.95" customHeight="1" thickBot="1">
      <c r="A271" s="18"/>
      <c r="B271" s="19"/>
      <c r="C271" s="20"/>
      <c r="D271" s="20"/>
      <c r="E271" s="20"/>
      <c r="F271" s="21"/>
      <c r="G271" s="21"/>
      <c r="H271" s="21"/>
      <c r="I271" s="22"/>
    </row>
    <row r="272" spans="1:9" ht="13.5" thickBot="1">
      <c r="A272" s="18"/>
      <c r="B272" s="19"/>
      <c r="C272" s="465"/>
      <c r="D272" s="466"/>
      <c r="E272" s="466"/>
      <c r="F272" s="466"/>
      <c r="G272" s="466"/>
      <c r="H272" s="466"/>
      <c r="I272" s="467"/>
    </row>
    <row r="273" spans="1:9" ht="13.5" thickBot="1">
      <c r="A273" s="18"/>
      <c r="B273" s="19"/>
      <c r="C273" s="465"/>
      <c r="D273" s="466"/>
      <c r="E273" s="466"/>
      <c r="F273" s="466"/>
      <c r="G273" s="466"/>
      <c r="H273" s="466"/>
      <c r="I273" s="467"/>
    </row>
    <row r="274" spans="1:9" ht="13.5" thickBot="1">
      <c r="A274" s="18"/>
      <c r="B274" s="19"/>
      <c r="C274" s="465"/>
      <c r="D274" s="466"/>
      <c r="E274" s="466"/>
      <c r="F274" s="466"/>
      <c r="G274" s="466"/>
      <c r="H274" s="466"/>
      <c r="I274" s="467"/>
    </row>
    <row r="275" spans="1:9" ht="27.95" customHeight="1" thickBot="1">
      <c r="A275" s="18"/>
      <c r="B275" s="19"/>
      <c r="C275" s="20"/>
      <c r="D275" s="20"/>
      <c r="E275" s="20"/>
      <c r="F275" s="21"/>
      <c r="G275" s="21"/>
      <c r="H275" s="21"/>
      <c r="I275" s="22"/>
    </row>
    <row r="276" spans="1:9" ht="27.95" customHeight="1" thickBot="1">
      <c r="A276" s="18"/>
      <c r="B276" s="19"/>
      <c r="C276" s="20"/>
      <c r="D276" s="20"/>
      <c r="E276" s="20"/>
      <c r="F276" s="21"/>
      <c r="G276" s="21"/>
      <c r="H276" s="21"/>
      <c r="I276" s="22"/>
    </row>
    <row r="277" spans="1:9" ht="27.95" customHeight="1" thickBot="1">
      <c r="A277" s="18"/>
      <c r="B277" s="19"/>
      <c r="C277" s="20"/>
      <c r="D277" s="20"/>
      <c r="E277" s="20"/>
      <c r="F277" s="21"/>
      <c r="G277" s="21"/>
      <c r="H277" s="21"/>
      <c r="I277" s="22"/>
    </row>
    <row r="278" spans="1:9" ht="27.95" customHeight="1" thickBot="1">
      <c r="A278" s="18"/>
      <c r="B278" s="19"/>
      <c r="C278" s="20"/>
      <c r="D278" s="20"/>
      <c r="E278" s="20"/>
      <c r="F278" s="21"/>
      <c r="G278" s="21"/>
      <c r="H278" s="21"/>
      <c r="I278" s="22"/>
    </row>
    <row r="279" spans="1:9" ht="13.5" thickBot="1">
      <c r="A279" s="18"/>
      <c r="B279" s="19"/>
      <c r="C279" s="465"/>
      <c r="D279" s="466"/>
      <c r="E279" s="466"/>
      <c r="F279" s="466"/>
      <c r="G279" s="466"/>
      <c r="H279" s="466"/>
      <c r="I279" s="467"/>
    </row>
    <row r="280" spans="1:9" ht="13.5" thickBot="1">
      <c r="A280" s="18"/>
      <c r="B280" s="19"/>
      <c r="C280" s="465"/>
      <c r="D280" s="466"/>
      <c r="E280" s="466"/>
      <c r="F280" s="466"/>
      <c r="G280" s="466"/>
      <c r="H280" s="466"/>
      <c r="I280" s="467"/>
    </row>
    <row r="281" spans="1:9" ht="13.5" thickBot="1">
      <c r="A281" s="18"/>
      <c r="B281" s="19"/>
      <c r="C281" s="465"/>
      <c r="D281" s="466"/>
      <c r="E281" s="466"/>
      <c r="F281" s="466"/>
      <c r="G281" s="466"/>
      <c r="H281" s="466"/>
      <c r="I281" s="467"/>
    </row>
    <row r="282" spans="1:9" ht="13.5" thickBot="1">
      <c r="A282" s="18"/>
      <c r="B282" s="19"/>
      <c r="C282" s="465"/>
      <c r="D282" s="466"/>
      <c r="E282" s="466"/>
      <c r="F282" s="466"/>
      <c r="G282" s="466"/>
      <c r="H282" s="466"/>
      <c r="I282" s="467"/>
    </row>
    <row r="283" spans="1:9" ht="27.95" customHeight="1" thickBot="1">
      <c r="A283" s="18"/>
      <c r="B283" s="19"/>
      <c r="C283" s="20"/>
      <c r="D283" s="20"/>
      <c r="E283" s="20"/>
      <c r="F283" s="21"/>
      <c r="G283" s="21"/>
      <c r="H283" s="21"/>
      <c r="I283" s="22"/>
    </row>
    <row r="284" spans="1:9" ht="27.95" customHeight="1" thickBot="1">
      <c r="A284" s="18"/>
      <c r="B284" s="19"/>
      <c r="C284" s="20"/>
      <c r="D284" s="20"/>
      <c r="E284" s="20"/>
      <c r="F284" s="21"/>
      <c r="G284" s="21"/>
      <c r="H284" s="21"/>
      <c r="I284" s="22"/>
    </row>
    <row r="285" spans="1:9" ht="27.95" customHeight="1" thickBot="1">
      <c r="A285" s="18"/>
      <c r="B285" s="19"/>
      <c r="C285" s="20"/>
      <c r="D285" s="20"/>
      <c r="E285" s="20"/>
      <c r="F285" s="21"/>
      <c r="G285" s="21"/>
      <c r="H285" s="21"/>
      <c r="I285" s="22"/>
    </row>
    <row r="286" spans="1:9" ht="13.5" thickBot="1">
      <c r="A286" s="18"/>
      <c r="B286" s="19"/>
      <c r="C286" s="465"/>
      <c r="D286" s="466"/>
      <c r="E286" s="466"/>
      <c r="F286" s="466"/>
      <c r="G286" s="466"/>
      <c r="H286" s="466"/>
      <c r="I286" s="467"/>
    </row>
    <row r="287" spans="1:9" ht="13.5" thickBot="1">
      <c r="A287" s="18"/>
      <c r="B287" s="19"/>
      <c r="C287" s="465"/>
      <c r="D287" s="466"/>
      <c r="E287" s="466"/>
      <c r="F287" s="466"/>
      <c r="G287" s="466"/>
      <c r="H287" s="466"/>
      <c r="I287" s="467"/>
    </row>
    <row r="288" spans="1:9" ht="13.5" thickBot="1">
      <c r="A288" s="18"/>
      <c r="B288" s="19"/>
      <c r="C288" s="465"/>
      <c r="D288" s="466"/>
      <c r="E288" s="466"/>
      <c r="F288" s="466"/>
      <c r="G288" s="466"/>
      <c r="H288" s="466"/>
      <c r="I288" s="467"/>
    </row>
    <row r="289" spans="1:9" ht="13.5" thickBot="1">
      <c r="A289" s="18"/>
      <c r="B289" s="19"/>
      <c r="C289" s="465"/>
      <c r="D289" s="466"/>
      <c r="E289" s="466"/>
      <c r="F289" s="466"/>
      <c r="G289" s="466"/>
      <c r="H289" s="466"/>
      <c r="I289" s="467"/>
    </row>
    <row r="290" spans="1:9" ht="13.5" thickBot="1">
      <c r="A290" s="18"/>
      <c r="B290" s="19"/>
      <c r="C290" s="465"/>
      <c r="D290" s="466"/>
      <c r="E290" s="466"/>
      <c r="F290" s="466"/>
      <c r="G290" s="466"/>
      <c r="H290" s="466"/>
      <c r="I290" s="467"/>
    </row>
    <row r="291" spans="1:9" ht="27.95" customHeight="1" thickBot="1">
      <c r="A291" s="18"/>
      <c r="B291" s="19"/>
      <c r="C291" s="20"/>
      <c r="D291" s="20"/>
      <c r="E291" s="20"/>
      <c r="F291" s="21"/>
      <c r="G291" s="21"/>
      <c r="H291" s="21"/>
      <c r="I291" s="22"/>
    </row>
    <row r="292" spans="1:9" ht="13.5" thickBot="1">
      <c r="A292" s="18"/>
      <c r="B292" s="19"/>
      <c r="C292" s="465"/>
      <c r="D292" s="466"/>
      <c r="E292" s="466"/>
      <c r="F292" s="466"/>
      <c r="G292" s="466"/>
      <c r="H292" s="466"/>
      <c r="I292" s="467"/>
    </row>
    <row r="293" spans="1:9" ht="13.5" thickBot="1">
      <c r="A293" s="18"/>
      <c r="B293" s="19"/>
      <c r="C293" s="465"/>
      <c r="D293" s="466"/>
      <c r="E293" s="466"/>
      <c r="F293" s="466"/>
      <c r="G293" s="466"/>
      <c r="H293" s="466"/>
      <c r="I293" s="467"/>
    </row>
    <row r="294" spans="1:9" ht="13.5" thickBot="1">
      <c r="A294" s="18"/>
      <c r="B294" s="19"/>
      <c r="C294" s="465"/>
      <c r="D294" s="466"/>
      <c r="E294" s="466"/>
      <c r="F294" s="466"/>
      <c r="G294" s="466"/>
      <c r="H294" s="466"/>
      <c r="I294" s="467"/>
    </row>
    <row r="295" spans="1:9" ht="27.95" customHeight="1" thickBot="1">
      <c r="A295" s="18"/>
      <c r="B295" s="19"/>
      <c r="C295" s="20"/>
      <c r="D295" s="20"/>
      <c r="E295" s="20"/>
      <c r="F295" s="21"/>
      <c r="G295" s="21"/>
      <c r="H295" s="21"/>
      <c r="I295" s="22"/>
    </row>
    <row r="296" spans="1:9" ht="13.5" thickBot="1">
      <c r="A296" s="18"/>
      <c r="B296" s="19"/>
      <c r="C296" s="465"/>
      <c r="D296" s="466"/>
      <c r="E296" s="466"/>
      <c r="F296" s="466"/>
      <c r="G296" s="466"/>
      <c r="H296" s="466"/>
      <c r="I296" s="467"/>
    </row>
    <row r="297" spans="1:9" ht="27.95" customHeight="1" thickBot="1">
      <c r="A297" s="18"/>
      <c r="B297" s="19"/>
      <c r="C297" s="20"/>
      <c r="D297" s="20"/>
      <c r="E297" s="20"/>
      <c r="F297" s="21"/>
      <c r="G297" s="21"/>
      <c r="H297" s="21"/>
      <c r="I297" s="22"/>
    </row>
    <row r="298" spans="1:9" ht="27.95" customHeight="1" thickBot="1">
      <c r="A298" s="18"/>
      <c r="B298" s="19"/>
      <c r="C298" s="20"/>
      <c r="D298" s="20"/>
      <c r="E298" s="20"/>
      <c r="F298" s="21"/>
      <c r="G298" s="21"/>
      <c r="H298" s="21"/>
      <c r="I298" s="22"/>
    </row>
    <row r="299" spans="1:9" ht="27.95" customHeight="1" thickBot="1">
      <c r="A299" s="18"/>
      <c r="B299" s="19"/>
      <c r="C299" s="20"/>
      <c r="D299" s="20"/>
      <c r="E299" s="20"/>
      <c r="F299" s="21"/>
      <c r="G299" s="21"/>
      <c r="H299" s="21"/>
      <c r="I299" s="22"/>
    </row>
    <row r="300" spans="1:9" ht="27.95" customHeight="1" thickBot="1">
      <c r="A300" s="18"/>
      <c r="B300" s="19"/>
      <c r="C300" s="20"/>
      <c r="D300" s="20"/>
      <c r="E300" s="20"/>
      <c r="F300" s="21"/>
      <c r="G300" s="21"/>
      <c r="H300" s="21"/>
      <c r="I300" s="22"/>
    </row>
    <row r="301" spans="1:9" ht="27.95" customHeight="1" thickBot="1">
      <c r="A301" s="18"/>
      <c r="B301" s="19"/>
      <c r="C301" s="20"/>
      <c r="D301" s="20"/>
      <c r="E301" s="20"/>
      <c r="F301" s="21"/>
      <c r="G301" s="21"/>
      <c r="H301" s="21"/>
      <c r="I301" s="22"/>
    </row>
    <row r="302" spans="1:9" ht="27.95" customHeight="1" thickBot="1">
      <c r="A302" s="18"/>
      <c r="B302" s="19"/>
      <c r="C302" s="20"/>
      <c r="D302" s="20"/>
      <c r="E302" s="20"/>
      <c r="F302" s="21"/>
      <c r="G302" s="21"/>
      <c r="H302" s="21"/>
      <c r="I302" s="22"/>
    </row>
    <row r="303" spans="1:9" ht="13.5" thickBot="1">
      <c r="A303" s="18"/>
      <c r="B303" s="19"/>
      <c r="C303" s="465"/>
      <c r="D303" s="466"/>
      <c r="E303" s="466"/>
      <c r="F303" s="466"/>
      <c r="G303" s="466"/>
      <c r="H303" s="466"/>
      <c r="I303" s="467"/>
    </row>
    <row r="304" spans="1:9" ht="27.95" customHeight="1" thickBot="1">
      <c r="A304" s="18"/>
      <c r="B304" s="19"/>
      <c r="C304" s="20"/>
      <c r="D304" s="20"/>
      <c r="E304" s="20"/>
      <c r="F304" s="21"/>
      <c r="G304" s="21"/>
      <c r="H304" s="21"/>
      <c r="I304" s="22"/>
    </row>
    <row r="305" spans="1:9" ht="27.95" customHeight="1" thickBot="1">
      <c r="A305" s="18"/>
      <c r="B305" s="19"/>
      <c r="C305" s="20"/>
      <c r="D305" s="20"/>
      <c r="E305" s="20"/>
      <c r="F305" s="21"/>
      <c r="G305" s="21"/>
      <c r="H305" s="21"/>
      <c r="I305" s="22"/>
    </row>
    <row r="306" spans="1:9" ht="27.95" customHeight="1" thickBot="1">
      <c r="A306" s="18"/>
      <c r="B306" s="19"/>
      <c r="C306" s="20"/>
      <c r="D306" s="20"/>
      <c r="E306" s="20"/>
      <c r="F306" s="21"/>
      <c r="G306" s="21"/>
      <c r="H306" s="21"/>
      <c r="I306" s="22"/>
    </row>
    <row r="307" spans="1:9" ht="13.5" thickBot="1">
      <c r="A307" s="18"/>
      <c r="B307" s="19"/>
      <c r="C307" s="465"/>
      <c r="D307" s="466"/>
      <c r="E307" s="466"/>
      <c r="F307" s="466"/>
      <c r="G307" s="466"/>
      <c r="H307" s="466"/>
      <c r="I307" s="467"/>
    </row>
    <row r="308" spans="1:9" ht="13.5" thickBot="1">
      <c r="A308" s="18"/>
      <c r="B308" s="19"/>
      <c r="C308" s="465"/>
      <c r="D308" s="466"/>
      <c r="E308" s="466"/>
      <c r="F308" s="466"/>
      <c r="G308" s="466"/>
      <c r="H308" s="466"/>
      <c r="I308" s="467"/>
    </row>
    <row r="309" spans="1:9" ht="13.5" thickBot="1">
      <c r="A309" s="18"/>
      <c r="B309" s="19"/>
      <c r="C309" s="465"/>
      <c r="D309" s="466"/>
      <c r="E309" s="466"/>
      <c r="F309" s="466"/>
      <c r="G309" s="466"/>
      <c r="H309" s="466"/>
      <c r="I309" s="467"/>
    </row>
    <row r="310" spans="1:9" ht="13.5" thickBot="1">
      <c r="A310" s="18"/>
      <c r="B310" s="19"/>
      <c r="C310" s="465"/>
      <c r="D310" s="466"/>
      <c r="E310" s="466"/>
      <c r="F310" s="466"/>
      <c r="G310" s="466"/>
      <c r="H310" s="466"/>
      <c r="I310" s="467"/>
    </row>
    <row r="311" spans="1:9" ht="13.5" thickBot="1">
      <c r="A311" s="18"/>
      <c r="B311" s="19"/>
      <c r="C311" s="465"/>
      <c r="D311" s="466"/>
      <c r="E311" s="466"/>
      <c r="F311" s="466"/>
      <c r="G311" s="466"/>
      <c r="H311" s="466"/>
      <c r="I311" s="467"/>
    </row>
    <row r="312" spans="1:9" ht="27.95" customHeight="1" thickBot="1">
      <c r="A312" s="18"/>
      <c r="B312" s="19"/>
      <c r="C312" s="20"/>
      <c r="D312" s="20"/>
      <c r="E312" s="20"/>
      <c r="F312" s="21"/>
      <c r="G312" s="21"/>
      <c r="H312" s="21"/>
      <c r="I312" s="22"/>
    </row>
    <row r="313" spans="1:9" ht="27.95" customHeight="1" thickBot="1">
      <c r="A313" s="18"/>
      <c r="B313" s="19"/>
      <c r="C313" s="20"/>
      <c r="D313" s="20"/>
      <c r="E313" s="20"/>
      <c r="F313" s="21"/>
      <c r="G313" s="21"/>
      <c r="H313" s="21"/>
      <c r="I313" s="22"/>
    </row>
    <row r="314" spans="1:9" ht="27.95" customHeight="1" thickBot="1">
      <c r="A314" s="18"/>
      <c r="B314" s="19"/>
      <c r="C314" s="20"/>
      <c r="D314" s="20"/>
      <c r="E314" s="20"/>
      <c r="F314" s="21"/>
      <c r="G314" s="21"/>
      <c r="H314" s="21"/>
      <c r="I314" s="22"/>
    </row>
    <row r="315" spans="1:9" ht="27.95" customHeight="1" thickBot="1">
      <c r="A315" s="18"/>
      <c r="B315" s="19"/>
      <c r="C315" s="20"/>
      <c r="D315" s="20"/>
      <c r="E315" s="20"/>
      <c r="F315" s="21"/>
      <c r="G315" s="21"/>
      <c r="H315" s="21"/>
      <c r="I315" s="22"/>
    </row>
    <row r="316" spans="1:9" ht="27.95" customHeight="1" thickBot="1">
      <c r="A316" s="18"/>
      <c r="B316" s="19"/>
      <c r="C316" s="20"/>
      <c r="D316" s="20"/>
      <c r="E316" s="20"/>
      <c r="F316" s="21"/>
      <c r="G316" s="21"/>
      <c r="H316" s="21"/>
      <c r="I316" s="22"/>
    </row>
    <row r="317" spans="1:9" ht="27.95" customHeight="1" thickBot="1">
      <c r="A317" s="18"/>
      <c r="B317" s="19"/>
      <c r="C317" s="20"/>
      <c r="D317" s="20"/>
      <c r="E317" s="20"/>
      <c r="F317" s="21"/>
      <c r="G317" s="21"/>
      <c r="H317" s="21"/>
      <c r="I317" s="22"/>
    </row>
    <row r="318" spans="1:9" ht="27.95" customHeight="1" thickBot="1">
      <c r="A318" s="18"/>
      <c r="B318" s="19"/>
      <c r="C318" s="20"/>
      <c r="D318" s="20"/>
      <c r="E318" s="20"/>
      <c r="F318" s="21"/>
      <c r="G318" s="21"/>
      <c r="H318" s="21"/>
      <c r="I318" s="22"/>
    </row>
    <row r="319" spans="1:9" ht="27.95" customHeight="1" thickBot="1">
      <c r="A319" s="18"/>
      <c r="B319" s="19"/>
      <c r="C319" s="20"/>
      <c r="D319" s="20"/>
      <c r="E319" s="20"/>
      <c r="F319" s="21"/>
      <c r="G319" s="21"/>
      <c r="H319" s="21"/>
      <c r="I319" s="22"/>
    </row>
    <row r="320" spans="1:9" ht="13.5" thickBot="1">
      <c r="A320" s="18"/>
      <c r="B320" s="19"/>
      <c r="C320" s="465"/>
      <c r="D320" s="466"/>
      <c r="E320" s="466"/>
      <c r="F320" s="466"/>
      <c r="G320" s="466"/>
      <c r="H320" s="466"/>
      <c r="I320" s="467"/>
    </row>
    <row r="321" spans="1:9" ht="27.95" customHeight="1" thickBot="1">
      <c r="A321" s="18"/>
      <c r="B321" s="19"/>
      <c r="C321" s="20"/>
      <c r="D321" s="20"/>
      <c r="E321" s="20"/>
      <c r="F321" s="21"/>
      <c r="G321" s="21"/>
      <c r="H321" s="21"/>
      <c r="I321" s="22"/>
    </row>
    <row r="322" spans="1:9" ht="27.95" customHeight="1" thickBot="1">
      <c r="A322" s="18"/>
      <c r="B322" s="19"/>
      <c r="C322" s="20"/>
      <c r="D322" s="20"/>
      <c r="E322" s="20"/>
      <c r="F322" s="21"/>
      <c r="G322" s="21"/>
      <c r="H322" s="21"/>
      <c r="I322" s="22"/>
    </row>
    <row r="323" spans="1:9" ht="13.5" thickBot="1">
      <c r="A323" s="18"/>
      <c r="B323" s="19"/>
      <c r="C323" s="465"/>
      <c r="D323" s="466"/>
      <c r="E323" s="466"/>
      <c r="F323" s="466"/>
      <c r="G323" s="466"/>
      <c r="H323" s="466"/>
      <c r="I323" s="467"/>
    </row>
    <row r="324" spans="1:9" ht="27.95" customHeight="1" thickBot="1">
      <c r="A324" s="18"/>
      <c r="B324" s="19"/>
      <c r="C324" s="20"/>
      <c r="D324" s="20"/>
      <c r="E324" s="20"/>
      <c r="F324" s="21"/>
      <c r="G324" s="21"/>
      <c r="H324" s="21"/>
      <c r="I324" s="22"/>
    </row>
    <row r="325" spans="1:9" ht="27.95" customHeight="1" thickBot="1">
      <c r="A325" s="18"/>
      <c r="B325" s="19"/>
      <c r="C325" s="20"/>
      <c r="D325" s="20"/>
      <c r="E325" s="20"/>
      <c r="F325" s="21"/>
      <c r="G325" s="21"/>
      <c r="H325" s="21"/>
      <c r="I325" s="22"/>
    </row>
    <row r="326" spans="1:9" ht="13.5" thickBot="1">
      <c r="A326" s="18"/>
      <c r="B326" s="19"/>
      <c r="C326" s="465"/>
      <c r="D326" s="466"/>
      <c r="E326" s="466"/>
      <c r="F326" s="466"/>
      <c r="G326" s="466"/>
      <c r="H326" s="466"/>
      <c r="I326" s="467"/>
    </row>
    <row r="327" spans="1:9" ht="27.95" customHeight="1" thickBot="1">
      <c r="A327" s="18"/>
      <c r="B327" s="19"/>
      <c r="C327" s="20"/>
      <c r="D327" s="20"/>
      <c r="E327" s="20"/>
      <c r="F327" s="21"/>
      <c r="G327" s="21"/>
      <c r="H327" s="21"/>
      <c r="I327" s="22"/>
    </row>
    <row r="328" spans="1:9" ht="27.95" customHeight="1" thickBot="1">
      <c r="A328" s="18"/>
      <c r="B328" s="19"/>
      <c r="C328" s="20"/>
      <c r="D328" s="20"/>
      <c r="E328" s="20"/>
      <c r="F328" s="21"/>
      <c r="G328" s="21"/>
      <c r="H328" s="21"/>
      <c r="I328" s="22"/>
    </row>
    <row r="329" spans="1:9" ht="27.95" customHeight="1" thickBot="1">
      <c r="A329" s="18"/>
      <c r="B329" s="19"/>
      <c r="C329" s="20"/>
      <c r="D329" s="20"/>
      <c r="E329" s="20"/>
      <c r="F329" s="21"/>
      <c r="G329" s="21"/>
      <c r="H329" s="21"/>
      <c r="I329" s="22"/>
    </row>
    <row r="330" spans="1:9" ht="27.95" customHeight="1" thickBot="1">
      <c r="A330" s="18"/>
      <c r="B330" s="19"/>
      <c r="C330" s="20"/>
      <c r="D330" s="20"/>
      <c r="E330" s="20"/>
      <c r="F330" s="21"/>
      <c r="G330" s="21"/>
      <c r="H330" s="21"/>
      <c r="I330" s="22"/>
    </row>
    <row r="331" spans="1:9" ht="27.95" customHeight="1" thickBot="1">
      <c r="A331" s="18"/>
      <c r="B331" s="19"/>
      <c r="C331" s="20"/>
      <c r="D331" s="20"/>
      <c r="E331" s="20"/>
      <c r="F331" s="21"/>
      <c r="G331" s="21"/>
      <c r="H331" s="21"/>
      <c r="I331" s="22"/>
    </row>
    <row r="332" spans="1:9" ht="27.95" customHeight="1" thickBot="1">
      <c r="A332" s="18"/>
      <c r="B332" s="19"/>
      <c r="C332" s="20"/>
      <c r="D332" s="20"/>
      <c r="E332" s="20"/>
      <c r="F332" s="21"/>
      <c r="G332" s="21"/>
      <c r="H332" s="21"/>
      <c r="I332" s="22"/>
    </row>
    <row r="333" spans="1:9" ht="27.95" customHeight="1" thickBot="1">
      <c r="A333" s="18"/>
      <c r="B333" s="19"/>
      <c r="C333" s="20"/>
      <c r="D333" s="20"/>
      <c r="E333" s="20"/>
      <c r="F333" s="21"/>
      <c r="G333" s="21"/>
      <c r="H333" s="21"/>
      <c r="I333" s="22"/>
    </row>
    <row r="334" spans="1:9" ht="27.95" customHeight="1" thickBot="1">
      <c r="A334" s="18"/>
      <c r="B334" s="19"/>
      <c r="C334" s="20"/>
      <c r="D334" s="20"/>
      <c r="E334" s="20"/>
      <c r="F334" s="21"/>
      <c r="G334" s="21"/>
      <c r="H334" s="21"/>
      <c r="I334" s="22"/>
    </row>
    <row r="335" spans="1:9" ht="27.95" customHeight="1" thickBot="1">
      <c r="A335" s="18"/>
      <c r="B335" s="19"/>
      <c r="C335" s="20"/>
      <c r="D335" s="20"/>
      <c r="E335" s="20"/>
      <c r="F335" s="21"/>
      <c r="G335" s="21"/>
      <c r="H335" s="21"/>
      <c r="I335" s="22"/>
    </row>
    <row r="336" spans="1:9" ht="27.95" customHeight="1" thickBot="1">
      <c r="A336" s="18"/>
      <c r="B336" s="19"/>
      <c r="C336" s="20"/>
      <c r="D336" s="20"/>
      <c r="E336" s="20"/>
      <c r="F336" s="21"/>
      <c r="G336" s="21"/>
      <c r="H336" s="21"/>
      <c r="I336" s="22"/>
    </row>
    <row r="337" spans="1:9" ht="13.5" thickBot="1">
      <c r="A337" s="18"/>
      <c r="B337" s="19"/>
      <c r="C337" s="465"/>
      <c r="D337" s="466"/>
      <c r="E337" s="466"/>
      <c r="F337" s="466"/>
      <c r="G337" s="466"/>
      <c r="H337" s="466"/>
      <c r="I337" s="467"/>
    </row>
    <row r="338" spans="1:9" ht="27.95" customHeight="1" thickBot="1">
      <c r="A338" s="18"/>
      <c r="B338" s="19"/>
      <c r="C338" s="20"/>
      <c r="D338" s="20"/>
      <c r="E338" s="20"/>
      <c r="F338" s="21"/>
      <c r="G338" s="21"/>
      <c r="H338" s="21"/>
      <c r="I338" s="22"/>
    </row>
    <row r="339" spans="1:9" ht="27.95" customHeight="1" thickBot="1">
      <c r="A339" s="18"/>
      <c r="B339" s="19"/>
      <c r="C339" s="20"/>
      <c r="D339" s="20"/>
      <c r="E339" s="20"/>
      <c r="F339" s="21"/>
      <c r="G339" s="21"/>
      <c r="H339" s="21"/>
      <c r="I339" s="22"/>
    </row>
    <row r="340" spans="1:9" ht="13.5" thickBot="1">
      <c r="A340" s="18"/>
      <c r="B340" s="19"/>
      <c r="C340" s="465"/>
      <c r="D340" s="466"/>
      <c r="E340" s="466"/>
      <c r="F340" s="466"/>
      <c r="G340" s="466"/>
      <c r="H340" s="466"/>
      <c r="I340" s="467"/>
    </row>
    <row r="341" spans="1:9" ht="13.5" thickBot="1">
      <c r="A341" s="18"/>
      <c r="B341" s="19"/>
      <c r="C341" s="465"/>
      <c r="D341" s="466"/>
      <c r="E341" s="466"/>
      <c r="F341" s="466"/>
      <c r="G341" s="466"/>
      <c r="H341" s="466"/>
      <c r="I341" s="467"/>
    </row>
    <row r="342" spans="1:9" ht="27.95" customHeight="1" thickBot="1">
      <c r="A342" s="18"/>
      <c r="B342" s="19"/>
      <c r="C342" s="20"/>
      <c r="D342" s="20"/>
      <c r="E342" s="20"/>
      <c r="F342" s="21"/>
      <c r="G342" s="21"/>
      <c r="H342" s="21"/>
      <c r="I342" s="22"/>
    </row>
    <row r="343" spans="1:9" ht="27.95" customHeight="1" thickBot="1">
      <c r="A343" s="18"/>
      <c r="B343" s="19"/>
      <c r="C343" s="20"/>
      <c r="D343" s="20"/>
      <c r="E343" s="20"/>
      <c r="F343" s="21"/>
      <c r="G343" s="21"/>
      <c r="H343" s="21"/>
      <c r="I343" s="22"/>
    </row>
    <row r="344" spans="1:9" ht="27.95" customHeight="1" thickBot="1">
      <c r="A344" s="18"/>
      <c r="B344" s="19"/>
      <c r="C344" s="20"/>
      <c r="D344" s="20"/>
      <c r="E344" s="20"/>
      <c r="F344" s="21"/>
      <c r="G344" s="21"/>
      <c r="H344" s="21"/>
      <c r="I344" s="22"/>
    </row>
    <row r="345" spans="1:9" ht="13.5" thickBot="1">
      <c r="A345" s="18"/>
      <c r="B345" s="19"/>
      <c r="C345" s="465"/>
      <c r="D345" s="466"/>
      <c r="E345" s="466"/>
      <c r="F345" s="466"/>
      <c r="G345" s="466"/>
      <c r="H345" s="466"/>
      <c r="I345" s="467"/>
    </row>
    <row r="346" spans="1:9" ht="27.95" customHeight="1" thickBot="1">
      <c r="A346" s="18"/>
      <c r="B346" s="19"/>
      <c r="C346" s="20"/>
      <c r="D346" s="20"/>
      <c r="E346" s="20"/>
      <c r="F346" s="21"/>
      <c r="G346" s="21"/>
      <c r="H346" s="21"/>
      <c r="I346" s="22"/>
    </row>
    <row r="347" spans="1:9" ht="27.95" customHeight="1" thickBot="1">
      <c r="A347" s="18"/>
      <c r="B347" s="19"/>
      <c r="C347" s="20"/>
      <c r="D347" s="20"/>
      <c r="E347" s="20"/>
      <c r="F347" s="21"/>
      <c r="G347" s="21"/>
      <c r="H347" s="21"/>
      <c r="I347" s="22"/>
    </row>
    <row r="348" spans="1:9" ht="27.95" customHeight="1" thickBot="1">
      <c r="A348" s="18"/>
      <c r="B348" s="19"/>
      <c r="C348" s="20"/>
      <c r="D348" s="20"/>
      <c r="E348" s="20"/>
      <c r="F348" s="21"/>
      <c r="G348" s="21"/>
      <c r="H348" s="21"/>
      <c r="I348" s="22"/>
    </row>
    <row r="349" spans="1:9" ht="27.95" customHeight="1" thickBot="1">
      <c r="A349" s="18"/>
      <c r="B349" s="19"/>
      <c r="C349" s="20"/>
      <c r="D349" s="20"/>
      <c r="E349" s="20"/>
      <c r="F349" s="21"/>
      <c r="G349" s="21"/>
      <c r="H349" s="21"/>
      <c r="I349" s="22"/>
    </row>
    <row r="350" spans="1:9" ht="27.95" customHeight="1" thickBot="1">
      <c r="A350" s="18"/>
      <c r="B350" s="19"/>
      <c r="C350" s="20"/>
      <c r="D350" s="20"/>
      <c r="E350" s="20"/>
      <c r="F350" s="21"/>
      <c r="G350" s="21"/>
      <c r="H350" s="21"/>
      <c r="I350" s="22"/>
    </row>
    <row r="351" spans="1:9" ht="13.5" thickBot="1">
      <c r="A351" s="18"/>
      <c r="B351" s="19"/>
      <c r="C351" s="465"/>
      <c r="D351" s="466"/>
      <c r="E351" s="466"/>
      <c r="F351" s="466"/>
      <c r="G351" s="466"/>
      <c r="H351" s="466"/>
      <c r="I351" s="467"/>
    </row>
    <row r="352" spans="1:9" ht="27.95" customHeight="1" thickBot="1">
      <c r="A352" s="18"/>
      <c r="B352" s="19"/>
      <c r="C352" s="20"/>
      <c r="D352" s="20"/>
      <c r="E352" s="20"/>
      <c r="F352" s="21"/>
      <c r="G352" s="21"/>
      <c r="H352" s="21"/>
      <c r="I352" s="22"/>
    </row>
    <row r="353" spans="1:9" ht="27.95" customHeight="1" thickBot="1">
      <c r="A353" s="18"/>
      <c r="B353" s="19"/>
      <c r="C353" s="20"/>
      <c r="D353" s="20"/>
      <c r="E353" s="20"/>
      <c r="F353" s="21"/>
      <c r="G353" s="21"/>
      <c r="H353" s="21"/>
      <c r="I353" s="22"/>
    </row>
    <row r="354" spans="1:9" ht="13.5" thickBot="1">
      <c r="A354" s="18"/>
      <c r="B354" s="19"/>
      <c r="C354" s="465"/>
      <c r="D354" s="466"/>
      <c r="E354" s="466"/>
      <c r="F354" s="466"/>
      <c r="G354" s="466"/>
      <c r="H354" s="466"/>
      <c r="I354" s="467"/>
    </row>
    <row r="355" spans="1:9" ht="13.5" thickBot="1">
      <c r="A355" s="18"/>
      <c r="B355" s="19"/>
      <c r="C355" s="465"/>
      <c r="D355" s="466"/>
      <c r="E355" s="466"/>
      <c r="F355" s="466"/>
      <c r="G355" s="466"/>
      <c r="H355" s="466"/>
      <c r="I355" s="467"/>
    </row>
    <row r="356" spans="1:9" ht="13.5" thickBot="1">
      <c r="A356" s="18"/>
      <c r="B356" s="19"/>
      <c r="C356" s="465"/>
      <c r="D356" s="466"/>
      <c r="E356" s="466"/>
      <c r="F356" s="466"/>
      <c r="G356" s="466"/>
      <c r="H356" s="466"/>
      <c r="I356" s="467"/>
    </row>
    <row r="357" spans="1:9" ht="27.95" customHeight="1" thickBot="1">
      <c r="A357" s="18"/>
      <c r="B357" s="19"/>
      <c r="C357" s="20"/>
      <c r="D357" s="20"/>
      <c r="E357" s="20"/>
      <c r="F357" s="21"/>
      <c r="G357" s="21"/>
      <c r="H357" s="21"/>
      <c r="I357" s="22"/>
    </row>
    <row r="358" spans="1:9" ht="27.95" customHeight="1" thickBot="1">
      <c r="A358" s="18"/>
      <c r="B358" s="19"/>
      <c r="C358" s="20"/>
      <c r="D358" s="20"/>
      <c r="E358" s="20"/>
      <c r="F358" s="21"/>
      <c r="G358" s="21"/>
      <c r="H358" s="21"/>
      <c r="I358" s="22"/>
    </row>
    <row r="359" spans="1:9" ht="13.5" thickBot="1">
      <c r="A359" s="18"/>
      <c r="B359" s="19"/>
      <c r="C359" s="465"/>
      <c r="D359" s="466"/>
      <c r="E359" s="466"/>
      <c r="F359" s="466"/>
      <c r="G359" s="466"/>
      <c r="H359" s="466"/>
      <c r="I359" s="467"/>
    </row>
    <row r="360" spans="1:9" ht="27.95" customHeight="1" thickBot="1">
      <c r="A360" s="18"/>
      <c r="B360" s="19"/>
      <c r="C360" s="20"/>
      <c r="D360" s="20"/>
      <c r="E360" s="20"/>
      <c r="F360" s="21"/>
      <c r="G360" s="21"/>
      <c r="H360" s="21"/>
      <c r="I360" s="22"/>
    </row>
    <row r="361" spans="1:9" ht="27.95" customHeight="1" thickBot="1">
      <c r="A361" s="18"/>
      <c r="B361" s="19"/>
      <c r="C361" s="20"/>
      <c r="D361" s="20"/>
      <c r="E361" s="20"/>
      <c r="F361" s="21"/>
      <c r="G361" s="21"/>
      <c r="H361" s="21"/>
      <c r="I361" s="22"/>
    </row>
    <row r="362" spans="1:9" ht="27.95" customHeight="1" thickBot="1">
      <c r="A362" s="18"/>
      <c r="B362" s="19"/>
      <c r="C362" s="20"/>
      <c r="D362" s="20"/>
      <c r="E362" s="20"/>
      <c r="F362" s="21"/>
      <c r="G362" s="21"/>
      <c r="H362" s="21"/>
      <c r="I362" s="22"/>
    </row>
    <row r="363" spans="1:9" ht="27.95" customHeight="1" thickBot="1">
      <c r="A363" s="18"/>
      <c r="B363" s="19"/>
      <c r="C363" s="20"/>
      <c r="D363" s="20"/>
      <c r="E363" s="20"/>
      <c r="F363" s="21"/>
      <c r="G363" s="21"/>
      <c r="H363" s="21"/>
      <c r="I363" s="22"/>
    </row>
    <row r="364" spans="1:9" ht="27.95" customHeight="1" thickBot="1">
      <c r="A364" s="18"/>
      <c r="B364" s="19"/>
      <c r="C364" s="20"/>
      <c r="D364" s="20"/>
      <c r="E364" s="20"/>
      <c r="F364" s="21"/>
      <c r="G364" s="21"/>
      <c r="H364" s="21"/>
      <c r="I364" s="22"/>
    </row>
    <row r="365" spans="1:9" ht="27.95" customHeight="1" thickBot="1">
      <c r="A365" s="18"/>
      <c r="B365" s="19"/>
      <c r="C365" s="20"/>
      <c r="D365" s="20"/>
      <c r="E365" s="20"/>
      <c r="F365" s="21"/>
      <c r="G365" s="21"/>
      <c r="H365" s="21"/>
      <c r="I365" s="22"/>
    </row>
    <row r="366" spans="1:9" ht="27.95" customHeight="1" thickBot="1">
      <c r="A366" s="18"/>
      <c r="B366" s="19"/>
      <c r="C366" s="20"/>
      <c r="D366" s="20"/>
      <c r="E366" s="20"/>
      <c r="F366" s="21"/>
      <c r="G366" s="21"/>
      <c r="H366" s="21"/>
      <c r="I366" s="22"/>
    </row>
    <row r="367" spans="1:9" ht="27.95" customHeight="1" thickBot="1">
      <c r="A367" s="18"/>
      <c r="B367" s="19"/>
      <c r="C367" s="20"/>
      <c r="D367" s="20"/>
      <c r="E367" s="20"/>
      <c r="F367" s="21"/>
      <c r="G367" s="21"/>
      <c r="H367" s="21"/>
      <c r="I367" s="22"/>
    </row>
    <row r="368" spans="1:9" ht="27.95" customHeight="1" thickBot="1">
      <c r="A368" s="18"/>
      <c r="B368" s="19"/>
      <c r="C368" s="20"/>
      <c r="D368" s="20"/>
      <c r="E368" s="20"/>
      <c r="F368" s="21"/>
      <c r="G368" s="21"/>
      <c r="H368" s="21"/>
      <c r="I368" s="22"/>
    </row>
    <row r="369" spans="1:9" ht="27.95" customHeight="1" thickBot="1">
      <c r="A369" s="18"/>
      <c r="B369" s="19"/>
      <c r="C369" s="20"/>
      <c r="D369" s="20"/>
      <c r="E369" s="20"/>
      <c r="F369" s="21"/>
      <c r="G369" s="21"/>
      <c r="H369" s="21"/>
      <c r="I369" s="22"/>
    </row>
    <row r="370" spans="1:9" ht="27.95" customHeight="1" thickBot="1">
      <c r="A370" s="18"/>
      <c r="B370" s="19"/>
      <c r="C370" s="20"/>
      <c r="D370" s="20"/>
      <c r="E370" s="20"/>
      <c r="F370" s="21"/>
      <c r="G370" s="21"/>
      <c r="H370" s="21"/>
      <c r="I370" s="22"/>
    </row>
    <row r="371" spans="1:9" ht="13.5" thickBot="1">
      <c r="A371" s="18"/>
      <c r="B371" s="19"/>
      <c r="C371" s="465"/>
      <c r="D371" s="466"/>
      <c r="E371" s="466"/>
      <c r="F371" s="466"/>
      <c r="G371" s="466"/>
      <c r="H371" s="466"/>
      <c r="I371" s="467"/>
    </row>
    <row r="372" spans="1:9" ht="13.5" thickBot="1">
      <c r="A372" s="18"/>
      <c r="B372" s="19"/>
      <c r="C372" s="465"/>
      <c r="D372" s="466"/>
      <c r="E372" s="466"/>
      <c r="F372" s="466"/>
      <c r="G372" s="466"/>
      <c r="H372" s="466"/>
      <c r="I372" s="467"/>
    </row>
    <row r="373" spans="1:9" ht="13.5" thickBot="1">
      <c r="A373" s="18"/>
      <c r="B373" s="19"/>
      <c r="C373" s="465"/>
      <c r="D373" s="466"/>
      <c r="E373" s="466"/>
      <c r="F373" s="466"/>
      <c r="G373" s="466"/>
      <c r="H373" s="466"/>
      <c r="I373" s="467"/>
    </row>
    <row r="374" spans="1:9" ht="13.5" thickBot="1">
      <c r="A374" s="18"/>
      <c r="B374" s="19"/>
      <c r="C374" s="465"/>
      <c r="D374" s="466"/>
      <c r="E374" s="466"/>
      <c r="F374" s="466"/>
      <c r="G374" s="466"/>
      <c r="H374" s="466"/>
      <c r="I374" s="467"/>
    </row>
    <row r="375" spans="1:9" ht="27.95" customHeight="1" thickBot="1">
      <c r="A375" s="18"/>
      <c r="B375" s="19"/>
      <c r="C375" s="20"/>
      <c r="D375" s="20"/>
      <c r="E375" s="20"/>
      <c r="F375" s="21"/>
      <c r="G375" s="21"/>
      <c r="H375" s="21"/>
      <c r="I375" s="22"/>
    </row>
    <row r="376" spans="1:9" ht="27.95" customHeight="1" thickBot="1">
      <c r="A376" s="18"/>
      <c r="B376" s="19"/>
      <c r="C376" s="20"/>
      <c r="D376" s="20"/>
      <c r="E376" s="20"/>
      <c r="F376" s="21"/>
      <c r="G376" s="21"/>
      <c r="H376" s="21"/>
      <c r="I376" s="22"/>
    </row>
    <row r="377" spans="1:9" ht="13.5" thickBot="1">
      <c r="A377" s="18"/>
      <c r="B377" s="19"/>
      <c r="C377" s="465"/>
      <c r="D377" s="466"/>
      <c r="E377" s="466"/>
      <c r="F377" s="466"/>
      <c r="G377" s="466"/>
      <c r="H377" s="466"/>
      <c r="I377" s="467"/>
    </row>
    <row r="378" spans="1:9" ht="13.5" thickBot="1">
      <c r="A378" s="18"/>
      <c r="B378" s="19"/>
      <c r="C378" s="465"/>
      <c r="D378" s="466"/>
      <c r="E378" s="466"/>
      <c r="F378" s="466"/>
      <c r="G378" s="466"/>
      <c r="H378" s="466"/>
      <c r="I378" s="467"/>
    </row>
    <row r="379" spans="1:9" ht="13.5" thickBot="1">
      <c r="A379" s="18"/>
      <c r="B379" s="19"/>
      <c r="C379" s="465"/>
      <c r="D379" s="466"/>
      <c r="E379" s="466"/>
      <c r="F379" s="466"/>
      <c r="G379" s="466"/>
      <c r="H379" s="466"/>
      <c r="I379" s="467"/>
    </row>
    <row r="380" spans="1:9" ht="13.5" thickBot="1">
      <c r="A380" s="18"/>
      <c r="B380" s="19"/>
      <c r="C380" s="465"/>
      <c r="D380" s="466"/>
      <c r="E380" s="466"/>
      <c r="F380" s="466"/>
      <c r="G380" s="466"/>
      <c r="H380" s="466"/>
      <c r="I380" s="467"/>
    </row>
    <row r="381" spans="1:9" ht="27.95" customHeight="1" thickBot="1">
      <c r="A381" s="18"/>
      <c r="B381" s="19"/>
      <c r="C381" s="20"/>
      <c r="D381" s="20"/>
      <c r="E381" s="20"/>
      <c r="F381" s="21"/>
      <c r="G381" s="21"/>
      <c r="H381" s="21"/>
      <c r="I381" s="22"/>
    </row>
    <row r="382" spans="1:9" ht="27.95" customHeight="1" thickBot="1">
      <c r="A382" s="18"/>
      <c r="B382" s="19"/>
      <c r="C382" s="20"/>
      <c r="D382" s="20"/>
      <c r="E382" s="20"/>
      <c r="F382" s="21"/>
      <c r="G382" s="21"/>
      <c r="H382" s="21"/>
      <c r="I382" s="22"/>
    </row>
    <row r="383" spans="1:9" ht="13.5" thickBot="1">
      <c r="A383" s="18"/>
      <c r="B383" s="19"/>
      <c r="C383" s="465"/>
      <c r="D383" s="466"/>
      <c r="E383" s="466"/>
      <c r="F383" s="466"/>
      <c r="G383" s="466"/>
      <c r="H383" s="466"/>
      <c r="I383" s="467"/>
    </row>
    <row r="384" spans="1:9" ht="13.5" thickBot="1">
      <c r="A384" s="18"/>
      <c r="B384" s="19"/>
      <c r="C384" s="465"/>
      <c r="D384" s="466"/>
      <c r="E384" s="466"/>
      <c r="F384" s="466"/>
      <c r="G384" s="466"/>
      <c r="H384" s="466"/>
      <c r="I384" s="467"/>
    </row>
    <row r="385" spans="1:9" ht="13.5" thickBot="1">
      <c r="A385" s="18"/>
      <c r="B385" s="19"/>
      <c r="C385" s="465"/>
      <c r="D385" s="466"/>
      <c r="E385" s="466"/>
      <c r="F385" s="466"/>
      <c r="G385" s="466"/>
      <c r="H385" s="466"/>
      <c r="I385" s="467"/>
    </row>
    <row r="386" spans="1:9" ht="13.5" thickBot="1">
      <c r="A386" s="18"/>
      <c r="B386" s="19"/>
      <c r="C386" s="465"/>
      <c r="D386" s="466"/>
      <c r="E386" s="466"/>
      <c r="F386" s="466"/>
      <c r="G386" s="466"/>
      <c r="H386" s="466"/>
      <c r="I386" s="467"/>
    </row>
    <row r="387" spans="1:9" ht="13.5" thickBot="1">
      <c r="A387" s="18"/>
      <c r="B387" s="19"/>
      <c r="C387" s="465"/>
      <c r="D387" s="466"/>
      <c r="E387" s="466"/>
      <c r="F387" s="466"/>
      <c r="G387" s="466"/>
      <c r="H387" s="466"/>
      <c r="I387" s="467"/>
    </row>
    <row r="388" spans="1:9" ht="27.95" customHeight="1" thickBot="1">
      <c r="A388" s="18"/>
      <c r="B388" s="19"/>
      <c r="C388" s="20"/>
      <c r="D388" s="20"/>
      <c r="E388" s="20"/>
      <c r="F388" s="21"/>
      <c r="G388" s="21"/>
      <c r="H388" s="21"/>
      <c r="I388" s="22"/>
    </row>
    <row r="389" spans="1:9" ht="27.95" customHeight="1" thickBot="1">
      <c r="A389" s="18"/>
      <c r="B389" s="19"/>
      <c r="C389" s="20"/>
      <c r="D389" s="20"/>
      <c r="E389" s="20"/>
      <c r="F389" s="21"/>
      <c r="G389" s="21"/>
      <c r="H389" s="21"/>
      <c r="I389" s="22"/>
    </row>
    <row r="390" spans="1:9" ht="13.5" thickBot="1">
      <c r="A390" s="18"/>
      <c r="B390" s="19"/>
      <c r="C390" s="465"/>
      <c r="D390" s="466"/>
      <c r="E390" s="466"/>
      <c r="F390" s="466"/>
      <c r="G390" s="466"/>
      <c r="H390" s="466"/>
      <c r="I390" s="467"/>
    </row>
    <row r="391" spans="1:9" ht="13.5" thickBot="1">
      <c r="A391" s="18"/>
      <c r="B391" s="19"/>
      <c r="C391" s="465"/>
      <c r="D391" s="466"/>
      <c r="E391" s="466"/>
      <c r="F391" s="466"/>
      <c r="G391" s="466"/>
      <c r="H391" s="466"/>
      <c r="I391" s="467"/>
    </row>
    <row r="392" spans="1:9" ht="27.95" customHeight="1" thickBot="1">
      <c r="A392" s="18"/>
      <c r="B392" s="19"/>
      <c r="C392" s="20"/>
      <c r="D392" s="20"/>
      <c r="E392" s="20"/>
      <c r="F392" s="21"/>
      <c r="G392" s="21"/>
      <c r="H392" s="21"/>
      <c r="I392" s="22"/>
    </row>
    <row r="393" spans="1:9" ht="27.95" customHeight="1" thickBot="1">
      <c r="A393" s="18"/>
      <c r="B393" s="19"/>
      <c r="C393" s="20"/>
      <c r="D393" s="20"/>
      <c r="E393" s="20"/>
      <c r="F393" s="21"/>
      <c r="G393" s="21"/>
      <c r="H393" s="21"/>
      <c r="I393" s="22"/>
    </row>
    <row r="394" spans="1:9" ht="27.95" customHeight="1" thickBot="1">
      <c r="A394" s="18"/>
      <c r="B394" s="19"/>
      <c r="C394" s="20"/>
      <c r="D394" s="20"/>
      <c r="E394" s="20"/>
      <c r="F394" s="21"/>
      <c r="G394" s="21"/>
      <c r="H394" s="21"/>
      <c r="I394" s="22"/>
    </row>
    <row r="395" spans="1:9" ht="13.5" thickBot="1">
      <c r="A395" s="18"/>
      <c r="B395" s="19"/>
      <c r="C395" s="465"/>
      <c r="D395" s="466"/>
      <c r="E395" s="466"/>
      <c r="F395" s="466"/>
      <c r="G395" s="466"/>
      <c r="H395" s="466"/>
      <c r="I395" s="467"/>
    </row>
    <row r="396" spans="1:9" ht="27.95" customHeight="1" thickBot="1">
      <c r="A396" s="18"/>
      <c r="B396" s="19"/>
      <c r="C396" s="20"/>
      <c r="D396" s="20"/>
      <c r="E396" s="20"/>
      <c r="F396" s="21"/>
      <c r="G396" s="21"/>
      <c r="H396" s="21"/>
      <c r="I396" s="22"/>
    </row>
    <row r="397" spans="1:9" ht="27.95" customHeight="1" thickBot="1">
      <c r="A397" s="18"/>
      <c r="B397" s="19"/>
      <c r="C397" s="20"/>
      <c r="D397" s="20"/>
      <c r="E397" s="20"/>
      <c r="F397" s="21"/>
      <c r="G397" s="21"/>
      <c r="H397" s="21"/>
      <c r="I397" s="22"/>
    </row>
    <row r="398" spans="1:9" ht="27.95" customHeight="1" thickBot="1">
      <c r="A398" s="18"/>
      <c r="B398" s="19"/>
      <c r="C398" s="20"/>
      <c r="D398" s="20"/>
      <c r="E398" s="20"/>
      <c r="F398" s="21"/>
      <c r="G398" s="21"/>
      <c r="H398" s="21"/>
      <c r="I398" s="22"/>
    </row>
    <row r="399" spans="1:9" ht="27.95" customHeight="1" thickBot="1">
      <c r="A399" s="18"/>
      <c r="B399" s="19"/>
      <c r="C399" s="20"/>
      <c r="D399" s="20"/>
      <c r="E399" s="20"/>
      <c r="F399" s="21"/>
      <c r="G399" s="21"/>
      <c r="H399" s="21"/>
      <c r="I399" s="22"/>
    </row>
    <row r="400" spans="1:9" ht="13.5" thickBot="1">
      <c r="A400" s="18"/>
      <c r="B400" s="19"/>
      <c r="C400" s="465"/>
      <c r="D400" s="466"/>
      <c r="E400" s="466"/>
      <c r="F400" s="466"/>
      <c r="G400" s="466"/>
      <c r="H400" s="466"/>
      <c r="I400" s="467"/>
    </row>
    <row r="401" spans="1:9" ht="13.5" thickBot="1">
      <c r="A401" s="18"/>
      <c r="B401" s="19"/>
      <c r="C401" s="465"/>
      <c r="D401" s="466"/>
      <c r="E401" s="466"/>
      <c r="F401" s="466"/>
      <c r="G401" s="466"/>
      <c r="H401" s="466"/>
      <c r="I401" s="467"/>
    </row>
    <row r="402" spans="1:9" ht="13.5" thickBot="1">
      <c r="A402" s="18"/>
      <c r="B402" s="19"/>
      <c r="C402" s="465"/>
      <c r="D402" s="466"/>
      <c r="E402" s="466"/>
      <c r="F402" s="466"/>
      <c r="G402" s="466"/>
      <c r="H402" s="466"/>
      <c r="I402" s="467"/>
    </row>
    <row r="403" spans="1:9" ht="27.95" customHeight="1" thickBot="1">
      <c r="A403" s="18"/>
      <c r="B403" s="19"/>
      <c r="C403" s="20"/>
      <c r="D403" s="20"/>
      <c r="E403" s="20"/>
      <c r="F403" s="21"/>
      <c r="G403" s="21"/>
      <c r="H403" s="21"/>
      <c r="I403" s="22"/>
    </row>
    <row r="404" spans="1:9" ht="27.95" customHeight="1" thickBot="1">
      <c r="A404" s="18"/>
      <c r="B404" s="19"/>
      <c r="C404" s="20"/>
      <c r="D404" s="20"/>
      <c r="E404" s="20"/>
      <c r="F404" s="21"/>
      <c r="G404" s="21"/>
      <c r="H404" s="21"/>
      <c r="I404" s="22"/>
    </row>
    <row r="405" spans="1:9" ht="13.5" thickBot="1">
      <c r="A405" s="18"/>
      <c r="B405" s="19"/>
      <c r="C405" s="465"/>
      <c r="D405" s="466"/>
      <c r="E405" s="466"/>
      <c r="F405" s="466"/>
      <c r="G405" s="466"/>
      <c r="H405" s="466"/>
      <c r="I405" s="467"/>
    </row>
    <row r="406" spans="1:9" ht="27.95" customHeight="1" thickBot="1">
      <c r="A406" s="18"/>
      <c r="B406" s="19"/>
      <c r="C406" s="20"/>
      <c r="D406" s="20"/>
      <c r="E406" s="20"/>
      <c r="F406" s="21"/>
      <c r="G406" s="21"/>
      <c r="H406" s="21"/>
      <c r="I406" s="22"/>
    </row>
    <row r="407" spans="1:9" ht="27.95" customHeight="1" thickBot="1">
      <c r="A407" s="18"/>
      <c r="B407" s="19"/>
      <c r="C407" s="20"/>
      <c r="D407" s="20"/>
      <c r="E407" s="20"/>
      <c r="F407" s="21"/>
      <c r="G407" s="21"/>
      <c r="H407" s="21"/>
      <c r="I407" s="22"/>
    </row>
    <row r="408" spans="1:9" ht="27.95" customHeight="1" thickBot="1">
      <c r="A408" s="18"/>
      <c r="B408" s="19"/>
      <c r="C408" s="20"/>
      <c r="D408" s="20"/>
      <c r="E408" s="20"/>
      <c r="F408" s="21"/>
      <c r="G408" s="21"/>
      <c r="H408" s="21"/>
      <c r="I408" s="22"/>
    </row>
    <row r="409" spans="1:9" ht="27.95" customHeight="1" thickBot="1">
      <c r="A409" s="18"/>
      <c r="B409" s="19"/>
      <c r="C409" s="20"/>
      <c r="D409" s="20"/>
      <c r="E409" s="20"/>
      <c r="F409" s="21"/>
      <c r="G409" s="21"/>
      <c r="H409" s="21"/>
      <c r="I409" s="22"/>
    </row>
    <row r="410" spans="1:9" ht="13.5" thickBot="1">
      <c r="A410" s="18"/>
      <c r="B410" s="19"/>
      <c r="C410" s="465"/>
      <c r="D410" s="466"/>
      <c r="E410" s="466"/>
      <c r="F410" s="466"/>
      <c r="G410" s="466"/>
      <c r="H410" s="466"/>
      <c r="I410" s="467"/>
    </row>
    <row r="411" spans="1:9" ht="13.5" thickBot="1">
      <c r="A411" s="18"/>
      <c r="B411" s="19"/>
      <c r="C411" s="465"/>
      <c r="D411" s="466"/>
      <c r="E411" s="466"/>
      <c r="F411" s="466"/>
      <c r="G411" s="466"/>
      <c r="H411" s="466"/>
      <c r="I411" s="467"/>
    </row>
    <row r="412" spans="1:9" ht="13.5" thickBot="1">
      <c r="A412" s="18"/>
      <c r="B412" s="19"/>
      <c r="C412" s="465"/>
      <c r="D412" s="466"/>
      <c r="E412" s="466"/>
      <c r="F412" s="466"/>
      <c r="G412" s="466"/>
      <c r="H412" s="466"/>
      <c r="I412" s="467"/>
    </row>
    <row r="413" spans="1:9" ht="27.95" customHeight="1" thickBot="1">
      <c r="A413" s="18"/>
      <c r="B413" s="19"/>
      <c r="C413" s="20"/>
      <c r="D413" s="20"/>
      <c r="E413" s="20"/>
      <c r="F413" s="21"/>
      <c r="G413" s="21"/>
      <c r="H413" s="21"/>
      <c r="I413" s="22"/>
    </row>
    <row r="414" spans="1:9" ht="27.95" customHeight="1" thickBot="1">
      <c r="A414" s="18"/>
      <c r="B414" s="19"/>
      <c r="C414" s="20"/>
      <c r="D414" s="20"/>
      <c r="E414" s="20"/>
      <c r="F414" s="21"/>
      <c r="G414" s="21"/>
      <c r="H414" s="21"/>
      <c r="I414" s="22"/>
    </row>
    <row r="415" spans="1:9" ht="27.95" customHeight="1" thickBot="1">
      <c r="A415" s="18"/>
      <c r="B415" s="19"/>
      <c r="C415" s="20"/>
      <c r="D415" s="20"/>
      <c r="E415" s="20"/>
      <c r="F415" s="21"/>
      <c r="G415" s="21"/>
      <c r="H415" s="21"/>
      <c r="I415" s="22"/>
    </row>
    <row r="416" spans="1:9" ht="13.5" thickBot="1">
      <c r="A416" s="18"/>
      <c r="B416" s="19"/>
      <c r="C416" s="465"/>
      <c r="D416" s="466"/>
      <c r="E416" s="466"/>
      <c r="F416" s="466"/>
      <c r="G416" s="466"/>
      <c r="H416" s="466"/>
      <c r="I416" s="467"/>
    </row>
    <row r="417" spans="1:9" ht="13.5" thickBot="1">
      <c r="A417" s="18"/>
      <c r="B417" s="19"/>
      <c r="C417" s="465"/>
      <c r="D417" s="466"/>
      <c r="E417" s="466"/>
      <c r="F417" s="466"/>
      <c r="G417" s="466"/>
      <c r="H417" s="466"/>
      <c r="I417" s="467"/>
    </row>
    <row r="418" spans="1:9" ht="13.5" thickBot="1">
      <c r="A418" s="18"/>
      <c r="B418" s="19"/>
      <c r="C418" s="465"/>
      <c r="D418" s="466"/>
      <c r="E418" s="466"/>
      <c r="F418" s="466"/>
      <c r="G418" s="466"/>
      <c r="H418" s="466"/>
      <c r="I418" s="467"/>
    </row>
    <row r="419" spans="1:9" ht="13.5" thickBot="1">
      <c r="A419" s="18"/>
      <c r="B419" s="19"/>
      <c r="C419" s="465"/>
      <c r="D419" s="466"/>
      <c r="E419" s="466"/>
      <c r="F419" s="466"/>
      <c r="G419" s="466"/>
      <c r="H419" s="466"/>
      <c r="I419" s="467"/>
    </row>
    <row r="420" spans="1:9" ht="13.5" thickBot="1">
      <c r="A420" s="18"/>
      <c r="B420" s="19"/>
      <c r="C420" s="465"/>
      <c r="D420" s="466"/>
      <c r="E420" s="466"/>
      <c r="F420" s="466"/>
      <c r="G420" s="466"/>
      <c r="H420" s="466"/>
      <c r="I420" s="467"/>
    </row>
    <row r="421" spans="1:9" ht="13.5" thickBot="1">
      <c r="A421" s="18"/>
      <c r="B421" s="19"/>
      <c r="C421" s="465"/>
      <c r="D421" s="466"/>
      <c r="E421" s="466"/>
      <c r="F421" s="466"/>
      <c r="G421" s="466"/>
      <c r="H421" s="466"/>
      <c r="I421" s="467"/>
    </row>
    <row r="422" spans="1:9" ht="27.95" customHeight="1" thickBot="1">
      <c r="A422" s="18"/>
      <c r="B422" s="19"/>
      <c r="C422" s="20"/>
      <c r="D422" s="20"/>
      <c r="E422" s="20"/>
      <c r="F422" s="21"/>
      <c r="G422" s="21"/>
      <c r="H422" s="21"/>
      <c r="I422" s="22"/>
    </row>
    <row r="423" spans="1:9" ht="13.5" thickBot="1">
      <c r="A423" s="18"/>
      <c r="B423" s="19"/>
      <c r="C423" s="465"/>
      <c r="D423" s="466"/>
      <c r="E423" s="466"/>
      <c r="F423" s="466"/>
      <c r="G423" s="466"/>
      <c r="H423" s="466"/>
      <c r="I423" s="467"/>
    </row>
    <row r="424" spans="1:9" ht="13.5" thickBot="1">
      <c r="A424" s="18"/>
      <c r="B424" s="19"/>
      <c r="C424" s="465"/>
      <c r="D424" s="466"/>
      <c r="E424" s="466"/>
      <c r="F424" s="466"/>
      <c r="G424" s="466"/>
      <c r="H424" s="466"/>
      <c r="I424" s="467"/>
    </row>
    <row r="425" spans="1:9" ht="27.95" customHeight="1" thickBot="1">
      <c r="A425" s="18"/>
      <c r="B425" s="19"/>
      <c r="C425" s="20"/>
      <c r="D425" s="20"/>
      <c r="E425" s="20"/>
      <c r="F425" s="21"/>
      <c r="G425" s="21"/>
      <c r="H425" s="21"/>
      <c r="I425" s="22"/>
    </row>
    <row r="426" spans="1:9" ht="13.5" thickBot="1">
      <c r="A426" s="18"/>
      <c r="B426" s="19"/>
      <c r="C426" s="465"/>
      <c r="D426" s="466"/>
      <c r="E426" s="466"/>
      <c r="F426" s="466"/>
      <c r="G426" s="466"/>
      <c r="H426" s="466"/>
      <c r="I426" s="467"/>
    </row>
    <row r="427" spans="1:9" ht="13.5" thickBot="1">
      <c r="A427" s="18"/>
      <c r="B427" s="19"/>
      <c r="C427" s="465"/>
      <c r="D427" s="466"/>
      <c r="E427" s="466"/>
      <c r="F427" s="466"/>
      <c r="G427" s="466"/>
      <c r="H427" s="466"/>
      <c r="I427" s="467"/>
    </row>
    <row r="428" spans="1:9" ht="13.5" thickBot="1">
      <c r="A428" s="18"/>
      <c r="B428" s="19"/>
      <c r="C428" s="465"/>
      <c r="D428" s="466"/>
      <c r="E428" s="466"/>
      <c r="F428" s="466"/>
      <c r="G428" s="466"/>
      <c r="H428" s="466"/>
      <c r="I428" s="467"/>
    </row>
    <row r="429" spans="1:9" ht="27.95" customHeight="1" thickBot="1">
      <c r="A429" s="18"/>
      <c r="B429" s="19"/>
      <c r="C429" s="20"/>
      <c r="D429" s="20"/>
      <c r="E429" s="20"/>
      <c r="F429" s="21"/>
      <c r="G429" s="21"/>
      <c r="H429" s="21"/>
      <c r="I429" s="22"/>
    </row>
    <row r="430" spans="1:9" ht="27.95" customHeight="1" thickBot="1">
      <c r="A430" s="23"/>
      <c r="B430" s="24"/>
      <c r="C430" s="25"/>
      <c r="D430" s="25"/>
      <c r="E430" s="25"/>
      <c r="F430" s="26"/>
      <c r="G430" s="26"/>
      <c r="H430" s="26"/>
      <c r="I430" s="27"/>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c r="B435" s="477"/>
      <c r="C435" s="477"/>
      <c r="D435" s="477"/>
      <c r="E435" s="477"/>
      <c r="F435" s="477"/>
      <c r="G435" s="477"/>
      <c r="H435" s="477"/>
      <c r="I435" s="477"/>
    </row>
    <row r="436" spans="1:9" ht="12.95" customHeight="1">
      <c r="A436" s="477"/>
      <c r="B436" s="477"/>
      <c r="C436" s="477"/>
      <c r="D436" s="477"/>
      <c r="E436" s="477"/>
      <c r="F436" s="477"/>
      <c r="G436" s="477"/>
      <c r="H436" s="477"/>
      <c r="I436" s="477"/>
    </row>
    <row r="437" spans="1:9" ht="12.95" customHeight="1">
      <c r="A437" s="477"/>
      <c r="B437" s="477"/>
      <c r="C437" s="477"/>
      <c r="D437" s="477"/>
      <c r="E437" s="477"/>
      <c r="F437" s="477"/>
      <c r="G437" s="477"/>
      <c r="H437" s="477"/>
      <c r="I437" s="477"/>
    </row>
    <row r="438" spans="1:9" ht="12.95" customHeight="1">
      <c r="A438" s="477"/>
      <c r="B438" s="477"/>
      <c r="C438" s="477"/>
      <c r="D438" s="477"/>
      <c r="E438" s="477"/>
      <c r="F438" s="477"/>
      <c r="G438" s="477"/>
      <c r="H438" s="477"/>
      <c r="I438" s="477"/>
    </row>
    <row r="439" spans="1:9" ht="12.95" customHeight="1">
      <c r="A439" s="477"/>
      <c r="B439" s="477"/>
      <c r="C439" s="477"/>
      <c r="D439" s="477"/>
      <c r="E439" s="477"/>
      <c r="F439" s="477"/>
      <c r="G439" s="477"/>
      <c r="H439" s="477"/>
      <c r="I439" s="477"/>
    </row>
  </sheetData>
  <mergeCells count="216">
    <mergeCell ref="C426:I426"/>
    <mergeCell ref="C427:I427"/>
    <mergeCell ref="C428:I428"/>
    <mergeCell ref="C412:I412"/>
    <mergeCell ref="C416:I416"/>
    <mergeCell ref="C417:I417"/>
    <mergeCell ref="C418:I418"/>
    <mergeCell ref="C419:I419"/>
    <mergeCell ref="C420:I420"/>
    <mergeCell ref="C421:I421"/>
    <mergeCell ref="C423:I423"/>
    <mergeCell ref="C424:I424"/>
    <mergeCell ref="C410:I410"/>
    <mergeCell ref="C411:I411"/>
    <mergeCell ref="C390:I390"/>
    <mergeCell ref="C391:I391"/>
    <mergeCell ref="C395:I395"/>
    <mergeCell ref="C400:I400"/>
    <mergeCell ref="C401:I401"/>
    <mergeCell ref="C402:I402"/>
    <mergeCell ref="C405:I405"/>
    <mergeCell ref="C378:I378"/>
    <mergeCell ref="C380:I380"/>
    <mergeCell ref="C383:I383"/>
    <mergeCell ref="C384:I384"/>
    <mergeCell ref="C386:I386"/>
    <mergeCell ref="C387:I387"/>
    <mergeCell ref="C356:I356"/>
    <mergeCell ref="C371:I371"/>
    <mergeCell ref="C372:I372"/>
    <mergeCell ref="C374:I374"/>
    <mergeCell ref="C377:I377"/>
    <mergeCell ref="C359:I359"/>
    <mergeCell ref="C373:I373"/>
    <mergeCell ref="C379:I379"/>
    <mergeCell ref="C385:I385"/>
    <mergeCell ref="C340:I340"/>
    <mergeCell ref="C341:I341"/>
    <mergeCell ref="C345:I345"/>
    <mergeCell ref="C351:I351"/>
    <mergeCell ref="C354:I354"/>
    <mergeCell ref="C355:I355"/>
    <mergeCell ref="C309:I309"/>
    <mergeCell ref="C310:I310"/>
    <mergeCell ref="C311:I311"/>
    <mergeCell ref="C320:I320"/>
    <mergeCell ref="C323:I323"/>
    <mergeCell ref="C337:I337"/>
    <mergeCell ref="C326:I326"/>
    <mergeCell ref="C293:I293"/>
    <mergeCell ref="C294:I294"/>
    <mergeCell ref="C296:I296"/>
    <mergeCell ref="C303:I303"/>
    <mergeCell ref="C307:I307"/>
    <mergeCell ref="C308:I308"/>
    <mergeCell ref="C286:I286"/>
    <mergeCell ref="C287:I287"/>
    <mergeCell ref="C288:I288"/>
    <mergeCell ref="C289:I289"/>
    <mergeCell ref="C290:I290"/>
    <mergeCell ref="C292:I292"/>
    <mergeCell ref="C268:I268"/>
    <mergeCell ref="C272:I272"/>
    <mergeCell ref="C279:I279"/>
    <mergeCell ref="C280:I280"/>
    <mergeCell ref="C281:I281"/>
    <mergeCell ref="C282:I282"/>
    <mergeCell ref="C258:I258"/>
    <mergeCell ref="C259:I259"/>
    <mergeCell ref="C260:I260"/>
    <mergeCell ref="C261:I261"/>
    <mergeCell ref="C265:I265"/>
    <mergeCell ref="C273:I273"/>
    <mergeCell ref="C274:I274"/>
    <mergeCell ref="C238:I238"/>
    <mergeCell ref="C244:I244"/>
    <mergeCell ref="C247:I247"/>
    <mergeCell ref="C251:I251"/>
    <mergeCell ref="C256:I256"/>
    <mergeCell ref="C257:I257"/>
    <mergeCell ref="C229:I229"/>
    <mergeCell ref="C230:I230"/>
    <mergeCell ref="C231:I231"/>
    <mergeCell ref="C232:I232"/>
    <mergeCell ref="C233:I233"/>
    <mergeCell ref="C237:I237"/>
    <mergeCell ref="C201:I201"/>
    <mergeCell ref="C208:I208"/>
    <mergeCell ref="C220:I220"/>
    <mergeCell ref="C222:I222"/>
    <mergeCell ref="C228:I228"/>
    <mergeCell ref="C188:I188"/>
    <mergeCell ref="C189:I189"/>
    <mergeCell ref="C192:I192"/>
    <mergeCell ref="C196:I196"/>
    <mergeCell ref="C199:I199"/>
    <mergeCell ref="C200:I200"/>
    <mergeCell ref="C211:I211"/>
    <mergeCell ref="C212:I212"/>
    <mergeCell ref="C216:I216"/>
    <mergeCell ref="C224:I224"/>
    <mergeCell ref="C176:I176"/>
    <mergeCell ref="C177:I177"/>
    <mergeCell ref="C178:I178"/>
    <mergeCell ref="C181:I181"/>
    <mergeCell ref="C184:I184"/>
    <mergeCell ref="C186:I186"/>
    <mergeCell ref="C166:I166"/>
    <mergeCell ref="C169:I169"/>
    <mergeCell ref="C173:I173"/>
    <mergeCell ref="C174:I174"/>
    <mergeCell ref="C175:I175"/>
    <mergeCell ref="C144:I144"/>
    <mergeCell ref="C145:I145"/>
    <mergeCell ref="C149:I149"/>
    <mergeCell ref="C150:I150"/>
    <mergeCell ref="C151:I151"/>
    <mergeCell ref="C160:I160"/>
    <mergeCell ref="C136:I136"/>
    <mergeCell ref="C137:I137"/>
    <mergeCell ref="C138:I138"/>
    <mergeCell ref="C139:I139"/>
    <mergeCell ref="C142:I142"/>
    <mergeCell ref="C143:I143"/>
    <mergeCell ref="C130:I130"/>
    <mergeCell ref="C131:I131"/>
    <mergeCell ref="C132:I132"/>
    <mergeCell ref="C133:I133"/>
    <mergeCell ref="C134:I134"/>
    <mergeCell ref="C135:I135"/>
    <mergeCell ref="C115:I115"/>
    <mergeCell ref="C116:I116"/>
    <mergeCell ref="C117:I117"/>
    <mergeCell ref="C127:I127"/>
    <mergeCell ref="C128:I128"/>
    <mergeCell ref="C129:I129"/>
    <mergeCell ref="C86:I86"/>
    <mergeCell ref="C90:I90"/>
    <mergeCell ref="C91:I91"/>
    <mergeCell ref="C110:I110"/>
    <mergeCell ref="C73:I73"/>
    <mergeCell ref="C74:I74"/>
    <mergeCell ref="C76:I76"/>
    <mergeCell ref="C77:I77"/>
    <mergeCell ref="C81:I81"/>
    <mergeCell ref="C87:I87"/>
    <mergeCell ref="C95:I95"/>
    <mergeCell ref="C105:I105"/>
    <mergeCell ref="C63:I63"/>
    <mergeCell ref="C65:I65"/>
    <mergeCell ref="C66:I66"/>
    <mergeCell ref="C67:I67"/>
    <mergeCell ref="C69:I69"/>
    <mergeCell ref="C71:I71"/>
    <mergeCell ref="C45:I45"/>
    <mergeCell ref="C46:I46"/>
    <mergeCell ref="C47:I47"/>
    <mergeCell ref="C51:I51"/>
    <mergeCell ref="C58:I58"/>
    <mergeCell ref="C59:I59"/>
    <mergeCell ref="C52:I52"/>
    <mergeCell ref="C53:I53"/>
    <mergeCell ref="C36:I36"/>
    <mergeCell ref="C37:I37"/>
    <mergeCell ref="C38:I38"/>
    <mergeCell ref="C39:I39"/>
    <mergeCell ref="C40:I40"/>
    <mergeCell ref="C42:I42"/>
    <mergeCell ref="C30:I30"/>
    <mergeCell ref="C31:I31"/>
    <mergeCell ref="C32:I32"/>
    <mergeCell ref="C33:I33"/>
    <mergeCell ref="C34:I34"/>
    <mergeCell ref="C35:I35"/>
    <mergeCell ref="C24:I24"/>
    <mergeCell ref="C25:I25"/>
    <mergeCell ref="C26:I26"/>
    <mergeCell ref="C27:I27"/>
    <mergeCell ref="C28:I28"/>
    <mergeCell ref="C29:I29"/>
    <mergeCell ref="C18:I18"/>
    <mergeCell ref="C19:I19"/>
    <mergeCell ref="C20:I20"/>
    <mergeCell ref="C21:I21"/>
    <mergeCell ref="C22:I22"/>
    <mergeCell ref="C23:I23"/>
    <mergeCell ref="I11:I12"/>
    <mergeCell ref="C13:I13"/>
    <mergeCell ref="C14:I14"/>
    <mergeCell ref="C15:I15"/>
    <mergeCell ref="C16:I16"/>
    <mergeCell ref="C17:I17"/>
    <mergeCell ref="A7:I7"/>
    <mergeCell ref="A1:J1"/>
    <mergeCell ref="A8:I8"/>
    <mergeCell ref="A9:I9"/>
    <mergeCell ref="A10:J10"/>
    <mergeCell ref="A11:B12"/>
    <mergeCell ref="C11:E11"/>
    <mergeCell ref="F11:F12"/>
    <mergeCell ref="G11:G12"/>
    <mergeCell ref="H11:H12"/>
    <mergeCell ref="A2:I2"/>
    <mergeCell ref="A3:I3"/>
    <mergeCell ref="A4:I4"/>
    <mergeCell ref="A5:I5"/>
    <mergeCell ref="A6:I6"/>
    <mergeCell ref="A431:I431"/>
    <mergeCell ref="A432:I432"/>
    <mergeCell ref="A433:I433"/>
    <mergeCell ref="A434:I434"/>
    <mergeCell ref="A435:I435"/>
    <mergeCell ref="A436:I436"/>
    <mergeCell ref="A437:I437"/>
    <mergeCell ref="A438:I438"/>
    <mergeCell ref="A439:I439"/>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12"/>
  <dimension ref="A1:J439"/>
  <sheetViews>
    <sheetView topLeftCell="A330" zoomScale="130" zoomScaleNormal="130" zoomScalePageLayoutView="205" workbookViewId="0">
      <selection activeCell="K352" sqref="K352"/>
    </sheetView>
  </sheetViews>
  <sheetFormatPr defaultColWidth="10.85546875" defaultRowHeight="12.75"/>
  <cols>
    <col min="1" max="1" width="14.28515625" style="14" customWidth="1"/>
    <col min="2" max="2" width="57.42578125" style="14" customWidth="1"/>
    <col min="3" max="4" width="14.85546875" style="14" customWidth="1"/>
    <col min="5" max="5" width="14.28515625" style="14" customWidth="1"/>
    <col min="6" max="6" width="9.7109375" style="14" customWidth="1"/>
    <col min="7" max="7" width="11.85546875" style="14" customWidth="1"/>
    <col min="8" max="8" width="13.42578125" style="14" customWidth="1"/>
    <col min="9" max="9" width="9.7109375" style="14" customWidth="1"/>
    <col min="10" max="10" width="58.140625" style="14" customWidth="1"/>
    <col min="11" max="16384" width="10.85546875" style="14"/>
  </cols>
  <sheetData>
    <row r="1" spans="1:10" ht="35.1" customHeight="1">
      <c r="A1" s="462"/>
      <c r="B1" s="462"/>
      <c r="C1" s="462"/>
      <c r="D1" s="462"/>
      <c r="E1" s="462"/>
      <c r="F1" s="462"/>
      <c r="G1" s="462"/>
      <c r="H1" s="462"/>
      <c r="I1" s="462"/>
      <c r="J1" s="462"/>
    </row>
    <row r="2" spans="1:10" ht="14.25">
      <c r="A2" s="463"/>
      <c r="B2" s="463"/>
      <c r="C2" s="463"/>
      <c r="D2" s="463"/>
      <c r="E2" s="463"/>
      <c r="F2" s="463"/>
      <c r="G2" s="463"/>
      <c r="H2" s="463"/>
      <c r="I2" s="463"/>
      <c r="J2" s="439"/>
    </row>
    <row r="3" spans="1:10" ht="14.25">
      <c r="A3" s="464"/>
      <c r="B3" s="464"/>
      <c r="C3" s="464"/>
      <c r="D3" s="464"/>
      <c r="E3" s="464"/>
      <c r="F3" s="464"/>
      <c r="G3" s="464"/>
      <c r="H3" s="464"/>
      <c r="I3" s="464"/>
      <c r="J3" s="15"/>
    </row>
    <row r="4" spans="1:10" ht="14.25">
      <c r="A4" s="463"/>
      <c r="B4" s="463"/>
      <c r="C4" s="463"/>
      <c r="D4" s="463"/>
      <c r="E4" s="463"/>
      <c r="F4" s="463"/>
      <c r="G4" s="463"/>
      <c r="H4" s="463"/>
      <c r="I4" s="463"/>
      <c r="J4" s="439"/>
    </row>
    <row r="5" spans="1:10" ht="14.25">
      <c r="A5" s="464"/>
      <c r="B5" s="464"/>
      <c r="C5" s="464"/>
      <c r="D5" s="464"/>
      <c r="E5" s="464"/>
      <c r="F5" s="464"/>
      <c r="G5" s="464"/>
      <c r="H5" s="464"/>
      <c r="I5" s="464"/>
      <c r="J5" s="15"/>
    </row>
    <row r="6" spans="1:10" ht="14.25">
      <c r="A6" s="464"/>
      <c r="B6" s="464"/>
      <c r="C6" s="464"/>
      <c r="D6" s="464"/>
      <c r="E6" s="464"/>
      <c r="F6" s="464"/>
      <c r="G6" s="464"/>
      <c r="H6" s="464"/>
      <c r="I6" s="464"/>
      <c r="J6" s="15"/>
    </row>
    <row r="7" spans="1:10" ht="14.25">
      <c r="A7" s="464"/>
      <c r="B7" s="464"/>
      <c r="C7" s="464"/>
      <c r="D7" s="464"/>
      <c r="E7" s="464"/>
      <c r="F7" s="464"/>
      <c r="G7" s="464"/>
      <c r="H7" s="464"/>
      <c r="I7" s="464"/>
      <c r="J7" s="15"/>
    </row>
    <row r="8" spans="1:10" ht="14.25">
      <c r="A8" s="464"/>
      <c r="B8" s="464"/>
      <c r="C8" s="464"/>
      <c r="D8" s="464"/>
      <c r="E8" s="464"/>
      <c r="F8" s="464"/>
      <c r="G8" s="464"/>
      <c r="H8" s="464"/>
      <c r="I8" s="464"/>
      <c r="J8" s="15"/>
    </row>
    <row r="9" spans="1:10" ht="14.1" customHeight="1">
      <c r="A9" s="464"/>
      <c r="B9" s="464"/>
      <c r="C9" s="464"/>
      <c r="D9" s="464"/>
      <c r="E9" s="464"/>
      <c r="F9" s="464"/>
      <c r="G9" s="464"/>
      <c r="H9" s="464"/>
      <c r="I9" s="464"/>
      <c r="J9" s="16"/>
    </row>
    <row r="10" spans="1:10" ht="13.5" thickBot="1">
      <c r="A10" s="463"/>
      <c r="B10" s="463"/>
      <c r="C10" s="463"/>
      <c r="D10" s="463"/>
      <c r="E10" s="463"/>
      <c r="F10" s="463"/>
      <c r="G10" s="463"/>
      <c r="H10" s="463"/>
      <c r="I10" s="463"/>
      <c r="J10" s="463"/>
    </row>
    <row r="11" spans="1:10" ht="27.95" customHeight="1" thickBot="1">
      <c r="A11" s="468"/>
      <c r="B11" s="469"/>
      <c r="C11" s="472"/>
      <c r="D11" s="473"/>
      <c r="E11" s="474"/>
      <c r="F11" s="475"/>
      <c r="G11" s="475"/>
      <c r="H11" s="475"/>
      <c r="I11" s="475"/>
    </row>
    <row r="12" spans="1:10" ht="27.95" customHeight="1" thickBot="1">
      <c r="A12" s="470"/>
      <c r="B12" s="471"/>
      <c r="C12" s="17"/>
      <c r="D12" s="17"/>
      <c r="E12" s="17"/>
      <c r="F12" s="476"/>
      <c r="G12" s="476"/>
      <c r="H12" s="476"/>
      <c r="I12" s="476"/>
    </row>
    <row r="13" spans="1:10" ht="13.5" thickBot="1">
      <c r="A13" s="18"/>
      <c r="B13" s="19"/>
      <c r="C13" s="465"/>
      <c r="D13" s="466"/>
      <c r="E13" s="466"/>
      <c r="F13" s="466"/>
      <c r="G13" s="466"/>
      <c r="H13" s="466"/>
      <c r="I13" s="467"/>
    </row>
    <row r="14" spans="1:10" ht="13.5" thickBot="1">
      <c r="A14" s="18"/>
      <c r="B14" s="19"/>
      <c r="C14" s="465"/>
      <c r="D14" s="466"/>
      <c r="E14" s="466"/>
      <c r="F14" s="466"/>
      <c r="G14" s="466"/>
      <c r="H14" s="466"/>
      <c r="I14" s="467"/>
    </row>
    <row r="15" spans="1:10" ht="13.5" thickBot="1">
      <c r="A15" s="18"/>
      <c r="B15" s="19"/>
      <c r="C15" s="465"/>
      <c r="D15" s="466"/>
      <c r="E15" s="466"/>
      <c r="F15" s="466"/>
      <c r="G15" s="466"/>
      <c r="H15" s="466"/>
      <c r="I15" s="467"/>
    </row>
    <row r="16" spans="1:10" ht="13.5" thickBot="1">
      <c r="A16" s="18"/>
      <c r="B16" s="19"/>
      <c r="C16" s="465"/>
      <c r="D16" s="466"/>
      <c r="E16" s="466"/>
      <c r="F16" s="466"/>
      <c r="G16" s="466"/>
      <c r="H16" s="466"/>
      <c r="I16" s="467"/>
    </row>
    <row r="17" spans="1:9" ht="13.5" thickBot="1">
      <c r="A17" s="18"/>
      <c r="B17" s="19"/>
      <c r="C17" s="465"/>
      <c r="D17" s="466"/>
      <c r="E17" s="466"/>
      <c r="F17" s="466"/>
      <c r="G17" s="466"/>
      <c r="H17" s="466"/>
      <c r="I17" s="467"/>
    </row>
    <row r="18" spans="1:9" ht="13.5" thickBot="1">
      <c r="A18" s="18"/>
      <c r="B18" s="19"/>
      <c r="C18" s="465"/>
      <c r="D18" s="466"/>
      <c r="E18" s="466"/>
      <c r="F18" s="466"/>
      <c r="G18" s="466"/>
      <c r="H18" s="466"/>
      <c r="I18" s="467"/>
    </row>
    <row r="19" spans="1:9" ht="13.5" thickBot="1">
      <c r="A19" s="18"/>
      <c r="B19" s="19"/>
      <c r="C19" s="465"/>
      <c r="D19" s="466"/>
      <c r="E19" s="466"/>
      <c r="F19" s="466"/>
      <c r="G19" s="466"/>
      <c r="H19" s="466"/>
      <c r="I19" s="467"/>
    </row>
    <row r="20" spans="1:9" ht="13.5" thickBot="1">
      <c r="A20" s="18"/>
      <c r="B20" s="19"/>
      <c r="C20" s="465"/>
      <c r="D20" s="466"/>
      <c r="E20" s="466"/>
      <c r="F20" s="466"/>
      <c r="G20" s="466"/>
      <c r="H20" s="466"/>
      <c r="I20" s="467"/>
    </row>
    <row r="21" spans="1:9" ht="13.5" thickBot="1">
      <c r="A21" s="18"/>
      <c r="B21" s="19"/>
      <c r="C21" s="465"/>
      <c r="D21" s="466"/>
      <c r="E21" s="466"/>
      <c r="F21" s="466"/>
      <c r="G21" s="466"/>
      <c r="H21" s="466"/>
      <c r="I21" s="467"/>
    </row>
    <row r="22" spans="1:9" ht="13.5" thickBot="1">
      <c r="A22" s="18"/>
      <c r="B22" s="19"/>
      <c r="C22" s="465"/>
      <c r="D22" s="466"/>
      <c r="E22" s="466"/>
      <c r="F22" s="466"/>
      <c r="G22" s="466"/>
      <c r="H22" s="466"/>
      <c r="I22" s="467"/>
    </row>
    <row r="23" spans="1:9" ht="13.5" thickBot="1">
      <c r="A23" s="18"/>
      <c r="B23" s="19"/>
      <c r="C23" s="465"/>
      <c r="D23" s="466"/>
      <c r="E23" s="466"/>
      <c r="F23" s="466"/>
      <c r="G23" s="466"/>
      <c r="H23" s="466"/>
      <c r="I23" s="467"/>
    </row>
    <row r="24" spans="1:9" ht="13.5" thickBot="1">
      <c r="A24" s="18"/>
      <c r="B24" s="19"/>
      <c r="C24" s="465"/>
      <c r="D24" s="466"/>
      <c r="E24" s="466"/>
      <c r="F24" s="466"/>
      <c r="G24" s="466"/>
      <c r="H24" s="466"/>
      <c r="I24" s="467"/>
    </row>
    <row r="25" spans="1:9" ht="13.5" thickBot="1">
      <c r="A25" s="18"/>
      <c r="B25" s="19"/>
      <c r="C25" s="465"/>
      <c r="D25" s="466"/>
      <c r="E25" s="466"/>
      <c r="F25" s="466"/>
      <c r="G25" s="466"/>
      <c r="H25" s="466"/>
      <c r="I25" s="467"/>
    </row>
    <row r="26" spans="1:9" ht="13.5" thickBot="1">
      <c r="A26" s="18"/>
      <c r="B26" s="19"/>
      <c r="C26" s="465"/>
      <c r="D26" s="466"/>
      <c r="E26" s="466"/>
      <c r="F26" s="466"/>
      <c r="G26" s="466"/>
      <c r="H26" s="466"/>
      <c r="I26" s="467"/>
    </row>
    <row r="27" spans="1:9" ht="13.5" thickBot="1">
      <c r="A27" s="18"/>
      <c r="B27" s="19"/>
      <c r="C27" s="465"/>
      <c r="D27" s="466"/>
      <c r="E27" s="466"/>
      <c r="F27" s="466"/>
      <c r="G27" s="466"/>
      <c r="H27" s="466"/>
      <c r="I27" s="467"/>
    </row>
    <row r="28" spans="1:9" ht="13.5" thickBot="1">
      <c r="A28" s="18"/>
      <c r="B28" s="19"/>
      <c r="C28" s="465"/>
      <c r="D28" s="466"/>
      <c r="E28" s="466"/>
      <c r="F28" s="466"/>
      <c r="G28" s="466"/>
      <c r="H28" s="466"/>
      <c r="I28" s="467"/>
    </row>
    <row r="29" spans="1:9" ht="13.5" thickBot="1">
      <c r="A29" s="18"/>
      <c r="B29" s="19"/>
      <c r="C29" s="465"/>
      <c r="D29" s="466"/>
      <c r="E29" s="466"/>
      <c r="F29" s="466"/>
      <c r="G29" s="466"/>
      <c r="H29" s="466"/>
      <c r="I29" s="467"/>
    </row>
    <row r="30" spans="1:9" ht="13.5" thickBot="1">
      <c r="A30" s="18"/>
      <c r="B30" s="19"/>
      <c r="C30" s="465"/>
      <c r="D30" s="466"/>
      <c r="E30" s="466"/>
      <c r="F30" s="466"/>
      <c r="G30" s="466"/>
      <c r="H30" s="466"/>
      <c r="I30" s="467"/>
    </row>
    <row r="31" spans="1:9" ht="13.5" thickBot="1">
      <c r="A31" s="18"/>
      <c r="B31" s="19"/>
      <c r="C31" s="465"/>
      <c r="D31" s="466"/>
      <c r="E31" s="466"/>
      <c r="F31" s="466"/>
      <c r="G31" s="466"/>
      <c r="H31" s="466"/>
      <c r="I31" s="467"/>
    </row>
    <row r="32" spans="1:9" ht="13.5" thickBot="1">
      <c r="A32" s="18"/>
      <c r="B32" s="19"/>
      <c r="C32" s="465"/>
      <c r="D32" s="466"/>
      <c r="E32" s="466"/>
      <c r="F32" s="466"/>
      <c r="G32" s="466"/>
      <c r="H32" s="466"/>
      <c r="I32" s="467"/>
    </row>
    <row r="33" spans="1:9" ht="13.5" thickBot="1">
      <c r="A33" s="18"/>
      <c r="B33" s="19"/>
      <c r="C33" s="465"/>
      <c r="D33" s="466"/>
      <c r="E33" s="466"/>
      <c r="F33" s="466"/>
      <c r="G33" s="466"/>
      <c r="H33" s="466"/>
      <c r="I33" s="467"/>
    </row>
    <row r="34" spans="1:9" ht="13.5" thickBot="1">
      <c r="A34" s="18"/>
      <c r="B34" s="19"/>
      <c r="C34" s="465"/>
      <c r="D34" s="466"/>
      <c r="E34" s="466"/>
      <c r="F34" s="466"/>
      <c r="G34" s="466"/>
      <c r="H34" s="466"/>
      <c r="I34" s="467"/>
    </row>
    <row r="35" spans="1:9" ht="13.5" thickBot="1">
      <c r="A35" s="18"/>
      <c r="B35" s="19"/>
      <c r="C35" s="465"/>
      <c r="D35" s="466"/>
      <c r="E35" s="466"/>
      <c r="F35" s="466"/>
      <c r="G35" s="466"/>
      <c r="H35" s="466"/>
      <c r="I35" s="467"/>
    </row>
    <row r="36" spans="1:9" ht="13.5" thickBot="1">
      <c r="A36" s="18"/>
      <c r="B36" s="19"/>
      <c r="C36" s="465"/>
      <c r="D36" s="466"/>
      <c r="E36" s="466"/>
      <c r="F36" s="466"/>
      <c r="G36" s="466"/>
      <c r="H36" s="466"/>
      <c r="I36" s="467"/>
    </row>
    <row r="37" spans="1:9" ht="13.5" thickBot="1">
      <c r="A37" s="18"/>
      <c r="B37" s="19"/>
      <c r="C37" s="465"/>
      <c r="D37" s="466"/>
      <c r="E37" s="466"/>
      <c r="F37" s="466"/>
      <c r="G37" s="466"/>
      <c r="H37" s="466"/>
      <c r="I37" s="467"/>
    </row>
    <row r="38" spans="1:9" ht="13.5" thickBot="1">
      <c r="A38" s="18"/>
      <c r="B38" s="19"/>
      <c r="C38" s="465"/>
      <c r="D38" s="466"/>
      <c r="E38" s="466"/>
      <c r="F38" s="466"/>
      <c r="G38" s="466"/>
      <c r="H38" s="466"/>
      <c r="I38" s="467"/>
    </row>
    <row r="39" spans="1:9" ht="13.5" thickBot="1">
      <c r="A39" s="18"/>
      <c r="B39" s="19"/>
      <c r="C39" s="465"/>
      <c r="D39" s="466"/>
      <c r="E39" s="466"/>
      <c r="F39" s="466"/>
      <c r="G39" s="466"/>
      <c r="H39" s="466"/>
      <c r="I39" s="467"/>
    </row>
    <row r="40" spans="1:9" ht="13.5" thickBot="1">
      <c r="A40" s="18"/>
      <c r="B40" s="19"/>
      <c r="C40" s="465"/>
      <c r="D40" s="466"/>
      <c r="E40" s="466"/>
      <c r="F40" s="466"/>
      <c r="G40" s="466"/>
      <c r="H40" s="466"/>
      <c r="I40" s="467"/>
    </row>
    <row r="41" spans="1:9" ht="27.95" customHeight="1" thickBot="1">
      <c r="A41" s="18"/>
      <c r="B41" s="19"/>
      <c r="C41" s="20"/>
      <c r="D41" s="20"/>
      <c r="E41" s="20"/>
      <c r="F41" s="21"/>
      <c r="G41" s="21"/>
      <c r="H41" s="21"/>
      <c r="I41" s="22"/>
    </row>
    <row r="42" spans="1:9" ht="13.5" thickBot="1">
      <c r="A42" s="18"/>
      <c r="B42" s="19"/>
      <c r="C42" s="465"/>
      <c r="D42" s="466"/>
      <c r="E42" s="466"/>
      <c r="F42" s="466"/>
      <c r="G42" s="466"/>
      <c r="H42" s="466"/>
      <c r="I42" s="467"/>
    </row>
    <row r="43" spans="1:9" ht="27.95" customHeight="1" thickBot="1">
      <c r="A43" s="18"/>
      <c r="B43" s="19"/>
      <c r="C43" s="20"/>
      <c r="D43" s="20"/>
      <c r="E43" s="20"/>
      <c r="F43" s="21"/>
      <c r="G43" s="21"/>
      <c r="H43" s="21"/>
      <c r="I43" s="22"/>
    </row>
    <row r="44" spans="1:9" ht="27.95" customHeight="1" thickBot="1">
      <c r="A44" s="18"/>
      <c r="B44" s="19"/>
      <c r="C44" s="20"/>
      <c r="D44" s="20"/>
      <c r="E44" s="20"/>
      <c r="F44" s="21"/>
      <c r="G44" s="21"/>
      <c r="H44" s="21"/>
      <c r="I44" s="22"/>
    </row>
    <row r="45" spans="1:9" ht="13.5" thickBot="1">
      <c r="A45" s="18"/>
      <c r="B45" s="19"/>
      <c r="C45" s="465"/>
      <c r="D45" s="466"/>
      <c r="E45" s="466"/>
      <c r="F45" s="466"/>
      <c r="G45" s="466"/>
      <c r="H45" s="466"/>
      <c r="I45" s="467"/>
    </row>
    <row r="46" spans="1:9" ht="13.5" thickBot="1">
      <c r="A46" s="18"/>
      <c r="B46" s="19"/>
      <c r="C46" s="465"/>
      <c r="D46" s="466"/>
      <c r="E46" s="466"/>
      <c r="F46" s="466"/>
      <c r="G46" s="466"/>
      <c r="H46" s="466"/>
      <c r="I46" s="467"/>
    </row>
    <row r="47" spans="1:9" ht="13.5" thickBot="1">
      <c r="A47" s="18"/>
      <c r="B47" s="19"/>
      <c r="C47" s="465"/>
      <c r="D47" s="466"/>
      <c r="E47" s="466"/>
      <c r="F47" s="466"/>
      <c r="G47" s="466"/>
      <c r="H47" s="466"/>
      <c r="I47" s="467"/>
    </row>
    <row r="48" spans="1:9" ht="27.95" customHeight="1" thickBot="1">
      <c r="A48" s="18"/>
      <c r="B48" s="19"/>
      <c r="C48" s="20"/>
      <c r="D48" s="20"/>
      <c r="E48" s="20"/>
      <c r="F48" s="21"/>
      <c r="G48" s="21"/>
      <c r="H48" s="21"/>
      <c r="I48" s="22"/>
    </row>
    <row r="49" spans="1:9" ht="27.95" customHeight="1" thickBot="1">
      <c r="A49" s="18"/>
      <c r="B49" s="19"/>
      <c r="C49" s="20"/>
      <c r="D49" s="20"/>
      <c r="E49" s="20"/>
      <c r="F49" s="21"/>
      <c r="G49" s="21"/>
      <c r="H49" s="21"/>
      <c r="I49" s="22"/>
    </row>
    <row r="50" spans="1:9" ht="27.95" customHeight="1" thickBot="1">
      <c r="A50" s="18"/>
      <c r="B50" s="19"/>
      <c r="C50" s="20"/>
      <c r="D50" s="20"/>
      <c r="E50" s="20"/>
      <c r="F50" s="21"/>
      <c r="G50" s="21"/>
      <c r="H50" s="21"/>
      <c r="I50" s="22"/>
    </row>
    <row r="51" spans="1:9" ht="13.5" thickBot="1">
      <c r="A51" s="18"/>
      <c r="B51" s="19"/>
      <c r="C51" s="465"/>
      <c r="D51" s="466"/>
      <c r="E51" s="466"/>
      <c r="F51" s="466"/>
      <c r="G51" s="466"/>
      <c r="H51" s="466"/>
      <c r="I51" s="467"/>
    </row>
    <row r="52" spans="1:9" ht="13.5" thickBot="1">
      <c r="A52" s="18"/>
      <c r="B52" s="19"/>
      <c r="C52" s="465"/>
      <c r="D52" s="466"/>
      <c r="E52" s="466"/>
      <c r="F52" s="466"/>
      <c r="G52" s="466"/>
      <c r="H52" s="466"/>
      <c r="I52" s="467"/>
    </row>
    <row r="53" spans="1:9" ht="13.5" thickBot="1">
      <c r="A53" s="18"/>
      <c r="B53" s="19"/>
      <c r="C53" s="465"/>
      <c r="D53" s="466"/>
      <c r="E53" s="466"/>
      <c r="F53" s="466"/>
      <c r="G53" s="466"/>
      <c r="H53" s="466"/>
      <c r="I53" s="467"/>
    </row>
    <row r="54" spans="1:9" ht="27.95" customHeight="1" thickBot="1">
      <c r="A54" s="18"/>
      <c r="B54" s="19"/>
      <c r="C54" s="20"/>
      <c r="D54" s="20"/>
      <c r="E54" s="20"/>
      <c r="F54" s="21"/>
      <c r="G54" s="21"/>
      <c r="H54" s="21"/>
      <c r="I54" s="22"/>
    </row>
    <row r="55" spans="1:9" ht="27.95" customHeight="1" thickBot="1">
      <c r="A55" s="18"/>
      <c r="B55" s="19"/>
      <c r="C55" s="20"/>
      <c r="D55" s="20"/>
      <c r="E55" s="20"/>
      <c r="F55" s="21"/>
      <c r="G55" s="21"/>
      <c r="H55" s="21"/>
      <c r="I55" s="22"/>
    </row>
    <row r="56" spans="1:9" ht="27.95" customHeight="1" thickBot="1">
      <c r="A56" s="18"/>
      <c r="B56" s="19"/>
      <c r="C56" s="20"/>
      <c r="D56" s="20"/>
      <c r="E56" s="20"/>
      <c r="F56" s="21"/>
      <c r="G56" s="21"/>
      <c r="H56" s="21"/>
      <c r="I56" s="22"/>
    </row>
    <row r="57" spans="1:9" ht="13.5" thickBot="1">
      <c r="A57" s="18"/>
      <c r="B57" s="19"/>
      <c r="C57" s="465"/>
      <c r="D57" s="466"/>
      <c r="E57" s="466"/>
      <c r="F57" s="466"/>
      <c r="G57" s="466"/>
      <c r="H57" s="466"/>
      <c r="I57" s="467"/>
    </row>
    <row r="58" spans="1:9" ht="13.5" thickBot="1">
      <c r="A58" s="18"/>
      <c r="B58" s="19"/>
      <c r="C58" s="465"/>
      <c r="D58" s="466"/>
      <c r="E58" s="466"/>
      <c r="F58" s="466"/>
      <c r="G58" s="466"/>
      <c r="H58" s="466"/>
      <c r="I58" s="467"/>
    </row>
    <row r="59" spans="1:9" ht="13.5" thickBot="1">
      <c r="A59" s="18"/>
      <c r="B59" s="19"/>
      <c r="C59" s="465"/>
      <c r="D59" s="466"/>
      <c r="E59" s="466"/>
      <c r="F59" s="466"/>
      <c r="G59" s="466"/>
      <c r="H59" s="466"/>
      <c r="I59" s="467"/>
    </row>
    <row r="60" spans="1:9" ht="27.95" customHeight="1" thickBot="1">
      <c r="A60" s="18"/>
      <c r="B60" s="19"/>
      <c r="C60" s="20"/>
      <c r="D60" s="20"/>
      <c r="E60" s="20"/>
      <c r="F60" s="21"/>
      <c r="G60" s="21"/>
      <c r="H60" s="21"/>
      <c r="I60" s="22"/>
    </row>
    <row r="61" spans="1:9" ht="27.95" customHeight="1" thickBot="1">
      <c r="A61" s="18"/>
      <c r="B61" s="19"/>
      <c r="C61" s="20"/>
      <c r="D61" s="20"/>
      <c r="E61" s="20"/>
      <c r="F61" s="21"/>
      <c r="G61" s="21"/>
      <c r="H61" s="21"/>
      <c r="I61" s="22"/>
    </row>
    <row r="62" spans="1:9" ht="27.95" customHeight="1" thickBot="1">
      <c r="A62" s="18"/>
      <c r="B62" s="19"/>
      <c r="C62" s="20"/>
      <c r="D62" s="20"/>
      <c r="E62" s="20"/>
      <c r="F62" s="21"/>
      <c r="G62" s="21"/>
      <c r="H62" s="21"/>
      <c r="I62" s="22"/>
    </row>
    <row r="63" spans="1:9" ht="13.5" thickBot="1">
      <c r="A63" s="18"/>
      <c r="B63" s="19"/>
      <c r="C63" s="465"/>
      <c r="D63" s="466"/>
      <c r="E63" s="466"/>
      <c r="F63" s="466"/>
      <c r="G63" s="466"/>
      <c r="H63" s="466"/>
      <c r="I63" s="467"/>
    </row>
    <row r="64" spans="1:9" ht="27.95" customHeight="1" thickBot="1">
      <c r="A64" s="18"/>
      <c r="B64" s="19"/>
      <c r="C64" s="20"/>
      <c r="D64" s="20"/>
      <c r="E64" s="20"/>
      <c r="F64" s="21"/>
      <c r="G64" s="21"/>
      <c r="H64" s="21"/>
      <c r="I64" s="22"/>
    </row>
    <row r="65" spans="1:9" ht="13.5" thickBot="1">
      <c r="A65" s="18"/>
      <c r="B65" s="19"/>
      <c r="C65" s="465"/>
      <c r="D65" s="466"/>
      <c r="E65" s="466"/>
      <c r="F65" s="466"/>
      <c r="G65" s="466"/>
      <c r="H65" s="466"/>
      <c r="I65" s="467"/>
    </row>
    <row r="66" spans="1:9" ht="13.5" thickBot="1">
      <c r="A66" s="18"/>
      <c r="B66" s="19"/>
      <c r="C66" s="465"/>
      <c r="D66" s="466"/>
      <c r="E66" s="466"/>
      <c r="F66" s="466"/>
      <c r="G66" s="466"/>
      <c r="H66" s="466"/>
      <c r="I66" s="467"/>
    </row>
    <row r="67" spans="1:9" ht="13.5" thickBot="1">
      <c r="A67" s="18"/>
      <c r="B67" s="19"/>
      <c r="C67" s="465"/>
      <c r="D67" s="466"/>
      <c r="E67" s="466"/>
      <c r="F67" s="466"/>
      <c r="G67" s="466"/>
      <c r="H67" s="466"/>
      <c r="I67" s="467"/>
    </row>
    <row r="68" spans="1:9" ht="27.95" customHeight="1" thickBot="1">
      <c r="A68" s="18"/>
      <c r="B68" s="19"/>
      <c r="C68" s="20"/>
      <c r="D68" s="20"/>
      <c r="E68" s="20"/>
      <c r="F68" s="21"/>
      <c r="G68" s="21"/>
      <c r="H68" s="21"/>
      <c r="I68" s="22"/>
    </row>
    <row r="69" spans="1:9" ht="13.5" thickBot="1">
      <c r="A69" s="18"/>
      <c r="B69" s="19"/>
      <c r="C69" s="465"/>
      <c r="D69" s="466"/>
      <c r="E69" s="466"/>
      <c r="F69" s="466"/>
      <c r="G69" s="466"/>
      <c r="H69" s="466"/>
      <c r="I69" s="467"/>
    </row>
    <row r="70" spans="1:9" ht="13.5" thickBot="1">
      <c r="A70" s="18"/>
      <c r="B70" s="19"/>
      <c r="C70" s="465"/>
      <c r="D70" s="466"/>
      <c r="E70" s="466"/>
      <c r="F70" s="466"/>
      <c r="G70" s="466"/>
      <c r="H70" s="466"/>
      <c r="I70" s="467"/>
    </row>
    <row r="71" spans="1:9" ht="13.5" thickBot="1">
      <c r="A71" s="18"/>
      <c r="B71" s="19"/>
      <c r="C71" s="465"/>
      <c r="D71" s="466"/>
      <c r="E71" s="466"/>
      <c r="F71" s="466"/>
      <c r="G71" s="466"/>
      <c r="H71" s="466"/>
      <c r="I71" s="467"/>
    </row>
    <row r="72" spans="1:9" ht="27.95" customHeight="1" thickBot="1">
      <c r="A72" s="18"/>
      <c r="B72" s="19"/>
      <c r="C72" s="20"/>
      <c r="D72" s="20"/>
      <c r="E72" s="20"/>
      <c r="F72" s="21"/>
      <c r="G72" s="21"/>
      <c r="H72" s="21"/>
      <c r="I72" s="22"/>
    </row>
    <row r="73" spans="1:9" ht="13.5" thickBot="1">
      <c r="A73" s="18"/>
      <c r="B73" s="19"/>
      <c r="C73" s="465"/>
      <c r="D73" s="466"/>
      <c r="E73" s="466"/>
      <c r="F73" s="466"/>
      <c r="G73" s="466"/>
      <c r="H73" s="466"/>
      <c r="I73" s="467"/>
    </row>
    <row r="74" spans="1:9" ht="13.5" thickBot="1">
      <c r="A74" s="18"/>
      <c r="B74" s="19"/>
      <c r="C74" s="465"/>
      <c r="D74" s="466"/>
      <c r="E74" s="466"/>
      <c r="F74" s="466"/>
      <c r="G74" s="466"/>
      <c r="H74" s="466"/>
      <c r="I74" s="467"/>
    </row>
    <row r="75" spans="1:9" ht="27.95" customHeight="1" thickBot="1">
      <c r="A75" s="18"/>
      <c r="B75" s="19"/>
      <c r="C75" s="20"/>
      <c r="D75" s="20"/>
      <c r="E75" s="20"/>
      <c r="F75" s="21"/>
      <c r="G75" s="21"/>
      <c r="H75" s="21"/>
      <c r="I75" s="22"/>
    </row>
    <row r="76" spans="1:9" ht="13.5" thickBot="1">
      <c r="A76" s="18"/>
      <c r="B76" s="19"/>
      <c r="C76" s="465"/>
      <c r="D76" s="466"/>
      <c r="E76" s="466"/>
      <c r="F76" s="466"/>
      <c r="G76" s="466"/>
      <c r="H76" s="466"/>
      <c r="I76" s="467"/>
    </row>
    <row r="77" spans="1:9" ht="13.5" thickBot="1">
      <c r="A77" s="18"/>
      <c r="B77" s="19"/>
      <c r="C77" s="465"/>
      <c r="D77" s="466"/>
      <c r="E77" s="466"/>
      <c r="F77" s="466"/>
      <c r="G77" s="466"/>
      <c r="H77" s="466"/>
      <c r="I77" s="467"/>
    </row>
    <row r="78" spans="1:9" ht="27.95" customHeight="1" thickBot="1">
      <c r="A78" s="18"/>
      <c r="B78" s="19"/>
      <c r="C78" s="20"/>
      <c r="D78" s="20"/>
      <c r="E78" s="20"/>
      <c r="F78" s="21"/>
      <c r="G78" s="21"/>
      <c r="H78" s="21"/>
      <c r="I78" s="22"/>
    </row>
    <row r="79" spans="1:9" ht="27.95" customHeight="1" thickBot="1">
      <c r="A79" s="18"/>
      <c r="B79" s="19"/>
      <c r="C79" s="20"/>
      <c r="D79" s="20"/>
      <c r="E79" s="20"/>
      <c r="F79" s="21"/>
      <c r="G79" s="21"/>
      <c r="H79" s="21"/>
      <c r="I79" s="22"/>
    </row>
    <row r="80" spans="1:9" ht="27.95" customHeight="1" thickBot="1">
      <c r="A80" s="18"/>
      <c r="B80" s="19"/>
      <c r="C80" s="20"/>
      <c r="D80" s="20"/>
      <c r="E80" s="20"/>
      <c r="F80" s="21"/>
      <c r="G80" s="21"/>
      <c r="H80" s="21"/>
      <c r="I80" s="22"/>
    </row>
    <row r="81" spans="1:9" ht="13.5" thickBot="1">
      <c r="A81" s="18"/>
      <c r="B81" s="19"/>
      <c r="C81" s="465"/>
      <c r="D81" s="466"/>
      <c r="E81" s="466"/>
      <c r="F81" s="466"/>
      <c r="G81" s="466"/>
      <c r="H81" s="466"/>
      <c r="I81" s="467"/>
    </row>
    <row r="82" spans="1:9" ht="27.95" customHeight="1" thickBot="1">
      <c r="A82" s="18"/>
      <c r="B82" s="19"/>
      <c r="C82" s="20"/>
      <c r="D82" s="20"/>
      <c r="E82" s="20"/>
      <c r="F82" s="21"/>
      <c r="G82" s="21"/>
      <c r="H82" s="21"/>
      <c r="I82" s="22"/>
    </row>
    <row r="83" spans="1:9" ht="27.95" customHeight="1" thickBot="1">
      <c r="A83" s="18"/>
      <c r="B83" s="19"/>
      <c r="C83" s="20"/>
      <c r="D83" s="20"/>
      <c r="E83" s="20"/>
      <c r="F83" s="21"/>
      <c r="G83" s="21"/>
      <c r="H83" s="21"/>
      <c r="I83" s="22"/>
    </row>
    <row r="84" spans="1:9" ht="27.95" customHeight="1" thickBot="1">
      <c r="A84" s="18"/>
      <c r="B84" s="19"/>
      <c r="C84" s="20"/>
      <c r="D84" s="20"/>
      <c r="E84" s="20"/>
      <c r="F84" s="21"/>
      <c r="G84" s="21"/>
      <c r="H84" s="21"/>
      <c r="I84" s="22"/>
    </row>
    <row r="85" spans="1:9" ht="27.95" customHeight="1" thickBot="1">
      <c r="A85" s="18"/>
      <c r="B85" s="19"/>
      <c r="C85" s="20"/>
      <c r="D85" s="20"/>
      <c r="E85" s="20"/>
      <c r="F85" s="21"/>
      <c r="G85" s="21"/>
      <c r="H85" s="21"/>
      <c r="I85" s="22"/>
    </row>
    <row r="86" spans="1:9" ht="13.5" thickBot="1">
      <c r="A86" s="18"/>
      <c r="B86" s="19"/>
      <c r="C86" s="465"/>
      <c r="D86" s="466"/>
      <c r="E86" s="466"/>
      <c r="F86" s="466"/>
      <c r="G86" s="466"/>
      <c r="H86" s="466"/>
      <c r="I86" s="467"/>
    </row>
    <row r="87" spans="1:9" ht="13.5" thickBot="1">
      <c r="A87" s="18"/>
      <c r="B87" s="19"/>
      <c r="C87" s="465"/>
      <c r="D87" s="466"/>
      <c r="E87" s="466"/>
      <c r="F87" s="466"/>
      <c r="G87" s="466"/>
      <c r="H87" s="466"/>
      <c r="I87" s="467"/>
    </row>
    <row r="88" spans="1:9" ht="27.95" customHeight="1" thickBot="1">
      <c r="A88" s="18"/>
      <c r="B88" s="19"/>
      <c r="C88" s="20"/>
      <c r="D88" s="20"/>
      <c r="E88" s="20"/>
      <c r="F88" s="21"/>
      <c r="G88" s="21"/>
      <c r="H88" s="21"/>
      <c r="I88" s="22"/>
    </row>
    <row r="89" spans="1:9" ht="27.95" customHeight="1" thickBot="1">
      <c r="A89" s="18"/>
      <c r="B89" s="19"/>
      <c r="C89" s="20"/>
      <c r="D89" s="20"/>
      <c r="E89" s="20"/>
      <c r="F89" s="21"/>
      <c r="G89" s="21"/>
      <c r="H89" s="21"/>
      <c r="I89" s="22"/>
    </row>
    <row r="90" spans="1:9" ht="13.5" thickBot="1">
      <c r="A90" s="18"/>
      <c r="B90" s="19"/>
      <c r="C90" s="465"/>
      <c r="D90" s="466"/>
      <c r="E90" s="466"/>
      <c r="F90" s="466"/>
      <c r="G90" s="466"/>
      <c r="H90" s="466"/>
      <c r="I90" s="467"/>
    </row>
    <row r="91" spans="1:9" ht="13.5" thickBot="1">
      <c r="A91" s="18"/>
      <c r="B91" s="19"/>
      <c r="C91" s="465"/>
      <c r="D91" s="466"/>
      <c r="E91" s="466"/>
      <c r="F91" s="466"/>
      <c r="G91" s="466"/>
      <c r="H91" s="466"/>
      <c r="I91" s="467"/>
    </row>
    <row r="92" spans="1:9" ht="27.95" customHeight="1" thickBot="1">
      <c r="A92" s="18"/>
      <c r="B92" s="19"/>
      <c r="C92" s="20"/>
      <c r="D92" s="20"/>
      <c r="E92" s="20"/>
      <c r="F92" s="21"/>
      <c r="G92" s="21"/>
      <c r="H92" s="21"/>
      <c r="I92" s="22"/>
    </row>
    <row r="93" spans="1:9" ht="27.95" customHeight="1" thickBot="1">
      <c r="A93" s="18"/>
      <c r="B93" s="19"/>
      <c r="C93" s="20"/>
      <c r="D93" s="20"/>
      <c r="E93" s="20"/>
      <c r="F93" s="21"/>
      <c r="G93" s="21"/>
      <c r="H93" s="21"/>
      <c r="I93" s="22"/>
    </row>
    <row r="94" spans="1:9" ht="27.95" customHeight="1" thickBot="1">
      <c r="A94" s="18"/>
      <c r="B94" s="19"/>
      <c r="C94" s="20"/>
      <c r="D94" s="20"/>
      <c r="E94" s="20"/>
      <c r="F94" s="21"/>
      <c r="G94" s="21"/>
      <c r="H94" s="21"/>
      <c r="I94" s="22"/>
    </row>
    <row r="95" spans="1:9" ht="13.5" thickBot="1">
      <c r="A95" s="18"/>
      <c r="B95" s="19"/>
      <c r="C95" s="465"/>
      <c r="D95" s="466"/>
      <c r="E95" s="466"/>
      <c r="F95" s="466"/>
      <c r="G95" s="466"/>
      <c r="H95" s="466"/>
      <c r="I95" s="467"/>
    </row>
    <row r="96" spans="1:9" ht="27.95" customHeight="1" thickBot="1">
      <c r="A96" s="18"/>
      <c r="B96" s="19"/>
      <c r="C96" s="20"/>
      <c r="D96" s="20"/>
      <c r="E96" s="20"/>
      <c r="F96" s="21"/>
      <c r="G96" s="21"/>
      <c r="H96" s="21"/>
      <c r="I96" s="22"/>
    </row>
    <row r="97" spans="1:9" ht="13.5" thickBot="1">
      <c r="A97" s="18"/>
      <c r="B97" s="19"/>
      <c r="C97" s="465"/>
      <c r="D97" s="466"/>
      <c r="E97" s="466"/>
      <c r="F97" s="466"/>
      <c r="G97" s="466"/>
      <c r="H97" s="466"/>
      <c r="I97" s="467"/>
    </row>
    <row r="98" spans="1:9" ht="27.95" customHeight="1" thickBot="1">
      <c r="A98" s="18"/>
      <c r="B98" s="19"/>
      <c r="C98" s="20"/>
      <c r="D98" s="20"/>
      <c r="E98" s="20"/>
      <c r="F98" s="21"/>
      <c r="G98" s="21"/>
      <c r="H98" s="21"/>
      <c r="I98" s="22"/>
    </row>
    <row r="99" spans="1:9" ht="27.95" customHeight="1" thickBot="1">
      <c r="A99" s="18"/>
      <c r="B99" s="19"/>
      <c r="C99" s="20"/>
      <c r="D99" s="20"/>
      <c r="E99" s="20"/>
      <c r="F99" s="21"/>
      <c r="G99" s="21"/>
      <c r="H99" s="21"/>
      <c r="I99" s="22"/>
    </row>
    <row r="100" spans="1:9" ht="27.95" customHeight="1" thickBot="1">
      <c r="A100" s="18"/>
      <c r="B100" s="19"/>
      <c r="C100" s="20"/>
      <c r="D100" s="20"/>
      <c r="E100" s="20"/>
      <c r="F100" s="21"/>
      <c r="G100" s="21"/>
      <c r="H100" s="21"/>
      <c r="I100" s="22"/>
    </row>
    <row r="101" spans="1:9" ht="27.95" customHeight="1" thickBot="1">
      <c r="A101" s="18"/>
      <c r="B101" s="19"/>
      <c r="C101" s="20"/>
      <c r="D101" s="20"/>
      <c r="E101" s="20"/>
      <c r="F101" s="21"/>
      <c r="G101" s="21"/>
      <c r="H101" s="21"/>
      <c r="I101" s="22"/>
    </row>
    <row r="102" spans="1:9" ht="27.95" customHeight="1" thickBot="1">
      <c r="A102" s="18"/>
      <c r="B102" s="19"/>
      <c r="C102" s="20"/>
      <c r="D102" s="20"/>
      <c r="E102" s="20"/>
      <c r="F102" s="21"/>
      <c r="G102" s="21"/>
      <c r="H102" s="21"/>
      <c r="I102" s="22"/>
    </row>
    <row r="103" spans="1:9" ht="27.95" customHeight="1" thickBot="1">
      <c r="A103" s="18"/>
      <c r="B103" s="19"/>
      <c r="C103" s="20"/>
      <c r="D103" s="20"/>
      <c r="E103" s="20"/>
      <c r="F103" s="21"/>
      <c r="G103" s="21"/>
      <c r="H103" s="21"/>
      <c r="I103" s="22"/>
    </row>
    <row r="104" spans="1:9" ht="27.95" customHeight="1" thickBot="1">
      <c r="A104" s="18"/>
      <c r="B104" s="19"/>
      <c r="C104" s="20"/>
      <c r="D104" s="20"/>
      <c r="E104" s="20"/>
      <c r="F104" s="21"/>
      <c r="G104" s="21"/>
      <c r="H104" s="21"/>
      <c r="I104" s="22"/>
    </row>
    <row r="105" spans="1:9" ht="13.5" thickBot="1">
      <c r="A105" s="18"/>
      <c r="B105" s="19"/>
      <c r="C105" s="465"/>
      <c r="D105" s="466"/>
      <c r="E105" s="466"/>
      <c r="F105" s="466"/>
      <c r="G105" s="466"/>
      <c r="H105" s="466"/>
      <c r="I105" s="467"/>
    </row>
    <row r="106" spans="1:9" ht="27.95" customHeight="1" thickBot="1">
      <c r="A106" s="18"/>
      <c r="B106" s="19"/>
      <c r="C106" s="20"/>
      <c r="D106" s="20"/>
      <c r="E106" s="20"/>
      <c r="F106" s="21"/>
      <c r="G106" s="21"/>
      <c r="H106" s="21"/>
      <c r="I106" s="22"/>
    </row>
    <row r="107" spans="1:9" ht="27.95" customHeight="1" thickBot="1">
      <c r="A107" s="18"/>
      <c r="B107" s="19"/>
      <c r="C107" s="20"/>
      <c r="D107" s="20"/>
      <c r="E107" s="20"/>
      <c r="F107" s="21"/>
      <c r="G107" s="21"/>
      <c r="H107" s="21"/>
      <c r="I107" s="22"/>
    </row>
    <row r="108" spans="1:9" ht="27.95" customHeight="1" thickBot="1">
      <c r="A108" s="18"/>
      <c r="B108" s="19"/>
      <c r="C108" s="20"/>
      <c r="D108" s="20"/>
      <c r="E108" s="20"/>
      <c r="F108" s="21"/>
      <c r="G108" s="21"/>
      <c r="H108" s="21"/>
      <c r="I108" s="22"/>
    </row>
    <row r="109" spans="1:9" ht="27.95" customHeight="1" thickBot="1">
      <c r="A109" s="18"/>
      <c r="B109" s="19"/>
      <c r="C109" s="20"/>
      <c r="D109" s="20"/>
      <c r="E109" s="20"/>
      <c r="F109" s="21"/>
      <c r="G109" s="21"/>
      <c r="H109" s="21"/>
      <c r="I109" s="22"/>
    </row>
    <row r="110" spans="1:9" ht="13.5" thickBot="1">
      <c r="A110" s="18"/>
      <c r="B110" s="19"/>
      <c r="C110" s="465"/>
      <c r="D110" s="466"/>
      <c r="E110" s="466"/>
      <c r="F110" s="466"/>
      <c r="G110" s="466"/>
      <c r="H110" s="466"/>
      <c r="I110" s="467"/>
    </row>
    <row r="111" spans="1:9" ht="27.95" customHeight="1" thickBot="1">
      <c r="A111" s="18"/>
      <c r="B111" s="19"/>
      <c r="C111" s="20"/>
      <c r="D111" s="20"/>
      <c r="E111" s="20"/>
      <c r="F111" s="21"/>
      <c r="G111" s="21"/>
      <c r="H111" s="21"/>
      <c r="I111" s="22"/>
    </row>
    <row r="112" spans="1:9" ht="27.95" customHeight="1" thickBot="1">
      <c r="A112" s="18"/>
      <c r="B112" s="19"/>
      <c r="C112" s="20"/>
      <c r="D112" s="20"/>
      <c r="E112" s="20"/>
      <c r="F112" s="21"/>
      <c r="G112" s="21"/>
      <c r="H112" s="21"/>
      <c r="I112" s="22"/>
    </row>
    <row r="113" spans="1:9" ht="27.95" customHeight="1" thickBot="1">
      <c r="A113" s="18"/>
      <c r="B113" s="19"/>
      <c r="C113" s="20"/>
      <c r="D113" s="20"/>
      <c r="E113" s="20"/>
      <c r="F113" s="21"/>
      <c r="G113" s="21"/>
      <c r="H113" s="21"/>
      <c r="I113" s="22"/>
    </row>
    <row r="114" spans="1:9" ht="27.95" customHeight="1" thickBot="1">
      <c r="A114" s="18"/>
      <c r="B114" s="19"/>
      <c r="C114" s="20"/>
      <c r="D114" s="20"/>
      <c r="E114" s="20"/>
      <c r="F114" s="21"/>
      <c r="G114" s="21"/>
      <c r="H114" s="21"/>
      <c r="I114" s="22"/>
    </row>
    <row r="115" spans="1:9" ht="13.5" thickBot="1">
      <c r="A115" s="18"/>
      <c r="B115" s="19"/>
      <c r="C115" s="465"/>
      <c r="D115" s="466"/>
      <c r="E115" s="466"/>
      <c r="F115" s="466"/>
      <c r="G115" s="466"/>
      <c r="H115" s="466"/>
      <c r="I115" s="467"/>
    </row>
    <row r="116" spans="1:9" ht="13.5" thickBot="1">
      <c r="A116" s="18"/>
      <c r="B116" s="19"/>
      <c r="C116" s="465"/>
      <c r="D116" s="466"/>
      <c r="E116" s="466"/>
      <c r="F116" s="466"/>
      <c r="G116" s="466"/>
      <c r="H116" s="466"/>
      <c r="I116" s="467"/>
    </row>
    <row r="117" spans="1:9" ht="13.5" thickBot="1">
      <c r="A117" s="18"/>
      <c r="B117" s="19"/>
      <c r="C117" s="465"/>
      <c r="D117" s="466"/>
      <c r="E117" s="466"/>
      <c r="F117" s="466"/>
      <c r="G117" s="466"/>
      <c r="H117" s="466"/>
      <c r="I117" s="467"/>
    </row>
    <row r="118" spans="1:9" ht="27.95" customHeight="1" thickBot="1">
      <c r="A118" s="18"/>
      <c r="B118" s="19"/>
      <c r="C118" s="20"/>
      <c r="D118" s="20"/>
      <c r="E118" s="20"/>
      <c r="F118" s="21"/>
      <c r="G118" s="21"/>
      <c r="H118" s="21"/>
      <c r="I118" s="22"/>
    </row>
    <row r="119" spans="1:9" ht="27.95" customHeight="1" thickBot="1">
      <c r="A119" s="18"/>
      <c r="B119" s="19"/>
      <c r="C119" s="20"/>
      <c r="D119" s="20"/>
      <c r="E119" s="20"/>
      <c r="F119" s="21"/>
      <c r="G119" s="21"/>
      <c r="H119" s="21"/>
      <c r="I119" s="22"/>
    </row>
    <row r="120" spans="1:9" ht="27.95" customHeight="1" thickBot="1">
      <c r="A120" s="18"/>
      <c r="B120" s="19"/>
      <c r="C120" s="20"/>
      <c r="D120" s="20"/>
      <c r="E120" s="20"/>
      <c r="F120" s="21"/>
      <c r="G120" s="21"/>
      <c r="H120" s="21"/>
      <c r="I120" s="22"/>
    </row>
    <row r="121" spans="1:9" ht="27.95" customHeight="1" thickBot="1">
      <c r="A121" s="18"/>
      <c r="B121" s="19"/>
      <c r="C121" s="20"/>
      <c r="D121" s="20"/>
      <c r="E121" s="20"/>
      <c r="F121" s="21"/>
      <c r="G121" s="21"/>
      <c r="H121" s="21"/>
      <c r="I121" s="22"/>
    </row>
    <row r="122" spans="1:9" ht="27.95" customHeight="1" thickBot="1">
      <c r="A122" s="18"/>
      <c r="B122" s="19"/>
      <c r="C122" s="20"/>
      <c r="D122" s="20"/>
      <c r="E122" s="20"/>
      <c r="F122" s="21"/>
      <c r="G122" s="21"/>
      <c r="H122" s="21"/>
      <c r="I122" s="22"/>
    </row>
    <row r="123" spans="1:9" ht="27.95" customHeight="1" thickBot="1">
      <c r="A123" s="18"/>
      <c r="B123" s="19"/>
      <c r="C123" s="20"/>
      <c r="D123" s="20"/>
      <c r="E123" s="20"/>
      <c r="F123" s="21"/>
      <c r="G123" s="21"/>
      <c r="H123" s="21"/>
      <c r="I123" s="22"/>
    </row>
    <row r="124" spans="1:9" ht="27.95" customHeight="1" thickBot="1">
      <c r="A124" s="18"/>
      <c r="B124" s="19"/>
      <c r="C124" s="20"/>
      <c r="D124" s="20"/>
      <c r="E124" s="20"/>
      <c r="F124" s="21"/>
      <c r="G124" s="21"/>
      <c r="H124" s="21"/>
      <c r="I124" s="22"/>
    </row>
    <row r="125" spans="1:9" ht="27.95" customHeight="1" thickBot="1">
      <c r="A125" s="18"/>
      <c r="B125" s="19"/>
      <c r="C125" s="20"/>
      <c r="D125" s="20"/>
      <c r="E125" s="20"/>
      <c r="F125" s="21"/>
      <c r="G125" s="21"/>
      <c r="H125" s="21"/>
      <c r="I125" s="22"/>
    </row>
    <row r="126" spans="1:9" ht="27.95" customHeight="1" thickBot="1">
      <c r="A126" s="18"/>
      <c r="B126" s="19"/>
      <c r="C126" s="20"/>
      <c r="D126" s="20"/>
      <c r="E126" s="20"/>
      <c r="F126" s="21"/>
      <c r="G126" s="21"/>
      <c r="H126" s="21"/>
      <c r="I126" s="22"/>
    </row>
    <row r="127" spans="1:9" ht="13.5" thickBot="1">
      <c r="A127" s="18"/>
      <c r="B127" s="19"/>
      <c r="C127" s="465"/>
      <c r="D127" s="466"/>
      <c r="E127" s="466"/>
      <c r="F127" s="466"/>
      <c r="G127" s="466"/>
      <c r="H127" s="466"/>
      <c r="I127" s="467"/>
    </row>
    <row r="128" spans="1:9" ht="13.5" thickBot="1">
      <c r="A128" s="18"/>
      <c r="B128" s="19"/>
      <c r="C128" s="465"/>
      <c r="D128" s="466"/>
      <c r="E128" s="466"/>
      <c r="F128" s="466"/>
      <c r="G128" s="466"/>
      <c r="H128" s="466"/>
      <c r="I128" s="467"/>
    </row>
    <row r="129" spans="1:9" ht="13.5" thickBot="1">
      <c r="A129" s="18"/>
      <c r="B129" s="19"/>
      <c r="C129" s="465"/>
      <c r="D129" s="466"/>
      <c r="E129" s="466"/>
      <c r="F129" s="466"/>
      <c r="G129" s="466"/>
      <c r="H129" s="466"/>
      <c r="I129" s="467"/>
    </row>
    <row r="130" spans="1:9" ht="13.5" thickBot="1">
      <c r="A130" s="18"/>
      <c r="B130" s="19"/>
      <c r="C130" s="465"/>
      <c r="D130" s="466"/>
      <c r="E130" s="466"/>
      <c r="F130" s="466"/>
      <c r="G130" s="466"/>
      <c r="H130" s="466"/>
      <c r="I130" s="467"/>
    </row>
    <row r="131" spans="1:9" ht="13.5" thickBot="1">
      <c r="A131" s="18"/>
      <c r="B131" s="19"/>
      <c r="C131" s="465"/>
      <c r="D131" s="466"/>
      <c r="E131" s="466"/>
      <c r="F131" s="466"/>
      <c r="G131" s="466"/>
      <c r="H131" s="466"/>
      <c r="I131" s="467"/>
    </row>
    <row r="132" spans="1:9" ht="13.5" thickBot="1">
      <c r="A132" s="18"/>
      <c r="B132" s="19"/>
      <c r="C132" s="465"/>
      <c r="D132" s="466"/>
      <c r="E132" s="466"/>
      <c r="F132" s="466"/>
      <c r="G132" s="466"/>
      <c r="H132" s="466"/>
      <c r="I132" s="467"/>
    </row>
    <row r="133" spans="1:9" ht="13.5" thickBot="1">
      <c r="A133" s="18"/>
      <c r="B133" s="19"/>
      <c r="C133" s="465"/>
      <c r="D133" s="466"/>
      <c r="E133" s="466"/>
      <c r="F133" s="466"/>
      <c r="G133" s="466"/>
      <c r="H133" s="466"/>
      <c r="I133" s="467"/>
    </row>
    <row r="134" spans="1:9" ht="13.5" thickBot="1">
      <c r="A134" s="18"/>
      <c r="B134" s="19"/>
      <c r="C134" s="465"/>
      <c r="D134" s="466"/>
      <c r="E134" s="466"/>
      <c r="F134" s="466"/>
      <c r="G134" s="466"/>
      <c r="H134" s="466"/>
      <c r="I134" s="467"/>
    </row>
    <row r="135" spans="1:9" ht="13.5" thickBot="1">
      <c r="A135" s="18"/>
      <c r="B135" s="19"/>
      <c r="C135" s="465"/>
      <c r="D135" s="466"/>
      <c r="E135" s="466"/>
      <c r="F135" s="466"/>
      <c r="G135" s="466"/>
      <c r="H135" s="466"/>
      <c r="I135" s="467"/>
    </row>
    <row r="136" spans="1:9" ht="13.5" thickBot="1">
      <c r="A136" s="18"/>
      <c r="B136" s="19"/>
      <c r="C136" s="465"/>
      <c r="D136" s="466"/>
      <c r="E136" s="466"/>
      <c r="F136" s="466"/>
      <c r="G136" s="466"/>
      <c r="H136" s="466"/>
      <c r="I136" s="467"/>
    </row>
    <row r="137" spans="1:9" ht="13.5" thickBot="1">
      <c r="A137" s="18"/>
      <c r="B137" s="19"/>
      <c r="C137" s="465"/>
      <c r="D137" s="466"/>
      <c r="E137" s="466"/>
      <c r="F137" s="466"/>
      <c r="G137" s="466"/>
      <c r="H137" s="466"/>
      <c r="I137" s="467"/>
    </row>
    <row r="138" spans="1:9" ht="13.5" thickBot="1">
      <c r="A138" s="18"/>
      <c r="B138" s="19"/>
      <c r="C138" s="465"/>
      <c r="D138" s="466"/>
      <c r="E138" s="466"/>
      <c r="F138" s="466"/>
      <c r="G138" s="466"/>
      <c r="H138" s="466"/>
      <c r="I138" s="467"/>
    </row>
    <row r="139" spans="1:9" ht="13.5" thickBot="1">
      <c r="A139" s="18"/>
      <c r="B139" s="19"/>
      <c r="C139" s="465"/>
      <c r="D139" s="466"/>
      <c r="E139" s="466"/>
      <c r="F139" s="466"/>
      <c r="G139" s="466"/>
      <c r="H139" s="466"/>
      <c r="I139" s="467"/>
    </row>
    <row r="140" spans="1:9" ht="27.95" customHeight="1" thickBot="1">
      <c r="A140" s="18"/>
      <c r="B140" s="19"/>
      <c r="C140" s="20"/>
      <c r="D140" s="20"/>
      <c r="E140" s="20"/>
      <c r="F140" s="21"/>
      <c r="G140" s="21"/>
      <c r="H140" s="21"/>
      <c r="I140" s="22"/>
    </row>
    <row r="141" spans="1:9" ht="27.95" customHeight="1" thickBot="1">
      <c r="A141" s="18"/>
      <c r="B141" s="19"/>
      <c r="C141" s="20"/>
      <c r="D141" s="20"/>
      <c r="E141" s="20"/>
      <c r="F141" s="21"/>
      <c r="G141" s="21"/>
      <c r="H141" s="21"/>
      <c r="I141" s="22"/>
    </row>
    <row r="142" spans="1:9" ht="13.5" thickBot="1">
      <c r="A142" s="18"/>
      <c r="B142" s="19"/>
      <c r="C142" s="465"/>
      <c r="D142" s="466"/>
      <c r="E142" s="466"/>
      <c r="F142" s="466"/>
      <c r="G142" s="466"/>
      <c r="H142" s="466"/>
      <c r="I142" s="467"/>
    </row>
    <row r="143" spans="1:9" ht="13.5" thickBot="1">
      <c r="A143" s="18"/>
      <c r="B143" s="19"/>
      <c r="C143" s="465"/>
      <c r="D143" s="466"/>
      <c r="E143" s="466"/>
      <c r="F143" s="466"/>
      <c r="G143" s="466"/>
      <c r="H143" s="466"/>
      <c r="I143" s="467"/>
    </row>
    <row r="144" spans="1:9" ht="13.5" thickBot="1">
      <c r="A144" s="18"/>
      <c r="B144" s="19"/>
      <c r="C144" s="465"/>
      <c r="D144" s="466"/>
      <c r="E144" s="466"/>
      <c r="F144" s="466"/>
      <c r="G144" s="466"/>
      <c r="H144" s="466"/>
      <c r="I144" s="467"/>
    </row>
    <row r="145" spans="1:9" ht="13.5" thickBot="1">
      <c r="A145" s="18"/>
      <c r="B145" s="19"/>
      <c r="C145" s="465"/>
      <c r="D145" s="466"/>
      <c r="E145" s="466"/>
      <c r="F145" s="466"/>
      <c r="G145" s="466"/>
      <c r="H145" s="466"/>
      <c r="I145" s="467"/>
    </row>
    <row r="146" spans="1:9" ht="27.95" customHeight="1" thickBot="1">
      <c r="A146" s="18"/>
      <c r="B146" s="19"/>
      <c r="C146" s="20"/>
      <c r="D146" s="20"/>
      <c r="E146" s="20"/>
      <c r="F146" s="21"/>
      <c r="G146" s="21"/>
      <c r="H146" s="21"/>
      <c r="I146" s="22"/>
    </row>
    <row r="147" spans="1:9" ht="27.95" customHeight="1" thickBot="1">
      <c r="A147" s="18"/>
      <c r="B147" s="19"/>
      <c r="C147" s="20"/>
      <c r="D147" s="20"/>
      <c r="E147" s="20"/>
      <c r="F147" s="21"/>
      <c r="G147" s="21"/>
      <c r="H147" s="21"/>
      <c r="I147" s="22"/>
    </row>
    <row r="148" spans="1:9" ht="27.95" customHeight="1" thickBot="1">
      <c r="A148" s="18"/>
      <c r="B148" s="19"/>
      <c r="C148" s="20"/>
      <c r="D148" s="20"/>
      <c r="E148" s="20"/>
      <c r="F148" s="21"/>
      <c r="G148" s="21"/>
      <c r="H148" s="21"/>
      <c r="I148" s="22"/>
    </row>
    <row r="149" spans="1:9" ht="13.5" thickBot="1">
      <c r="A149" s="18"/>
      <c r="B149" s="19"/>
      <c r="C149" s="465"/>
      <c r="D149" s="466"/>
      <c r="E149" s="466"/>
      <c r="F149" s="466"/>
      <c r="G149" s="466"/>
      <c r="H149" s="466"/>
      <c r="I149" s="467"/>
    </row>
    <row r="150" spans="1:9" ht="13.5" thickBot="1">
      <c r="A150" s="18"/>
      <c r="B150" s="19"/>
      <c r="C150" s="465"/>
      <c r="D150" s="466"/>
      <c r="E150" s="466"/>
      <c r="F150" s="466"/>
      <c r="G150" s="466"/>
      <c r="H150" s="466"/>
      <c r="I150" s="467"/>
    </row>
    <row r="151" spans="1:9" ht="13.5" thickBot="1">
      <c r="A151" s="18"/>
      <c r="B151" s="19"/>
      <c r="C151" s="465"/>
      <c r="D151" s="466"/>
      <c r="E151" s="466"/>
      <c r="F151" s="466"/>
      <c r="G151" s="466"/>
      <c r="H151" s="466"/>
      <c r="I151" s="467"/>
    </row>
    <row r="152" spans="1:9" ht="27.95" customHeight="1" thickBot="1">
      <c r="A152" s="18"/>
      <c r="B152" s="19"/>
      <c r="C152" s="20"/>
      <c r="D152" s="20"/>
      <c r="E152" s="20"/>
      <c r="F152" s="21"/>
      <c r="G152" s="21"/>
      <c r="H152" s="21"/>
      <c r="I152" s="22"/>
    </row>
    <row r="153" spans="1:9" ht="27.95" customHeight="1" thickBot="1">
      <c r="A153" s="18"/>
      <c r="B153" s="19"/>
      <c r="C153" s="20"/>
      <c r="D153" s="20"/>
      <c r="E153" s="20"/>
      <c r="F153" s="21"/>
      <c r="G153" s="21"/>
      <c r="H153" s="21"/>
      <c r="I153" s="22"/>
    </row>
    <row r="154" spans="1:9" ht="27.95" customHeight="1" thickBot="1">
      <c r="A154" s="18"/>
      <c r="B154" s="19"/>
      <c r="C154" s="20"/>
      <c r="D154" s="20"/>
      <c r="E154" s="20"/>
      <c r="F154" s="21"/>
      <c r="G154" s="21"/>
      <c r="H154" s="21"/>
      <c r="I154" s="22"/>
    </row>
    <row r="155" spans="1:9" ht="27.95" customHeight="1" thickBot="1">
      <c r="A155" s="18"/>
      <c r="B155" s="19"/>
      <c r="C155" s="20"/>
      <c r="D155" s="20"/>
      <c r="E155" s="20"/>
      <c r="F155" s="21"/>
      <c r="G155" s="21"/>
      <c r="H155" s="21"/>
      <c r="I155" s="22"/>
    </row>
    <row r="156" spans="1:9" ht="27.95" customHeight="1" thickBot="1">
      <c r="A156" s="18"/>
      <c r="B156" s="19"/>
      <c r="C156" s="20"/>
      <c r="D156" s="20"/>
      <c r="E156" s="20"/>
      <c r="F156" s="21"/>
      <c r="G156" s="21"/>
      <c r="H156" s="21"/>
      <c r="I156" s="22"/>
    </row>
    <row r="157" spans="1:9" ht="27.95" customHeight="1" thickBot="1">
      <c r="A157" s="18"/>
      <c r="B157" s="19"/>
      <c r="C157" s="20"/>
      <c r="D157" s="20"/>
      <c r="E157" s="20"/>
      <c r="F157" s="21"/>
      <c r="G157" s="21"/>
      <c r="H157" s="21"/>
      <c r="I157" s="22"/>
    </row>
    <row r="158" spans="1:9" ht="27.95" customHeight="1" thickBot="1">
      <c r="A158" s="18"/>
      <c r="B158" s="19"/>
      <c r="C158" s="20"/>
      <c r="D158" s="20"/>
      <c r="E158" s="20"/>
      <c r="F158" s="21"/>
      <c r="G158" s="21"/>
      <c r="H158" s="21"/>
      <c r="I158" s="22"/>
    </row>
    <row r="159" spans="1:9" ht="27.95" customHeight="1" thickBot="1">
      <c r="A159" s="18"/>
      <c r="B159" s="19"/>
      <c r="C159" s="20"/>
      <c r="D159" s="20"/>
      <c r="E159" s="20"/>
      <c r="F159" s="21"/>
      <c r="G159" s="21"/>
      <c r="H159" s="21"/>
      <c r="I159" s="22"/>
    </row>
    <row r="160" spans="1:9" ht="13.5" thickBot="1">
      <c r="A160" s="18"/>
      <c r="B160" s="19"/>
      <c r="C160" s="465"/>
      <c r="D160" s="466"/>
      <c r="E160" s="466"/>
      <c r="F160" s="466"/>
      <c r="G160" s="466"/>
      <c r="H160" s="466"/>
      <c r="I160" s="467"/>
    </row>
    <row r="161" spans="1:9" ht="27.95" customHeight="1" thickBot="1">
      <c r="A161" s="18"/>
      <c r="B161" s="19"/>
      <c r="C161" s="20"/>
      <c r="D161" s="20"/>
      <c r="E161" s="20"/>
      <c r="F161" s="21"/>
      <c r="G161" s="21"/>
      <c r="H161" s="21"/>
      <c r="I161" s="22"/>
    </row>
    <row r="162" spans="1:9" ht="27.95" customHeight="1" thickBot="1">
      <c r="A162" s="18"/>
      <c r="B162" s="19"/>
      <c r="C162" s="20"/>
      <c r="D162" s="20"/>
      <c r="E162" s="20"/>
      <c r="F162" s="21"/>
      <c r="G162" s="21"/>
      <c r="H162" s="21"/>
      <c r="I162" s="22"/>
    </row>
    <row r="163" spans="1:9" ht="27.95" customHeight="1" thickBot="1">
      <c r="A163" s="18"/>
      <c r="B163" s="19"/>
      <c r="C163" s="20"/>
      <c r="D163" s="20"/>
      <c r="E163" s="20"/>
      <c r="F163" s="21"/>
      <c r="G163" s="21"/>
      <c r="H163" s="21"/>
      <c r="I163" s="22"/>
    </row>
    <row r="164" spans="1:9" ht="27.95" customHeight="1" thickBot="1">
      <c r="A164" s="18"/>
      <c r="B164" s="19"/>
      <c r="C164" s="20"/>
      <c r="D164" s="20"/>
      <c r="E164" s="20"/>
      <c r="F164" s="21"/>
      <c r="G164" s="21"/>
      <c r="H164" s="21"/>
      <c r="I164" s="22"/>
    </row>
    <row r="165" spans="1:9" ht="27.95" customHeight="1" thickBot="1">
      <c r="A165" s="18"/>
      <c r="B165" s="19"/>
      <c r="C165" s="20"/>
      <c r="D165" s="20"/>
      <c r="E165" s="20"/>
      <c r="F165" s="21"/>
      <c r="G165" s="21"/>
      <c r="H165" s="21"/>
      <c r="I165" s="22"/>
    </row>
    <row r="166" spans="1:9" ht="13.5" thickBot="1">
      <c r="A166" s="18"/>
      <c r="B166" s="19"/>
      <c r="C166" s="465"/>
      <c r="D166" s="466"/>
      <c r="E166" s="466"/>
      <c r="F166" s="466"/>
      <c r="G166" s="466"/>
      <c r="H166" s="466"/>
      <c r="I166" s="467"/>
    </row>
    <row r="167" spans="1:9" ht="27.95" customHeight="1" thickBot="1">
      <c r="A167" s="18"/>
      <c r="B167" s="19"/>
      <c r="C167" s="20"/>
      <c r="D167" s="20"/>
      <c r="E167" s="20"/>
      <c r="F167" s="21"/>
      <c r="G167" s="21"/>
      <c r="H167" s="21"/>
      <c r="I167" s="22"/>
    </row>
    <row r="168" spans="1:9" ht="27.95" customHeight="1" thickBot="1">
      <c r="A168" s="18"/>
      <c r="B168" s="19"/>
      <c r="C168" s="20"/>
      <c r="D168" s="20"/>
      <c r="E168" s="20"/>
      <c r="F168" s="21"/>
      <c r="G168" s="21"/>
      <c r="H168" s="21"/>
      <c r="I168" s="22"/>
    </row>
    <row r="169" spans="1:9" ht="13.5" thickBot="1">
      <c r="A169" s="18"/>
      <c r="B169" s="19"/>
      <c r="C169" s="465"/>
      <c r="D169" s="466"/>
      <c r="E169" s="466"/>
      <c r="F169" s="466"/>
      <c r="G169" s="466"/>
      <c r="H169" s="466"/>
      <c r="I169" s="467"/>
    </row>
    <row r="170" spans="1:9" ht="27.95" customHeight="1" thickBot="1">
      <c r="A170" s="18"/>
      <c r="B170" s="19"/>
      <c r="C170" s="20"/>
      <c r="D170" s="20"/>
      <c r="E170" s="20"/>
      <c r="F170" s="21"/>
      <c r="G170" s="21"/>
      <c r="H170" s="21"/>
      <c r="I170" s="22"/>
    </row>
    <row r="171" spans="1:9" ht="27.95" customHeight="1" thickBot="1">
      <c r="A171" s="18"/>
      <c r="B171" s="19"/>
      <c r="C171" s="20"/>
      <c r="D171" s="20"/>
      <c r="E171" s="20"/>
      <c r="F171" s="21"/>
      <c r="G171" s="21"/>
      <c r="H171" s="21"/>
      <c r="I171" s="22"/>
    </row>
    <row r="172" spans="1:9" ht="27.95" customHeight="1" thickBot="1">
      <c r="A172" s="18"/>
      <c r="B172" s="19"/>
      <c r="C172" s="20"/>
      <c r="D172" s="20"/>
      <c r="E172" s="20"/>
      <c r="F172" s="21"/>
      <c r="G172" s="21"/>
      <c r="H172" s="21"/>
      <c r="I172" s="22"/>
    </row>
    <row r="173" spans="1:9" ht="13.5" thickBot="1">
      <c r="A173" s="18"/>
      <c r="B173" s="19"/>
      <c r="C173" s="465"/>
      <c r="D173" s="466"/>
      <c r="E173" s="466"/>
      <c r="F173" s="466"/>
      <c r="G173" s="466"/>
      <c r="H173" s="466"/>
      <c r="I173" s="467"/>
    </row>
    <row r="174" spans="1:9" ht="13.5" thickBot="1">
      <c r="A174" s="18"/>
      <c r="B174" s="19"/>
      <c r="C174" s="465"/>
      <c r="D174" s="466"/>
      <c r="E174" s="466"/>
      <c r="F174" s="466"/>
      <c r="G174" s="466"/>
      <c r="H174" s="466"/>
      <c r="I174" s="467"/>
    </row>
    <row r="175" spans="1:9" ht="13.5" thickBot="1">
      <c r="A175" s="18"/>
      <c r="B175" s="19"/>
      <c r="C175" s="465"/>
      <c r="D175" s="466"/>
      <c r="E175" s="466"/>
      <c r="F175" s="466"/>
      <c r="G175" s="466"/>
      <c r="H175" s="466"/>
      <c r="I175" s="467"/>
    </row>
    <row r="176" spans="1:9" ht="13.5" thickBot="1">
      <c r="A176" s="18"/>
      <c r="B176" s="19"/>
      <c r="C176" s="465"/>
      <c r="D176" s="466"/>
      <c r="E176" s="466"/>
      <c r="F176" s="466"/>
      <c r="G176" s="466"/>
      <c r="H176" s="466"/>
      <c r="I176" s="467"/>
    </row>
    <row r="177" spans="1:9" ht="13.5" thickBot="1">
      <c r="A177" s="18"/>
      <c r="B177" s="19"/>
      <c r="C177" s="465"/>
      <c r="D177" s="466"/>
      <c r="E177" s="466"/>
      <c r="F177" s="466"/>
      <c r="G177" s="466"/>
      <c r="H177" s="466"/>
      <c r="I177" s="467"/>
    </row>
    <row r="178" spans="1:9" ht="13.5" thickBot="1">
      <c r="A178" s="18"/>
      <c r="B178" s="19"/>
      <c r="C178" s="465"/>
      <c r="D178" s="466"/>
      <c r="E178" s="466"/>
      <c r="F178" s="466"/>
      <c r="G178" s="466"/>
      <c r="H178" s="466"/>
      <c r="I178" s="467"/>
    </row>
    <row r="179" spans="1:9" ht="27.95" customHeight="1" thickBot="1">
      <c r="A179" s="18"/>
      <c r="B179" s="19"/>
      <c r="C179" s="20"/>
      <c r="D179" s="20"/>
      <c r="E179" s="20"/>
      <c r="F179" s="21"/>
      <c r="G179" s="21"/>
      <c r="H179" s="21"/>
      <c r="I179" s="22"/>
    </row>
    <row r="180" spans="1:9" ht="27.95" customHeight="1" thickBot="1">
      <c r="A180" s="18"/>
      <c r="B180" s="19"/>
      <c r="C180" s="20"/>
      <c r="D180" s="20"/>
      <c r="E180" s="20"/>
      <c r="F180" s="21"/>
      <c r="G180" s="21"/>
      <c r="H180" s="21"/>
      <c r="I180" s="22"/>
    </row>
    <row r="181" spans="1:9" ht="13.5" thickBot="1">
      <c r="A181" s="18"/>
      <c r="B181" s="19"/>
      <c r="C181" s="465"/>
      <c r="D181" s="466"/>
      <c r="E181" s="466"/>
      <c r="F181" s="466"/>
      <c r="G181" s="466"/>
      <c r="H181" s="466"/>
      <c r="I181" s="467"/>
    </row>
    <row r="182" spans="1:9" ht="27.95" customHeight="1" thickBot="1">
      <c r="A182" s="18"/>
      <c r="B182" s="19"/>
      <c r="C182" s="20"/>
      <c r="D182" s="20"/>
      <c r="E182" s="20"/>
      <c r="F182" s="21"/>
      <c r="G182" s="21"/>
      <c r="H182" s="21"/>
      <c r="I182" s="22"/>
    </row>
    <row r="183" spans="1:9" ht="27.95" customHeight="1" thickBot="1">
      <c r="A183" s="18"/>
      <c r="B183" s="19"/>
      <c r="C183" s="20"/>
      <c r="D183" s="20"/>
      <c r="E183" s="20"/>
      <c r="F183" s="21"/>
      <c r="G183" s="21"/>
      <c r="H183" s="21"/>
      <c r="I183" s="22"/>
    </row>
    <row r="184" spans="1:9" ht="13.5" thickBot="1">
      <c r="A184" s="18"/>
      <c r="B184" s="19"/>
      <c r="C184" s="465"/>
      <c r="D184" s="466"/>
      <c r="E184" s="466"/>
      <c r="F184" s="466"/>
      <c r="G184" s="466"/>
      <c r="H184" s="466"/>
      <c r="I184" s="467"/>
    </row>
    <row r="185" spans="1:9" ht="27.95" customHeight="1" thickBot="1">
      <c r="A185" s="18"/>
      <c r="B185" s="19"/>
      <c r="C185" s="20"/>
      <c r="D185" s="20"/>
      <c r="E185" s="20"/>
      <c r="F185" s="21"/>
      <c r="G185" s="21"/>
      <c r="H185" s="21"/>
      <c r="I185" s="22"/>
    </row>
    <row r="186" spans="1:9" ht="13.5" thickBot="1">
      <c r="A186" s="18"/>
      <c r="B186" s="19"/>
      <c r="C186" s="465"/>
      <c r="D186" s="466"/>
      <c r="E186" s="466"/>
      <c r="F186" s="466"/>
      <c r="G186" s="466"/>
      <c r="H186" s="466"/>
      <c r="I186" s="467"/>
    </row>
    <row r="187" spans="1:9" ht="27.95" customHeight="1" thickBot="1">
      <c r="A187" s="18"/>
      <c r="B187" s="19"/>
      <c r="C187" s="20"/>
      <c r="D187" s="20"/>
      <c r="E187" s="20"/>
      <c r="F187" s="21"/>
      <c r="G187" s="21"/>
      <c r="H187" s="21"/>
      <c r="I187" s="22"/>
    </row>
    <row r="188" spans="1:9" ht="13.5" thickBot="1">
      <c r="A188" s="18"/>
      <c r="B188" s="19"/>
      <c r="C188" s="465"/>
      <c r="D188" s="466"/>
      <c r="E188" s="466"/>
      <c r="F188" s="466"/>
      <c r="G188" s="466"/>
      <c r="H188" s="466"/>
      <c r="I188" s="467"/>
    </row>
    <row r="189" spans="1:9" ht="13.5" thickBot="1">
      <c r="A189" s="18"/>
      <c r="B189" s="19"/>
      <c r="C189" s="465"/>
      <c r="D189" s="466"/>
      <c r="E189" s="466"/>
      <c r="F189" s="466"/>
      <c r="G189" s="466"/>
      <c r="H189" s="466"/>
      <c r="I189" s="467"/>
    </row>
    <row r="190" spans="1:9" ht="27.95" customHeight="1" thickBot="1">
      <c r="A190" s="18"/>
      <c r="B190" s="19"/>
      <c r="C190" s="20"/>
      <c r="D190" s="20"/>
      <c r="E190" s="20"/>
      <c r="F190" s="21"/>
      <c r="G190" s="21"/>
      <c r="H190" s="21"/>
      <c r="I190" s="22"/>
    </row>
    <row r="191" spans="1:9" ht="27.95" customHeight="1" thickBot="1">
      <c r="A191" s="18"/>
      <c r="B191" s="19"/>
      <c r="C191" s="20"/>
      <c r="D191" s="20"/>
      <c r="E191" s="20"/>
      <c r="F191" s="21"/>
      <c r="G191" s="21"/>
      <c r="H191" s="21"/>
      <c r="I191" s="22"/>
    </row>
    <row r="192" spans="1:9" ht="13.5" thickBot="1">
      <c r="A192" s="18"/>
      <c r="B192" s="19"/>
      <c r="C192" s="465"/>
      <c r="D192" s="466"/>
      <c r="E192" s="466"/>
      <c r="F192" s="466"/>
      <c r="G192" s="466"/>
      <c r="H192" s="466"/>
      <c r="I192" s="467"/>
    </row>
    <row r="193" spans="1:9" ht="27.95" customHeight="1" thickBot="1">
      <c r="A193" s="18"/>
      <c r="B193" s="19"/>
      <c r="C193" s="20"/>
      <c r="D193" s="20"/>
      <c r="E193" s="20"/>
      <c r="F193" s="21"/>
      <c r="G193" s="21"/>
      <c r="H193" s="21"/>
      <c r="I193" s="22"/>
    </row>
    <row r="194" spans="1:9" ht="27.95" customHeight="1" thickBot="1">
      <c r="A194" s="18"/>
      <c r="B194" s="19"/>
      <c r="C194" s="20"/>
      <c r="D194" s="20"/>
      <c r="E194" s="20"/>
      <c r="F194" s="21"/>
      <c r="G194" s="21"/>
      <c r="H194" s="21"/>
      <c r="I194" s="22"/>
    </row>
    <row r="195" spans="1:9" ht="27.95" customHeight="1" thickBot="1">
      <c r="A195" s="18"/>
      <c r="B195" s="19"/>
      <c r="C195" s="20"/>
      <c r="D195" s="20"/>
      <c r="E195" s="20"/>
      <c r="F195" s="21"/>
      <c r="G195" s="21"/>
      <c r="H195" s="21"/>
      <c r="I195" s="22"/>
    </row>
    <row r="196" spans="1:9" ht="13.5" thickBot="1">
      <c r="A196" s="18"/>
      <c r="B196" s="19"/>
      <c r="C196" s="465"/>
      <c r="D196" s="466"/>
      <c r="E196" s="466"/>
      <c r="F196" s="466"/>
      <c r="G196" s="466"/>
      <c r="H196" s="466"/>
      <c r="I196" s="467"/>
    </row>
    <row r="197" spans="1:9" ht="27.95" customHeight="1" thickBot="1">
      <c r="A197" s="18"/>
      <c r="B197" s="19"/>
      <c r="C197" s="20"/>
      <c r="D197" s="20"/>
      <c r="E197" s="20"/>
      <c r="F197" s="21"/>
      <c r="G197" s="21"/>
      <c r="H197" s="21"/>
      <c r="I197" s="22"/>
    </row>
    <row r="198" spans="1:9" ht="27.95" customHeight="1" thickBot="1">
      <c r="A198" s="18"/>
      <c r="B198" s="19"/>
      <c r="C198" s="20"/>
      <c r="D198" s="20"/>
      <c r="E198" s="20"/>
      <c r="F198" s="21"/>
      <c r="G198" s="21"/>
      <c r="H198" s="21"/>
      <c r="I198" s="22"/>
    </row>
    <row r="199" spans="1:9" ht="13.5" thickBot="1">
      <c r="A199" s="18"/>
      <c r="B199" s="19"/>
      <c r="C199" s="465"/>
      <c r="D199" s="466"/>
      <c r="E199" s="466"/>
      <c r="F199" s="466"/>
      <c r="G199" s="466"/>
      <c r="H199" s="466"/>
      <c r="I199" s="467"/>
    </row>
    <row r="200" spans="1:9" ht="13.5" thickBot="1">
      <c r="A200" s="18"/>
      <c r="B200" s="19"/>
      <c r="C200" s="465"/>
      <c r="D200" s="466"/>
      <c r="E200" s="466"/>
      <c r="F200" s="466"/>
      <c r="G200" s="466"/>
      <c r="H200" s="466"/>
      <c r="I200" s="467"/>
    </row>
    <row r="201" spans="1:9" ht="13.5" thickBot="1">
      <c r="A201" s="18"/>
      <c r="B201" s="19"/>
      <c r="C201" s="465"/>
      <c r="D201" s="466"/>
      <c r="E201" s="466"/>
      <c r="F201" s="466"/>
      <c r="G201" s="466"/>
      <c r="H201" s="466"/>
      <c r="I201" s="467"/>
    </row>
    <row r="202" spans="1:9" ht="27.95" customHeight="1" thickBot="1">
      <c r="A202" s="18"/>
      <c r="B202" s="19"/>
      <c r="C202" s="20"/>
      <c r="D202" s="20"/>
      <c r="E202" s="20"/>
      <c r="F202" s="21"/>
      <c r="G202" s="21"/>
      <c r="H202" s="21"/>
      <c r="I202" s="22"/>
    </row>
    <row r="203" spans="1:9" ht="27.95" customHeight="1" thickBot="1">
      <c r="A203" s="18"/>
      <c r="B203" s="19"/>
      <c r="C203" s="20"/>
      <c r="D203" s="20"/>
      <c r="E203" s="20"/>
      <c r="F203" s="21"/>
      <c r="G203" s="21"/>
      <c r="H203" s="21"/>
      <c r="I203" s="22"/>
    </row>
    <row r="204" spans="1:9" ht="27.95" customHeight="1" thickBot="1">
      <c r="A204" s="18"/>
      <c r="B204" s="19"/>
      <c r="C204" s="20"/>
      <c r="D204" s="20"/>
      <c r="E204" s="20"/>
      <c r="F204" s="21"/>
      <c r="G204" s="21"/>
      <c r="H204" s="21"/>
      <c r="I204" s="22"/>
    </row>
    <row r="205" spans="1:9" ht="27.95" customHeight="1" thickBot="1">
      <c r="A205" s="18"/>
      <c r="B205" s="19"/>
      <c r="C205" s="20"/>
      <c r="D205" s="20"/>
      <c r="E205" s="20"/>
      <c r="F205" s="21"/>
      <c r="G205" s="21"/>
      <c r="H205" s="21"/>
      <c r="I205" s="22"/>
    </row>
    <row r="206" spans="1:9" ht="27.95" customHeight="1" thickBot="1">
      <c r="A206" s="18"/>
      <c r="B206" s="19"/>
      <c r="C206" s="20"/>
      <c r="D206" s="20"/>
      <c r="E206" s="20"/>
      <c r="F206" s="21"/>
      <c r="G206" s="21"/>
      <c r="H206" s="21"/>
      <c r="I206" s="22"/>
    </row>
    <row r="207" spans="1:9" ht="27.95" customHeight="1" thickBot="1">
      <c r="A207" s="18"/>
      <c r="B207" s="19"/>
      <c r="C207" s="20"/>
      <c r="D207" s="20"/>
      <c r="E207" s="20"/>
      <c r="F207" s="21"/>
      <c r="G207" s="21"/>
      <c r="H207" s="21"/>
      <c r="I207" s="22"/>
    </row>
    <row r="208" spans="1:9" ht="13.5" thickBot="1">
      <c r="A208" s="18"/>
      <c r="B208" s="19"/>
      <c r="C208" s="465"/>
      <c r="D208" s="466"/>
      <c r="E208" s="466"/>
      <c r="F208" s="466"/>
      <c r="G208" s="466"/>
      <c r="H208" s="466"/>
      <c r="I208" s="467"/>
    </row>
    <row r="209" spans="1:9" ht="27.95" customHeight="1" thickBot="1">
      <c r="A209" s="18"/>
      <c r="B209" s="19"/>
      <c r="C209" s="20"/>
      <c r="D209" s="20"/>
      <c r="E209" s="20"/>
      <c r="F209" s="21"/>
      <c r="G209" s="21"/>
      <c r="H209" s="21"/>
      <c r="I209" s="22"/>
    </row>
    <row r="210" spans="1:9" ht="27.95" customHeight="1" thickBot="1">
      <c r="A210" s="18"/>
      <c r="B210" s="19"/>
      <c r="C210" s="20"/>
      <c r="D210" s="20"/>
      <c r="E210" s="20"/>
      <c r="F210" s="21"/>
      <c r="G210" s="21"/>
      <c r="H210" s="21"/>
      <c r="I210" s="22"/>
    </row>
    <row r="211" spans="1:9" ht="13.5" thickBot="1">
      <c r="A211" s="18"/>
      <c r="B211" s="19"/>
      <c r="C211" s="465"/>
      <c r="D211" s="466"/>
      <c r="E211" s="466"/>
      <c r="F211" s="466"/>
      <c r="G211" s="466"/>
      <c r="H211" s="466"/>
      <c r="I211" s="467"/>
    </row>
    <row r="212" spans="1:9" ht="13.5" thickBot="1">
      <c r="A212" s="18"/>
      <c r="B212" s="19"/>
      <c r="C212" s="465"/>
      <c r="D212" s="466"/>
      <c r="E212" s="466"/>
      <c r="F212" s="466"/>
      <c r="G212" s="466"/>
      <c r="H212" s="466"/>
      <c r="I212" s="467"/>
    </row>
    <row r="213" spans="1:9" ht="27.95" customHeight="1" thickBot="1">
      <c r="A213" s="18"/>
      <c r="B213" s="19"/>
      <c r="C213" s="20"/>
      <c r="D213" s="20"/>
      <c r="E213" s="20"/>
      <c r="F213" s="21"/>
      <c r="G213" s="21"/>
      <c r="H213" s="21"/>
      <c r="I213" s="22"/>
    </row>
    <row r="214" spans="1:9" ht="27.95" customHeight="1" thickBot="1">
      <c r="A214" s="18"/>
      <c r="B214" s="19"/>
      <c r="C214" s="20"/>
      <c r="D214" s="20"/>
      <c r="E214" s="20"/>
      <c r="F214" s="21"/>
      <c r="G214" s="21"/>
      <c r="H214" s="21"/>
      <c r="I214" s="22"/>
    </row>
    <row r="215" spans="1:9" ht="27.95" customHeight="1" thickBot="1">
      <c r="A215" s="18"/>
      <c r="B215" s="19"/>
      <c r="C215" s="20"/>
      <c r="D215" s="20"/>
      <c r="E215" s="20"/>
      <c r="F215" s="21"/>
      <c r="G215" s="21"/>
      <c r="H215" s="21"/>
      <c r="I215" s="22"/>
    </row>
    <row r="216" spans="1:9" ht="13.5" thickBot="1">
      <c r="A216" s="18"/>
      <c r="B216" s="19"/>
      <c r="C216" s="465"/>
      <c r="D216" s="466"/>
      <c r="E216" s="466"/>
      <c r="F216" s="466"/>
      <c r="G216" s="466"/>
      <c r="H216" s="466"/>
      <c r="I216" s="467"/>
    </row>
    <row r="217" spans="1:9" ht="27.95" customHeight="1" thickBot="1">
      <c r="A217" s="18"/>
      <c r="B217" s="19"/>
      <c r="C217" s="20"/>
      <c r="D217" s="20"/>
      <c r="E217" s="20"/>
      <c r="F217" s="21"/>
      <c r="G217" s="21"/>
      <c r="H217" s="21"/>
      <c r="I217" s="22"/>
    </row>
    <row r="218" spans="1:9" ht="27.95" customHeight="1" thickBot="1">
      <c r="A218" s="18"/>
      <c r="B218" s="19"/>
      <c r="C218" s="20"/>
      <c r="D218" s="20"/>
      <c r="E218" s="20"/>
      <c r="F218" s="21"/>
      <c r="G218" s="21"/>
      <c r="H218" s="21"/>
      <c r="I218" s="22"/>
    </row>
    <row r="219" spans="1:9" ht="27.95" customHeight="1" thickBot="1">
      <c r="A219" s="18"/>
      <c r="B219" s="19"/>
      <c r="C219" s="20"/>
      <c r="D219" s="20"/>
      <c r="E219" s="20"/>
      <c r="F219" s="21"/>
      <c r="G219" s="21"/>
      <c r="H219" s="21"/>
      <c r="I219" s="22"/>
    </row>
    <row r="220" spans="1:9" ht="13.5" thickBot="1">
      <c r="A220" s="18"/>
      <c r="B220" s="19"/>
      <c r="C220" s="465"/>
      <c r="D220" s="466"/>
      <c r="E220" s="466"/>
      <c r="F220" s="466"/>
      <c r="G220" s="466"/>
      <c r="H220" s="466"/>
      <c r="I220" s="467"/>
    </row>
    <row r="221" spans="1:9" ht="13.5" thickBot="1">
      <c r="A221" s="18"/>
      <c r="B221" s="19"/>
      <c r="C221" s="465"/>
      <c r="D221" s="466"/>
      <c r="E221" s="466"/>
      <c r="F221" s="466"/>
      <c r="G221" s="466"/>
      <c r="H221" s="466"/>
      <c r="I221" s="467"/>
    </row>
    <row r="222" spans="1:9" ht="27.95" customHeight="1" thickBot="1">
      <c r="A222" s="18"/>
      <c r="B222" s="19"/>
      <c r="C222" s="20"/>
      <c r="D222" s="20"/>
      <c r="E222" s="20"/>
      <c r="F222" s="21"/>
      <c r="G222" s="21"/>
      <c r="H222" s="21"/>
      <c r="I222" s="22"/>
    </row>
    <row r="223" spans="1:9" ht="27.95" customHeight="1" thickBot="1">
      <c r="A223" s="18"/>
      <c r="B223" s="19"/>
      <c r="C223" s="20"/>
      <c r="D223" s="20"/>
      <c r="E223" s="20"/>
      <c r="F223" s="21"/>
      <c r="G223" s="21"/>
      <c r="H223" s="21"/>
      <c r="I223" s="22"/>
    </row>
    <row r="224" spans="1:9" ht="13.5" thickBot="1">
      <c r="A224" s="18"/>
      <c r="B224" s="19"/>
      <c r="C224" s="465"/>
      <c r="D224" s="466"/>
      <c r="E224" s="466"/>
      <c r="F224" s="466"/>
      <c r="G224" s="466"/>
      <c r="H224" s="466"/>
      <c r="I224" s="467"/>
    </row>
    <row r="225" spans="1:9" ht="27.95" customHeight="1" thickBot="1">
      <c r="A225" s="18"/>
      <c r="B225" s="19"/>
      <c r="C225" s="20"/>
      <c r="D225" s="20"/>
      <c r="E225" s="20"/>
      <c r="F225" s="21"/>
      <c r="G225" s="21"/>
      <c r="H225" s="21"/>
      <c r="I225" s="22"/>
    </row>
    <row r="226" spans="1:9" ht="27.95" customHeight="1" thickBot="1">
      <c r="A226" s="18"/>
      <c r="B226" s="19"/>
      <c r="C226" s="20"/>
      <c r="D226" s="20"/>
      <c r="E226" s="20"/>
      <c r="F226" s="21"/>
      <c r="G226" s="21"/>
      <c r="H226" s="21"/>
      <c r="I226" s="22"/>
    </row>
    <row r="227" spans="1:9" ht="27.95" customHeight="1" thickBot="1">
      <c r="A227" s="18"/>
      <c r="B227" s="19"/>
      <c r="C227" s="20"/>
      <c r="D227" s="20"/>
      <c r="E227" s="20"/>
      <c r="F227" s="21"/>
      <c r="G227" s="21"/>
      <c r="H227" s="21"/>
      <c r="I227" s="22"/>
    </row>
    <row r="228" spans="1:9" ht="13.5" thickBot="1">
      <c r="A228" s="18"/>
      <c r="B228" s="19"/>
      <c r="C228" s="465"/>
      <c r="D228" s="466"/>
      <c r="E228" s="466"/>
      <c r="F228" s="466"/>
      <c r="G228" s="466"/>
      <c r="H228" s="466"/>
      <c r="I228" s="467"/>
    </row>
    <row r="229" spans="1:9" ht="13.5" thickBot="1">
      <c r="A229" s="18"/>
      <c r="B229" s="19"/>
      <c r="C229" s="465"/>
      <c r="D229" s="466"/>
      <c r="E229" s="466"/>
      <c r="F229" s="466"/>
      <c r="G229" s="466"/>
      <c r="H229" s="466"/>
      <c r="I229" s="467"/>
    </row>
    <row r="230" spans="1:9" ht="13.5" thickBot="1">
      <c r="A230" s="18"/>
      <c r="B230" s="19"/>
      <c r="C230" s="465"/>
      <c r="D230" s="466"/>
      <c r="E230" s="466"/>
      <c r="F230" s="466"/>
      <c r="G230" s="466"/>
      <c r="H230" s="466"/>
      <c r="I230" s="467"/>
    </row>
    <row r="231" spans="1:9" ht="13.5" thickBot="1">
      <c r="A231" s="18"/>
      <c r="B231" s="19"/>
      <c r="C231" s="465"/>
      <c r="D231" s="466"/>
      <c r="E231" s="466"/>
      <c r="F231" s="466"/>
      <c r="G231" s="466"/>
      <c r="H231" s="466"/>
      <c r="I231" s="467"/>
    </row>
    <row r="232" spans="1:9" ht="13.5" thickBot="1">
      <c r="A232" s="18"/>
      <c r="B232" s="19"/>
      <c r="C232" s="465"/>
      <c r="D232" s="466"/>
      <c r="E232" s="466"/>
      <c r="F232" s="466"/>
      <c r="G232" s="466"/>
      <c r="H232" s="466"/>
      <c r="I232" s="467"/>
    </row>
    <row r="233" spans="1:9" ht="13.5" thickBot="1">
      <c r="A233" s="18"/>
      <c r="B233" s="19"/>
      <c r="C233" s="465"/>
      <c r="D233" s="466"/>
      <c r="E233" s="466"/>
      <c r="F233" s="466"/>
      <c r="G233" s="466"/>
      <c r="H233" s="466"/>
      <c r="I233" s="467"/>
    </row>
    <row r="234" spans="1:9" ht="27.95" customHeight="1" thickBot="1">
      <c r="A234" s="18"/>
      <c r="B234" s="19"/>
      <c r="C234" s="20"/>
      <c r="D234" s="20"/>
      <c r="E234" s="20"/>
      <c r="F234" s="21"/>
      <c r="G234" s="21"/>
      <c r="H234" s="21"/>
      <c r="I234" s="22"/>
    </row>
    <row r="235" spans="1:9" ht="27.95" customHeight="1" thickBot="1">
      <c r="A235" s="18"/>
      <c r="B235" s="19"/>
      <c r="C235" s="20"/>
      <c r="D235" s="20"/>
      <c r="E235" s="20"/>
      <c r="F235" s="21"/>
      <c r="G235" s="21"/>
      <c r="H235" s="21"/>
      <c r="I235" s="22"/>
    </row>
    <row r="236" spans="1:9" ht="27.95" customHeight="1" thickBot="1">
      <c r="A236" s="18"/>
      <c r="B236" s="19"/>
      <c r="C236" s="20"/>
      <c r="D236" s="20"/>
      <c r="E236" s="20"/>
      <c r="F236" s="21"/>
      <c r="G236" s="21"/>
      <c r="H236" s="21"/>
      <c r="I236" s="22"/>
    </row>
    <row r="237" spans="1:9" ht="13.5" thickBot="1">
      <c r="A237" s="18"/>
      <c r="B237" s="19"/>
      <c r="C237" s="465"/>
      <c r="D237" s="466"/>
      <c r="E237" s="466"/>
      <c r="F237" s="466"/>
      <c r="G237" s="466"/>
      <c r="H237" s="466"/>
      <c r="I237" s="467"/>
    </row>
    <row r="238" spans="1:9" ht="13.5" thickBot="1">
      <c r="A238" s="18"/>
      <c r="B238" s="19"/>
      <c r="C238" s="465"/>
      <c r="D238" s="466"/>
      <c r="E238" s="466"/>
      <c r="F238" s="466"/>
      <c r="G238" s="466"/>
      <c r="H238" s="466"/>
      <c r="I238" s="467"/>
    </row>
    <row r="239" spans="1:9" ht="27.95" customHeight="1" thickBot="1">
      <c r="A239" s="18"/>
      <c r="B239" s="19"/>
      <c r="C239" s="20"/>
      <c r="D239" s="20"/>
      <c r="E239" s="20"/>
      <c r="F239" s="21"/>
      <c r="G239" s="21"/>
      <c r="H239" s="21"/>
      <c r="I239" s="22"/>
    </row>
    <row r="240" spans="1:9" ht="27.95" customHeight="1" thickBot="1">
      <c r="A240" s="18"/>
      <c r="B240" s="19"/>
      <c r="C240" s="20"/>
      <c r="D240" s="20"/>
      <c r="E240" s="20"/>
      <c r="F240" s="21"/>
      <c r="G240" s="21"/>
      <c r="H240" s="21"/>
      <c r="I240" s="22"/>
    </row>
    <row r="241" spans="1:9" ht="27.95" customHeight="1" thickBot="1">
      <c r="A241" s="18"/>
      <c r="B241" s="19"/>
      <c r="C241" s="20"/>
      <c r="D241" s="20"/>
      <c r="E241" s="20"/>
      <c r="F241" s="21"/>
      <c r="G241" s="21"/>
      <c r="H241" s="21"/>
      <c r="I241" s="22"/>
    </row>
    <row r="242" spans="1:9" ht="27.95" customHeight="1" thickBot="1">
      <c r="A242" s="18"/>
      <c r="B242" s="19"/>
      <c r="C242" s="20"/>
      <c r="D242" s="20"/>
      <c r="E242" s="20"/>
      <c r="F242" s="21"/>
      <c r="G242" s="21"/>
      <c r="H242" s="21"/>
      <c r="I242" s="22"/>
    </row>
    <row r="243" spans="1:9" ht="27.95" customHeight="1" thickBot="1">
      <c r="A243" s="18"/>
      <c r="B243" s="19"/>
      <c r="C243" s="20"/>
      <c r="D243" s="20"/>
      <c r="E243" s="20"/>
      <c r="F243" s="21"/>
      <c r="G243" s="21"/>
      <c r="H243" s="21"/>
      <c r="I243" s="22"/>
    </row>
    <row r="244" spans="1:9" ht="13.5" thickBot="1">
      <c r="A244" s="18"/>
      <c r="B244" s="19"/>
      <c r="C244" s="465"/>
      <c r="D244" s="466"/>
      <c r="E244" s="466"/>
      <c r="F244" s="466"/>
      <c r="G244" s="466"/>
      <c r="H244" s="466"/>
      <c r="I244" s="467"/>
    </row>
    <row r="245" spans="1:9" ht="27.95" customHeight="1" thickBot="1">
      <c r="A245" s="18"/>
      <c r="B245" s="19"/>
      <c r="C245" s="20"/>
      <c r="D245" s="20"/>
      <c r="E245" s="20"/>
      <c r="F245" s="21"/>
      <c r="G245" s="21"/>
      <c r="H245" s="21"/>
      <c r="I245" s="22"/>
    </row>
    <row r="246" spans="1:9" ht="27.95" customHeight="1" thickBot="1">
      <c r="A246" s="18"/>
      <c r="B246" s="19"/>
      <c r="C246" s="20"/>
      <c r="D246" s="20"/>
      <c r="E246" s="20"/>
      <c r="F246" s="21"/>
      <c r="G246" s="21"/>
      <c r="H246" s="21"/>
      <c r="I246" s="22"/>
    </row>
    <row r="247" spans="1:9" ht="13.5" thickBot="1">
      <c r="A247" s="18"/>
      <c r="B247" s="19"/>
      <c r="C247" s="465"/>
      <c r="D247" s="466"/>
      <c r="E247" s="466"/>
      <c r="F247" s="466"/>
      <c r="G247" s="466"/>
      <c r="H247" s="466"/>
      <c r="I247" s="467"/>
    </row>
    <row r="248" spans="1:9" ht="27.95" customHeight="1" thickBot="1">
      <c r="A248" s="18"/>
      <c r="B248" s="19"/>
      <c r="C248" s="20"/>
      <c r="D248" s="20"/>
      <c r="E248" s="20"/>
      <c r="F248" s="21"/>
      <c r="G248" s="21"/>
      <c r="H248" s="21"/>
      <c r="I248" s="22"/>
    </row>
    <row r="249" spans="1:9" ht="27.95" customHeight="1" thickBot="1">
      <c r="A249" s="18"/>
      <c r="B249" s="19"/>
      <c r="C249" s="20"/>
      <c r="D249" s="20"/>
      <c r="E249" s="20"/>
      <c r="F249" s="21"/>
      <c r="G249" s="21"/>
      <c r="H249" s="21"/>
      <c r="I249" s="22"/>
    </row>
    <row r="250" spans="1:9" ht="27.95" customHeight="1" thickBot="1">
      <c r="A250" s="18"/>
      <c r="B250" s="19"/>
      <c r="C250" s="20"/>
      <c r="D250" s="20"/>
      <c r="E250" s="20"/>
      <c r="F250" s="21"/>
      <c r="G250" s="21"/>
      <c r="H250" s="21"/>
      <c r="I250" s="22"/>
    </row>
    <row r="251" spans="1:9" ht="13.5" thickBot="1">
      <c r="A251" s="18"/>
      <c r="B251" s="19"/>
      <c r="C251" s="465"/>
      <c r="D251" s="466"/>
      <c r="E251" s="466"/>
      <c r="F251" s="466"/>
      <c r="G251" s="466"/>
      <c r="H251" s="466"/>
      <c r="I251" s="467"/>
    </row>
    <row r="252" spans="1:9" ht="27.95" customHeight="1" thickBot="1">
      <c r="A252" s="18"/>
      <c r="B252" s="19"/>
      <c r="C252" s="20"/>
      <c r="D252" s="20"/>
      <c r="E252" s="20"/>
      <c r="F252" s="21"/>
      <c r="G252" s="21"/>
      <c r="H252" s="21"/>
      <c r="I252" s="22"/>
    </row>
    <row r="253" spans="1:9" ht="27.95" customHeight="1" thickBot="1">
      <c r="A253" s="18"/>
      <c r="B253" s="19"/>
      <c r="C253" s="20"/>
      <c r="D253" s="20"/>
      <c r="E253" s="20"/>
      <c r="F253" s="21"/>
      <c r="G253" s="21"/>
      <c r="H253" s="21"/>
      <c r="I253" s="22"/>
    </row>
    <row r="254" spans="1:9" ht="27.95" customHeight="1" thickBot="1">
      <c r="A254" s="18"/>
      <c r="B254" s="19"/>
      <c r="C254" s="20"/>
      <c r="D254" s="20"/>
      <c r="E254" s="20"/>
      <c r="F254" s="21"/>
      <c r="G254" s="21"/>
      <c r="H254" s="21"/>
      <c r="I254" s="22"/>
    </row>
    <row r="255" spans="1:9" ht="27.95" customHeight="1" thickBot="1">
      <c r="A255" s="18"/>
      <c r="B255" s="19"/>
      <c r="C255" s="20"/>
      <c r="D255" s="20"/>
      <c r="E255" s="20"/>
      <c r="F255" s="21"/>
      <c r="G255" s="21"/>
      <c r="H255" s="21"/>
      <c r="I255" s="22"/>
    </row>
    <row r="256" spans="1:9" ht="13.5" thickBot="1">
      <c r="A256" s="18"/>
      <c r="B256" s="19"/>
      <c r="C256" s="465"/>
      <c r="D256" s="466"/>
      <c r="E256" s="466"/>
      <c r="F256" s="466"/>
      <c r="G256" s="466"/>
      <c r="H256" s="466"/>
      <c r="I256" s="467"/>
    </row>
    <row r="257" spans="1:9" ht="13.5" thickBot="1">
      <c r="A257" s="18"/>
      <c r="B257" s="19"/>
      <c r="C257" s="465"/>
      <c r="D257" s="466"/>
      <c r="E257" s="466"/>
      <c r="F257" s="466"/>
      <c r="G257" s="466"/>
      <c r="H257" s="466"/>
      <c r="I257" s="467"/>
    </row>
    <row r="258" spans="1:9" ht="13.5" thickBot="1">
      <c r="A258" s="18"/>
      <c r="B258" s="19"/>
      <c r="C258" s="465"/>
      <c r="D258" s="466"/>
      <c r="E258" s="466"/>
      <c r="F258" s="466"/>
      <c r="G258" s="466"/>
      <c r="H258" s="466"/>
      <c r="I258" s="467"/>
    </row>
    <row r="259" spans="1:9" ht="13.5" thickBot="1">
      <c r="A259" s="18"/>
      <c r="B259" s="19"/>
      <c r="C259" s="465"/>
      <c r="D259" s="466"/>
      <c r="E259" s="466"/>
      <c r="F259" s="466"/>
      <c r="G259" s="466"/>
      <c r="H259" s="466"/>
      <c r="I259" s="467"/>
    </row>
    <row r="260" spans="1:9" ht="13.5" thickBot="1">
      <c r="A260" s="18"/>
      <c r="B260" s="19"/>
      <c r="C260" s="465"/>
      <c r="D260" s="466"/>
      <c r="E260" s="466"/>
      <c r="F260" s="466"/>
      <c r="G260" s="466"/>
      <c r="H260" s="466"/>
      <c r="I260" s="467"/>
    </row>
    <row r="261" spans="1:9" ht="13.5" thickBot="1">
      <c r="A261" s="18"/>
      <c r="B261" s="19"/>
      <c r="C261" s="465"/>
      <c r="D261" s="466"/>
      <c r="E261" s="466"/>
      <c r="F261" s="466"/>
      <c r="G261" s="466"/>
      <c r="H261" s="466"/>
      <c r="I261" s="467"/>
    </row>
    <row r="262" spans="1:9" ht="27.95" customHeight="1" thickBot="1">
      <c r="A262" s="18"/>
      <c r="B262" s="19"/>
      <c r="C262" s="20"/>
      <c r="D262" s="20"/>
      <c r="E262" s="20"/>
      <c r="F262" s="21"/>
      <c r="G262" s="21"/>
      <c r="H262" s="21"/>
      <c r="I262" s="22"/>
    </row>
    <row r="263" spans="1:9" ht="27.95" customHeight="1" thickBot="1">
      <c r="A263" s="18"/>
      <c r="B263" s="19"/>
      <c r="C263" s="20"/>
      <c r="D263" s="20"/>
      <c r="E263" s="20"/>
      <c r="F263" s="21"/>
      <c r="G263" s="21"/>
      <c r="H263" s="21"/>
      <c r="I263" s="22"/>
    </row>
    <row r="264" spans="1:9" ht="27.95" customHeight="1" thickBot="1">
      <c r="A264" s="18"/>
      <c r="B264" s="19"/>
      <c r="C264" s="20"/>
      <c r="D264" s="20"/>
      <c r="E264" s="20"/>
      <c r="F264" s="21"/>
      <c r="G264" s="21"/>
      <c r="H264" s="21"/>
      <c r="I264" s="22"/>
    </row>
    <row r="265" spans="1:9" ht="13.5" thickBot="1">
      <c r="A265" s="18"/>
      <c r="B265" s="19"/>
      <c r="C265" s="465"/>
      <c r="D265" s="466"/>
      <c r="E265" s="466"/>
      <c r="F265" s="466"/>
      <c r="G265" s="466"/>
      <c r="H265" s="466"/>
      <c r="I265" s="467"/>
    </row>
    <row r="266" spans="1:9" ht="27.95" customHeight="1" thickBot="1">
      <c r="A266" s="18"/>
      <c r="B266" s="19"/>
      <c r="C266" s="20"/>
      <c r="D266" s="20"/>
      <c r="E266" s="20"/>
      <c r="F266" s="21"/>
      <c r="G266" s="21"/>
      <c r="H266" s="21"/>
      <c r="I266" s="22"/>
    </row>
    <row r="267" spans="1:9" ht="27.95" customHeight="1" thickBot="1">
      <c r="A267" s="18"/>
      <c r="B267" s="19"/>
      <c r="C267" s="20"/>
      <c r="D267" s="20"/>
      <c r="E267" s="20"/>
      <c r="F267" s="21"/>
      <c r="G267" s="21"/>
      <c r="H267" s="21"/>
      <c r="I267" s="22"/>
    </row>
    <row r="268" spans="1:9" ht="13.5" thickBot="1">
      <c r="A268" s="18"/>
      <c r="B268" s="19"/>
      <c r="C268" s="465"/>
      <c r="D268" s="466"/>
      <c r="E268" s="466"/>
      <c r="F268" s="466"/>
      <c r="G268" s="466"/>
      <c r="H268" s="466"/>
      <c r="I268" s="467"/>
    </row>
    <row r="269" spans="1:9" ht="27.95" customHeight="1" thickBot="1">
      <c r="A269" s="18"/>
      <c r="B269" s="19"/>
      <c r="C269" s="20"/>
      <c r="D269" s="20"/>
      <c r="E269" s="20"/>
      <c r="F269" s="21"/>
      <c r="G269" s="21"/>
      <c r="H269" s="21"/>
      <c r="I269" s="22"/>
    </row>
    <row r="270" spans="1:9" ht="27.95" customHeight="1" thickBot="1">
      <c r="A270" s="18"/>
      <c r="B270" s="19"/>
      <c r="C270" s="20"/>
      <c r="D270" s="20"/>
      <c r="E270" s="20"/>
      <c r="F270" s="21"/>
      <c r="G270" s="21"/>
      <c r="H270" s="21"/>
      <c r="I270" s="22"/>
    </row>
    <row r="271" spans="1:9" ht="27.95" customHeight="1" thickBot="1">
      <c r="A271" s="18"/>
      <c r="B271" s="19"/>
      <c r="C271" s="20"/>
      <c r="D271" s="20"/>
      <c r="E271" s="20"/>
      <c r="F271" s="21"/>
      <c r="G271" s="21"/>
      <c r="H271" s="21"/>
      <c r="I271" s="22"/>
    </row>
    <row r="272" spans="1:9" ht="13.5" thickBot="1">
      <c r="A272" s="18"/>
      <c r="B272" s="19"/>
      <c r="C272" s="465"/>
      <c r="D272" s="466"/>
      <c r="E272" s="466"/>
      <c r="F272" s="466"/>
      <c r="G272" s="466"/>
      <c r="H272" s="466"/>
      <c r="I272" s="467"/>
    </row>
    <row r="273" spans="1:9" ht="27.95" customHeight="1" thickBot="1">
      <c r="A273" s="18"/>
      <c r="B273" s="19"/>
      <c r="C273" s="20"/>
      <c r="D273" s="20"/>
      <c r="E273" s="20"/>
      <c r="F273" s="21"/>
      <c r="G273" s="21"/>
      <c r="H273" s="21"/>
      <c r="I273" s="22"/>
    </row>
    <row r="274" spans="1:9" ht="13.5" thickBot="1">
      <c r="A274" s="18"/>
      <c r="B274" s="19"/>
      <c r="C274" s="465"/>
      <c r="D274" s="466"/>
      <c r="E274" s="466"/>
      <c r="F274" s="466"/>
      <c r="G274" s="466"/>
      <c r="H274" s="466"/>
      <c r="I274" s="467"/>
    </row>
    <row r="275" spans="1:9" ht="27.95" customHeight="1" thickBot="1">
      <c r="A275" s="18"/>
      <c r="B275" s="19"/>
      <c r="C275" s="20"/>
      <c r="D275" s="20"/>
      <c r="E275" s="20"/>
      <c r="F275" s="21"/>
      <c r="G275" s="21"/>
      <c r="H275" s="21"/>
      <c r="I275" s="22"/>
    </row>
    <row r="276" spans="1:9" ht="27.95" customHeight="1" thickBot="1">
      <c r="A276" s="18"/>
      <c r="B276" s="19"/>
      <c r="C276" s="20"/>
      <c r="D276" s="20"/>
      <c r="E276" s="20"/>
      <c r="F276" s="21"/>
      <c r="G276" s="21"/>
      <c r="H276" s="21"/>
      <c r="I276" s="22"/>
    </row>
    <row r="277" spans="1:9" ht="27.95" customHeight="1" thickBot="1">
      <c r="A277" s="18"/>
      <c r="B277" s="19"/>
      <c r="C277" s="20"/>
      <c r="D277" s="20"/>
      <c r="E277" s="20"/>
      <c r="F277" s="21"/>
      <c r="G277" s="21"/>
      <c r="H277" s="21"/>
      <c r="I277" s="22"/>
    </row>
    <row r="278" spans="1:9" ht="27.95" customHeight="1" thickBot="1">
      <c r="A278" s="18"/>
      <c r="B278" s="19"/>
      <c r="C278" s="20"/>
      <c r="D278" s="20"/>
      <c r="E278" s="20"/>
      <c r="F278" s="21"/>
      <c r="G278" s="21"/>
      <c r="H278" s="21"/>
      <c r="I278" s="22"/>
    </row>
    <row r="279" spans="1:9" ht="13.5" thickBot="1">
      <c r="A279" s="18"/>
      <c r="B279" s="19"/>
      <c r="C279" s="465"/>
      <c r="D279" s="466"/>
      <c r="E279" s="466"/>
      <c r="F279" s="466"/>
      <c r="G279" s="466"/>
      <c r="H279" s="466"/>
      <c r="I279" s="467"/>
    </row>
    <row r="280" spans="1:9" ht="13.5" thickBot="1">
      <c r="A280" s="18"/>
      <c r="B280" s="19"/>
      <c r="C280" s="465"/>
      <c r="D280" s="466"/>
      <c r="E280" s="466"/>
      <c r="F280" s="466"/>
      <c r="G280" s="466"/>
      <c r="H280" s="466"/>
      <c r="I280" s="467"/>
    </row>
    <row r="281" spans="1:9" ht="13.5" thickBot="1">
      <c r="A281" s="18"/>
      <c r="B281" s="19"/>
      <c r="C281" s="465"/>
      <c r="D281" s="466"/>
      <c r="E281" s="466"/>
      <c r="F281" s="466"/>
      <c r="G281" s="466"/>
      <c r="H281" s="466"/>
      <c r="I281" s="467"/>
    </row>
    <row r="282" spans="1:9" ht="13.5" thickBot="1">
      <c r="A282" s="18"/>
      <c r="B282" s="19"/>
      <c r="C282" s="465"/>
      <c r="D282" s="466"/>
      <c r="E282" s="466"/>
      <c r="F282" s="466"/>
      <c r="G282" s="466"/>
      <c r="H282" s="466"/>
      <c r="I282" s="467"/>
    </row>
    <row r="283" spans="1:9" ht="27.95" customHeight="1" thickBot="1">
      <c r="A283" s="18"/>
      <c r="B283" s="19"/>
      <c r="C283" s="20"/>
      <c r="D283" s="20"/>
      <c r="E283" s="20"/>
      <c r="F283" s="21"/>
      <c r="G283" s="21"/>
      <c r="H283" s="21"/>
      <c r="I283" s="22"/>
    </row>
    <row r="284" spans="1:9" ht="27.95" customHeight="1" thickBot="1">
      <c r="A284" s="18"/>
      <c r="B284" s="19"/>
      <c r="C284" s="20"/>
      <c r="D284" s="20"/>
      <c r="E284" s="20"/>
      <c r="F284" s="21"/>
      <c r="G284" s="21"/>
      <c r="H284" s="21"/>
      <c r="I284" s="22"/>
    </row>
    <row r="285" spans="1:9" ht="27.95" customHeight="1" thickBot="1">
      <c r="A285" s="18"/>
      <c r="B285" s="19"/>
      <c r="C285" s="20"/>
      <c r="D285" s="20"/>
      <c r="E285" s="20"/>
      <c r="F285" s="21"/>
      <c r="G285" s="21"/>
      <c r="H285" s="21"/>
      <c r="I285" s="22"/>
    </row>
    <row r="286" spans="1:9" ht="13.5" thickBot="1">
      <c r="A286" s="18"/>
      <c r="B286" s="19"/>
      <c r="C286" s="465"/>
      <c r="D286" s="466"/>
      <c r="E286" s="466"/>
      <c r="F286" s="466"/>
      <c r="G286" s="466"/>
      <c r="H286" s="466"/>
      <c r="I286" s="467"/>
    </row>
    <row r="287" spans="1:9" ht="13.5" thickBot="1">
      <c r="A287" s="18"/>
      <c r="B287" s="19"/>
      <c r="C287" s="465"/>
      <c r="D287" s="466"/>
      <c r="E287" s="466"/>
      <c r="F287" s="466"/>
      <c r="G287" s="466"/>
      <c r="H287" s="466"/>
      <c r="I287" s="467"/>
    </row>
    <row r="288" spans="1:9" ht="13.5" thickBot="1">
      <c r="A288" s="18"/>
      <c r="B288" s="19"/>
      <c r="C288" s="465"/>
      <c r="D288" s="466"/>
      <c r="E288" s="466"/>
      <c r="F288" s="466"/>
      <c r="G288" s="466"/>
      <c r="H288" s="466"/>
      <c r="I288" s="467"/>
    </row>
    <row r="289" spans="1:9" ht="13.5" thickBot="1">
      <c r="A289" s="18"/>
      <c r="B289" s="19"/>
      <c r="C289" s="465"/>
      <c r="D289" s="466"/>
      <c r="E289" s="466"/>
      <c r="F289" s="466"/>
      <c r="G289" s="466"/>
      <c r="H289" s="466"/>
      <c r="I289" s="467"/>
    </row>
    <row r="290" spans="1:9" ht="13.5" thickBot="1">
      <c r="A290" s="18"/>
      <c r="B290" s="19"/>
      <c r="C290" s="465"/>
      <c r="D290" s="466"/>
      <c r="E290" s="466"/>
      <c r="F290" s="466"/>
      <c r="G290" s="466"/>
      <c r="H290" s="466"/>
      <c r="I290" s="467"/>
    </row>
    <row r="291" spans="1:9" ht="27.95" customHeight="1" thickBot="1">
      <c r="A291" s="18"/>
      <c r="B291" s="19"/>
      <c r="C291" s="20"/>
      <c r="D291" s="20"/>
      <c r="E291" s="20"/>
      <c r="F291" s="21"/>
      <c r="G291" s="21"/>
      <c r="H291" s="21"/>
      <c r="I291" s="22"/>
    </row>
    <row r="292" spans="1:9" ht="13.5" thickBot="1">
      <c r="A292" s="18"/>
      <c r="B292" s="19"/>
      <c r="C292" s="465"/>
      <c r="D292" s="466"/>
      <c r="E292" s="466"/>
      <c r="F292" s="466"/>
      <c r="G292" s="466"/>
      <c r="H292" s="466"/>
      <c r="I292" s="467"/>
    </row>
    <row r="293" spans="1:9" ht="13.5" thickBot="1">
      <c r="A293" s="18"/>
      <c r="B293" s="19"/>
      <c r="C293" s="465"/>
      <c r="D293" s="466"/>
      <c r="E293" s="466"/>
      <c r="F293" s="466"/>
      <c r="G293" s="466"/>
      <c r="H293" s="466"/>
      <c r="I293" s="467"/>
    </row>
    <row r="294" spans="1:9" ht="13.5" thickBot="1">
      <c r="A294" s="18"/>
      <c r="B294" s="19"/>
      <c r="C294" s="465"/>
      <c r="D294" s="466"/>
      <c r="E294" s="466"/>
      <c r="F294" s="466"/>
      <c r="G294" s="466"/>
      <c r="H294" s="466"/>
      <c r="I294" s="467"/>
    </row>
    <row r="295" spans="1:9" ht="27.95" customHeight="1" thickBot="1">
      <c r="A295" s="18"/>
      <c r="B295" s="19"/>
      <c r="C295" s="20"/>
      <c r="D295" s="20"/>
      <c r="E295" s="20"/>
      <c r="F295" s="21"/>
      <c r="G295" s="21"/>
      <c r="H295" s="21"/>
      <c r="I295" s="22"/>
    </row>
    <row r="296" spans="1:9" ht="13.5" thickBot="1">
      <c r="A296" s="18"/>
      <c r="B296" s="19"/>
      <c r="C296" s="465"/>
      <c r="D296" s="466"/>
      <c r="E296" s="466"/>
      <c r="F296" s="466"/>
      <c r="G296" s="466"/>
      <c r="H296" s="466"/>
      <c r="I296" s="467"/>
    </row>
    <row r="297" spans="1:9" ht="27.95" customHeight="1" thickBot="1">
      <c r="A297" s="18"/>
      <c r="B297" s="19"/>
      <c r="C297" s="20"/>
      <c r="D297" s="20"/>
      <c r="E297" s="20"/>
      <c r="F297" s="21"/>
      <c r="G297" s="21"/>
      <c r="H297" s="21"/>
      <c r="I297" s="22"/>
    </row>
    <row r="298" spans="1:9" ht="27.95" customHeight="1" thickBot="1">
      <c r="A298" s="18"/>
      <c r="B298" s="19"/>
      <c r="C298" s="20"/>
      <c r="D298" s="20"/>
      <c r="E298" s="20"/>
      <c r="F298" s="21"/>
      <c r="G298" s="21"/>
      <c r="H298" s="21"/>
      <c r="I298" s="22"/>
    </row>
    <row r="299" spans="1:9" ht="27.95" customHeight="1" thickBot="1">
      <c r="A299" s="18"/>
      <c r="B299" s="19"/>
      <c r="C299" s="20"/>
      <c r="D299" s="20"/>
      <c r="E299" s="20"/>
      <c r="F299" s="21"/>
      <c r="G299" s="21"/>
      <c r="H299" s="21"/>
      <c r="I299" s="22"/>
    </row>
    <row r="300" spans="1:9" ht="27.95" customHeight="1" thickBot="1">
      <c r="A300" s="18"/>
      <c r="B300" s="19"/>
      <c r="C300" s="20"/>
      <c r="D300" s="20"/>
      <c r="E300" s="20"/>
      <c r="F300" s="21"/>
      <c r="G300" s="21"/>
      <c r="H300" s="21"/>
      <c r="I300" s="22"/>
    </row>
    <row r="301" spans="1:9" ht="13.5" thickBot="1">
      <c r="A301" s="18"/>
      <c r="B301" s="19"/>
      <c r="C301" s="465"/>
      <c r="D301" s="466"/>
      <c r="E301" s="466"/>
      <c r="F301" s="466"/>
      <c r="G301" s="466"/>
      <c r="H301" s="466"/>
      <c r="I301" s="467"/>
    </row>
    <row r="302" spans="1:9" ht="27.95" customHeight="1" thickBot="1">
      <c r="A302" s="18"/>
      <c r="B302" s="19"/>
      <c r="C302" s="20"/>
      <c r="D302" s="20"/>
      <c r="E302" s="20"/>
      <c r="F302" s="21"/>
      <c r="G302" s="21"/>
      <c r="H302" s="21"/>
      <c r="I302" s="22"/>
    </row>
    <row r="303" spans="1:9" ht="13.5" thickBot="1">
      <c r="A303" s="18"/>
      <c r="B303" s="19"/>
      <c r="C303" s="465"/>
      <c r="D303" s="466"/>
      <c r="E303" s="466"/>
      <c r="F303" s="466"/>
      <c r="G303" s="466"/>
      <c r="H303" s="466"/>
      <c r="I303" s="467"/>
    </row>
    <row r="304" spans="1:9" ht="27.95" customHeight="1" thickBot="1">
      <c r="A304" s="18"/>
      <c r="B304" s="19"/>
      <c r="C304" s="20"/>
      <c r="D304" s="20"/>
      <c r="E304" s="20"/>
      <c r="F304" s="21"/>
      <c r="G304" s="21"/>
      <c r="H304" s="21"/>
      <c r="I304" s="22"/>
    </row>
    <row r="305" spans="1:9" ht="27.95" customHeight="1" thickBot="1">
      <c r="A305" s="18"/>
      <c r="B305" s="19"/>
      <c r="C305" s="20"/>
      <c r="D305" s="20"/>
      <c r="E305" s="20"/>
      <c r="F305" s="21"/>
      <c r="G305" s="21"/>
      <c r="H305" s="21"/>
      <c r="I305" s="22"/>
    </row>
    <row r="306" spans="1:9" ht="27.95" customHeight="1" thickBot="1">
      <c r="A306" s="18"/>
      <c r="B306" s="19"/>
      <c r="C306" s="20"/>
      <c r="D306" s="20"/>
      <c r="E306" s="20"/>
      <c r="F306" s="21"/>
      <c r="G306" s="21"/>
      <c r="H306" s="21"/>
      <c r="I306" s="22"/>
    </row>
    <row r="307" spans="1:9" ht="13.5" thickBot="1">
      <c r="A307" s="18"/>
      <c r="B307" s="19"/>
      <c r="C307" s="465"/>
      <c r="D307" s="466"/>
      <c r="E307" s="466"/>
      <c r="F307" s="466"/>
      <c r="G307" s="466"/>
      <c r="H307" s="466"/>
      <c r="I307" s="467"/>
    </row>
    <row r="308" spans="1:9" ht="13.5" thickBot="1">
      <c r="A308" s="18"/>
      <c r="B308" s="19"/>
      <c r="C308" s="465"/>
      <c r="D308" s="466"/>
      <c r="E308" s="466"/>
      <c r="F308" s="466"/>
      <c r="G308" s="466"/>
      <c r="H308" s="466"/>
      <c r="I308" s="467"/>
    </row>
    <row r="309" spans="1:9" ht="13.5" thickBot="1">
      <c r="A309" s="18"/>
      <c r="B309" s="19"/>
      <c r="C309" s="465"/>
      <c r="D309" s="466"/>
      <c r="E309" s="466"/>
      <c r="F309" s="466"/>
      <c r="G309" s="466"/>
      <c r="H309" s="466"/>
      <c r="I309" s="467"/>
    </row>
    <row r="310" spans="1:9" ht="13.5" thickBot="1">
      <c r="A310" s="18"/>
      <c r="B310" s="19"/>
      <c r="C310" s="465"/>
      <c r="D310" s="466"/>
      <c r="E310" s="466"/>
      <c r="F310" s="466"/>
      <c r="G310" s="466"/>
      <c r="H310" s="466"/>
      <c r="I310" s="467"/>
    </row>
    <row r="311" spans="1:9" ht="13.5" thickBot="1">
      <c r="A311" s="18"/>
      <c r="B311" s="19"/>
      <c r="C311" s="465"/>
      <c r="D311" s="466"/>
      <c r="E311" s="466"/>
      <c r="F311" s="466"/>
      <c r="G311" s="466"/>
      <c r="H311" s="466"/>
      <c r="I311" s="467"/>
    </row>
    <row r="312" spans="1:9" ht="27.95" customHeight="1" thickBot="1">
      <c r="A312" s="18"/>
      <c r="B312" s="19"/>
      <c r="C312" s="20"/>
      <c r="D312" s="20"/>
      <c r="E312" s="20"/>
      <c r="F312" s="21"/>
      <c r="G312" s="21"/>
      <c r="H312" s="21"/>
      <c r="I312" s="22"/>
    </row>
    <row r="313" spans="1:9" ht="27.95" customHeight="1" thickBot="1">
      <c r="A313" s="18"/>
      <c r="B313" s="19"/>
      <c r="C313" s="20"/>
      <c r="D313" s="20"/>
      <c r="E313" s="20"/>
      <c r="F313" s="21"/>
      <c r="G313" s="21"/>
      <c r="H313" s="21"/>
      <c r="I313" s="22"/>
    </row>
    <row r="314" spans="1:9" ht="27.95" customHeight="1" thickBot="1">
      <c r="A314" s="18"/>
      <c r="B314" s="19"/>
      <c r="C314" s="20"/>
      <c r="D314" s="20"/>
      <c r="E314" s="20"/>
      <c r="F314" s="21"/>
      <c r="G314" s="21"/>
      <c r="H314" s="21"/>
      <c r="I314" s="22"/>
    </row>
    <row r="315" spans="1:9" ht="27.95" customHeight="1" thickBot="1">
      <c r="A315" s="18"/>
      <c r="B315" s="19"/>
      <c r="C315" s="20"/>
      <c r="D315" s="20"/>
      <c r="E315" s="20"/>
      <c r="F315" s="21"/>
      <c r="G315" s="21"/>
      <c r="H315" s="21"/>
      <c r="I315" s="22"/>
    </row>
    <row r="316" spans="1:9" ht="27.95" customHeight="1" thickBot="1">
      <c r="A316" s="18"/>
      <c r="B316" s="19"/>
      <c r="C316" s="20"/>
      <c r="D316" s="20"/>
      <c r="E316" s="20"/>
      <c r="F316" s="21"/>
      <c r="G316" s="21"/>
      <c r="H316" s="21"/>
      <c r="I316" s="22"/>
    </row>
    <row r="317" spans="1:9" ht="27.95" customHeight="1" thickBot="1">
      <c r="A317" s="18"/>
      <c r="B317" s="19"/>
      <c r="C317" s="20"/>
      <c r="D317" s="20"/>
      <c r="E317" s="20"/>
      <c r="F317" s="21"/>
      <c r="G317" s="21"/>
      <c r="H317" s="21"/>
      <c r="I317" s="22"/>
    </row>
    <row r="318" spans="1:9" ht="27.95" customHeight="1" thickBot="1">
      <c r="A318" s="18"/>
      <c r="B318" s="19"/>
      <c r="C318" s="20"/>
      <c r="D318" s="20"/>
      <c r="E318" s="20"/>
      <c r="F318" s="21"/>
      <c r="G318" s="21"/>
      <c r="H318" s="21"/>
      <c r="I318" s="22"/>
    </row>
    <row r="319" spans="1:9" ht="27.95" customHeight="1" thickBot="1">
      <c r="A319" s="18"/>
      <c r="B319" s="19"/>
      <c r="C319" s="20"/>
      <c r="D319" s="20"/>
      <c r="E319" s="20"/>
      <c r="F319" s="21"/>
      <c r="G319" s="21"/>
      <c r="H319" s="21"/>
      <c r="I319" s="22"/>
    </row>
    <row r="320" spans="1:9" ht="13.5" thickBot="1">
      <c r="A320" s="18"/>
      <c r="B320" s="19"/>
      <c r="C320" s="465"/>
      <c r="D320" s="466"/>
      <c r="E320" s="466"/>
      <c r="F320" s="466"/>
      <c r="G320" s="466"/>
      <c r="H320" s="466"/>
      <c r="I320" s="467"/>
    </row>
    <row r="321" spans="1:9" ht="27.95" customHeight="1" thickBot="1">
      <c r="A321" s="18"/>
      <c r="B321" s="19"/>
      <c r="C321" s="20"/>
      <c r="D321" s="20"/>
      <c r="E321" s="20"/>
      <c r="F321" s="21"/>
      <c r="G321" s="21"/>
      <c r="H321" s="21"/>
      <c r="I321" s="22"/>
    </row>
    <row r="322" spans="1:9" ht="27.95" customHeight="1" thickBot="1">
      <c r="A322" s="18"/>
      <c r="B322" s="19"/>
      <c r="C322" s="20"/>
      <c r="D322" s="20"/>
      <c r="E322" s="20"/>
      <c r="F322" s="21"/>
      <c r="G322" s="21"/>
      <c r="H322" s="21"/>
      <c r="I322" s="22"/>
    </row>
    <row r="323" spans="1:9" ht="27.95" customHeight="1" thickBot="1">
      <c r="A323" s="18"/>
      <c r="B323" s="19"/>
      <c r="C323" s="20"/>
      <c r="D323" s="20"/>
      <c r="E323" s="20"/>
      <c r="F323" s="21"/>
      <c r="G323" s="21"/>
      <c r="H323" s="21"/>
      <c r="I323" s="22"/>
    </row>
    <row r="324" spans="1:9" ht="27.95" customHeight="1" thickBot="1">
      <c r="A324" s="18"/>
      <c r="B324" s="19"/>
      <c r="C324" s="20"/>
      <c r="D324" s="20"/>
      <c r="E324" s="20"/>
      <c r="F324" s="21"/>
      <c r="G324" s="21"/>
      <c r="H324" s="21"/>
      <c r="I324" s="22"/>
    </row>
    <row r="325" spans="1:9" ht="27.95" customHeight="1" thickBot="1">
      <c r="A325" s="18"/>
      <c r="B325" s="19"/>
      <c r="C325" s="20"/>
      <c r="D325" s="20"/>
      <c r="E325" s="20"/>
      <c r="F325" s="21"/>
      <c r="G325" s="21"/>
      <c r="H325" s="21"/>
      <c r="I325" s="22"/>
    </row>
    <row r="326" spans="1:9" ht="13.5" thickBot="1">
      <c r="A326" s="18"/>
      <c r="B326" s="19"/>
      <c r="C326" s="465"/>
      <c r="D326" s="466"/>
      <c r="E326" s="466"/>
      <c r="F326" s="466"/>
      <c r="G326" s="466"/>
      <c r="H326" s="466"/>
      <c r="I326" s="467"/>
    </row>
    <row r="327" spans="1:9" ht="27.95" customHeight="1" thickBot="1">
      <c r="A327" s="18"/>
      <c r="B327" s="19"/>
      <c r="C327" s="20"/>
      <c r="D327" s="20"/>
      <c r="E327" s="20"/>
      <c r="F327" s="21"/>
      <c r="G327" s="21"/>
      <c r="H327" s="21"/>
      <c r="I327" s="22"/>
    </row>
    <row r="328" spans="1:9" ht="27.95" customHeight="1" thickBot="1">
      <c r="A328" s="18"/>
      <c r="B328" s="19"/>
      <c r="C328" s="20"/>
      <c r="D328" s="20"/>
      <c r="E328" s="20"/>
      <c r="F328" s="21"/>
      <c r="G328" s="21"/>
      <c r="H328" s="21"/>
      <c r="I328" s="22"/>
    </row>
    <row r="329" spans="1:9" ht="27.95" customHeight="1" thickBot="1">
      <c r="A329" s="18"/>
      <c r="B329" s="19"/>
      <c r="C329" s="20"/>
      <c r="D329" s="20"/>
      <c r="E329" s="20"/>
      <c r="F329" s="21"/>
      <c r="G329" s="21"/>
      <c r="H329" s="21"/>
      <c r="I329" s="22"/>
    </row>
    <row r="330" spans="1:9" ht="27.95" customHeight="1" thickBot="1">
      <c r="A330" s="18"/>
      <c r="B330" s="19"/>
      <c r="C330" s="20"/>
      <c r="D330" s="20"/>
      <c r="E330" s="20"/>
      <c r="F330" s="21"/>
      <c r="G330" s="21"/>
      <c r="H330" s="21"/>
      <c r="I330" s="22"/>
    </row>
    <row r="331" spans="1:9" ht="27.95" customHeight="1" thickBot="1">
      <c r="A331" s="18"/>
      <c r="B331" s="19"/>
      <c r="C331" s="20"/>
      <c r="D331" s="20"/>
      <c r="E331" s="20"/>
      <c r="F331" s="21"/>
      <c r="G331" s="21"/>
      <c r="H331" s="21"/>
      <c r="I331" s="22"/>
    </row>
    <row r="332" spans="1:9" ht="27.95" customHeight="1" thickBot="1">
      <c r="A332" s="18"/>
      <c r="B332" s="19"/>
      <c r="C332" s="20"/>
      <c r="D332" s="20"/>
      <c r="E332" s="20"/>
      <c r="F332" s="21"/>
      <c r="G332" s="21"/>
      <c r="H332" s="21"/>
      <c r="I332" s="22"/>
    </row>
    <row r="333" spans="1:9" ht="27.95" customHeight="1" thickBot="1">
      <c r="A333" s="18"/>
      <c r="B333" s="19"/>
      <c r="C333" s="20"/>
      <c r="D333" s="20"/>
      <c r="E333" s="20"/>
      <c r="F333" s="21"/>
      <c r="G333" s="21"/>
      <c r="H333" s="21"/>
      <c r="I333" s="22"/>
    </row>
    <row r="334" spans="1:9" ht="27.95" customHeight="1" thickBot="1">
      <c r="A334" s="18"/>
      <c r="B334" s="19"/>
      <c r="C334" s="20"/>
      <c r="D334" s="20"/>
      <c r="E334" s="20"/>
      <c r="F334" s="21"/>
      <c r="G334" s="21"/>
      <c r="H334" s="21"/>
      <c r="I334" s="22"/>
    </row>
    <row r="335" spans="1:9" ht="27.95" customHeight="1" thickBot="1">
      <c r="A335" s="18"/>
      <c r="B335" s="19"/>
      <c r="C335" s="20"/>
      <c r="D335" s="20"/>
      <c r="E335" s="20"/>
      <c r="F335" s="21"/>
      <c r="G335" s="21"/>
      <c r="H335" s="21"/>
      <c r="I335" s="22"/>
    </row>
    <row r="336" spans="1:9" ht="27.95" customHeight="1" thickBot="1">
      <c r="A336" s="18"/>
      <c r="B336" s="19"/>
      <c r="C336" s="20"/>
      <c r="D336" s="20"/>
      <c r="E336" s="20"/>
      <c r="F336" s="21"/>
      <c r="G336" s="21"/>
      <c r="H336" s="21"/>
      <c r="I336" s="22"/>
    </row>
    <row r="337" spans="1:9" ht="13.5" thickBot="1">
      <c r="A337" s="18"/>
      <c r="B337" s="19"/>
      <c r="C337" s="465"/>
      <c r="D337" s="466"/>
      <c r="E337" s="466"/>
      <c r="F337" s="466"/>
      <c r="G337" s="466"/>
      <c r="H337" s="466"/>
      <c r="I337" s="467"/>
    </row>
    <row r="338" spans="1:9" ht="27.95" customHeight="1" thickBot="1">
      <c r="A338" s="18"/>
      <c r="B338" s="19"/>
      <c r="C338" s="20"/>
      <c r="D338" s="20"/>
      <c r="E338" s="20"/>
      <c r="F338" s="21"/>
      <c r="G338" s="21"/>
      <c r="H338" s="21"/>
      <c r="I338" s="22"/>
    </row>
    <row r="339" spans="1:9" ht="27.95" customHeight="1" thickBot="1">
      <c r="A339" s="18"/>
      <c r="B339" s="19"/>
      <c r="C339" s="20"/>
      <c r="D339" s="20"/>
      <c r="E339" s="20"/>
      <c r="F339" s="21"/>
      <c r="G339" s="21"/>
      <c r="H339" s="21"/>
      <c r="I339" s="22"/>
    </row>
    <row r="340" spans="1:9" ht="13.5" thickBot="1">
      <c r="A340" s="18"/>
      <c r="B340" s="19"/>
      <c r="C340" s="465"/>
      <c r="D340" s="466"/>
      <c r="E340" s="466"/>
      <c r="F340" s="466"/>
      <c r="G340" s="466"/>
      <c r="H340" s="466"/>
      <c r="I340" s="467"/>
    </row>
    <row r="341" spans="1:9" ht="13.5" thickBot="1">
      <c r="A341" s="18"/>
      <c r="B341" s="19"/>
      <c r="C341" s="465"/>
      <c r="D341" s="466"/>
      <c r="E341" s="466"/>
      <c r="F341" s="466"/>
      <c r="G341" s="466"/>
      <c r="H341" s="466"/>
      <c r="I341" s="467"/>
    </row>
    <row r="342" spans="1:9" ht="27.95" customHeight="1" thickBot="1">
      <c r="A342" s="18"/>
      <c r="B342" s="19"/>
      <c r="C342" s="20"/>
      <c r="D342" s="20"/>
      <c r="E342" s="20"/>
      <c r="F342" s="21"/>
      <c r="G342" s="21"/>
      <c r="H342" s="21"/>
      <c r="I342" s="22"/>
    </row>
    <row r="343" spans="1:9" ht="27.95" customHeight="1" thickBot="1">
      <c r="A343" s="18"/>
      <c r="B343" s="19"/>
      <c r="C343" s="20"/>
      <c r="D343" s="20"/>
      <c r="E343" s="20"/>
      <c r="F343" s="21"/>
      <c r="G343" s="21"/>
      <c r="H343" s="21"/>
      <c r="I343" s="22"/>
    </row>
    <row r="344" spans="1:9" ht="27.95" customHeight="1" thickBot="1">
      <c r="A344" s="18"/>
      <c r="B344" s="19"/>
      <c r="C344" s="20"/>
      <c r="D344" s="20"/>
      <c r="E344" s="20"/>
      <c r="F344" s="21"/>
      <c r="G344" s="21"/>
      <c r="H344" s="21"/>
      <c r="I344" s="22"/>
    </row>
    <row r="345" spans="1:9" ht="13.5" thickBot="1">
      <c r="A345" s="18"/>
      <c r="B345" s="19"/>
      <c r="C345" s="465"/>
      <c r="D345" s="466"/>
      <c r="E345" s="466"/>
      <c r="F345" s="466"/>
      <c r="G345" s="466"/>
      <c r="H345" s="466"/>
      <c r="I345" s="467"/>
    </row>
    <row r="346" spans="1:9" ht="27.95" customHeight="1" thickBot="1">
      <c r="A346" s="18"/>
      <c r="B346" s="19"/>
      <c r="C346" s="20"/>
      <c r="D346" s="20"/>
      <c r="E346" s="20"/>
      <c r="F346" s="21"/>
      <c r="G346" s="21"/>
      <c r="H346" s="21"/>
      <c r="I346" s="22"/>
    </row>
    <row r="347" spans="1:9" ht="27.95" customHeight="1" thickBot="1">
      <c r="A347" s="18"/>
      <c r="B347" s="19"/>
      <c r="C347" s="20"/>
      <c r="D347" s="20"/>
      <c r="E347" s="20"/>
      <c r="F347" s="21"/>
      <c r="G347" s="21"/>
      <c r="H347" s="21"/>
      <c r="I347" s="22"/>
    </row>
    <row r="348" spans="1:9" ht="27.95" customHeight="1" thickBot="1">
      <c r="A348" s="18"/>
      <c r="B348" s="19"/>
      <c r="C348" s="20"/>
      <c r="D348" s="20"/>
      <c r="E348" s="20"/>
      <c r="F348" s="21"/>
      <c r="G348" s="21"/>
      <c r="H348" s="21"/>
      <c r="I348" s="22"/>
    </row>
    <row r="349" spans="1:9" ht="27.95" customHeight="1" thickBot="1">
      <c r="A349" s="18"/>
      <c r="B349" s="19"/>
      <c r="C349" s="20"/>
      <c r="D349" s="20"/>
      <c r="E349" s="20"/>
      <c r="F349" s="21"/>
      <c r="G349" s="21"/>
      <c r="H349" s="21"/>
      <c r="I349" s="22"/>
    </row>
    <row r="350" spans="1:9" ht="27.95" customHeight="1" thickBot="1">
      <c r="A350" s="18"/>
      <c r="B350" s="19"/>
      <c r="C350" s="20"/>
      <c r="D350" s="20"/>
      <c r="E350" s="20"/>
      <c r="F350" s="21"/>
      <c r="G350" s="21"/>
      <c r="H350" s="21"/>
      <c r="I350" s="22"/>
    </row>
    <row r="351" spans="1:9" ht="13.5" thickBot="1">
      <c r="A351" s="18"/>
      <c r="B351" s="19"/>
      <c r="C351" s="465"/>
      <c r="D351" s="466"/>
      <c r="E351" s="466"/>
      <c r="F351" s="466"/>
      <c r="G351" s="466"/>
      <c r="H351" s="466"/>
      <c r="I351" s="467"/>
    </row>
    <row r="352" spans="1:9" ht="27.95" customHeight="1" thickBot="1">
      <c r="A352" s="18"/>
      <c r="B352" s="19"/>
      <c r="C352" s="20"/>
      <c r="D352" s="20"/>
      <c r="E352" s="20"/>
      <c r="F352" s="21"/>
      <c r="G352" s="21"/>
      <c r="H352" s="21"/>
      <c r="I352" s="22"/>
    </row>
    <row r="353" spans="1:9" ht="27.95" customHeight="1" thickBot="1">
      <c r="A353" s="18"/>
      <c r="B353" s="19"/>
      <c r="C353" s="20"/>
      <c r="D353" s="20"/>
      <c r="E353" s="20"/>
      <c r="F353" s="21"/>
      <c r="G353" s="21"/>
      <c r="H353" s="21"/>
      <c r="I353" s="22"/>
    </row>
    <row r="354" spans="1:9" ht="13.5" thickBot="1">
      <c r="A354" s="18"/>
      <c r="B354" s="19"/>
      <c r="C354" s="465"/>
      <c r="D354" s="466"/>
      <c r="E354" s="466"/>
      <c r="F354" s="466"/>
      <c r="G354" s="466"/>
      <c r="H354" s="466"/>
      <c r="I354" s="467"/>
    </row>
    <row r="355" spans="1:9" ht="13.5" thickBot="1">
      <c r="A355" s="18"/>
      <c r="B355" s="19"/>
      <c r="C355" s="465"/>
      <c r="D355" s="466"/>
      <c r="E355" s="466"/>
      <c r="F355" s="466"/>
      <c r="G355" s="466"/>
      <c r="H355" s="466"/>
      <c r="I355" s="467"/>
    </row>
    <row r="356" spans="1:9" ht="13.5" thickBot="1">
      <c r="A356" s="18"/>
      <c r="B356" s="19"/>
      <c r="C356" s="465"/>
      <c r="D356" s="466"/>
      <c r="E356" s="466"/>
      <c r="F356" s="466"/>
      <c r="G356" s="466"/>
      <c r="H356" s="466"/>
      <c r="I356" s="467"/>
    </row>
    <row r="357" spans="1:9" ht="27.95" customHeight="1" thickBot="1">
      <c r="A357" s="18"/>
      <c r="B357" s="19"/>
      <c r="C357" s="20"/>
      <c r="D357" s="20"/>
      <c r="E357" s="20"/>
      <c r="F357" s="21"/>
      <c r="G357" s="21"/>
      <c r="H357" s="21"/>
      <c r="I357" s="22"/>
    </row>
    <row r="358" spans="1:9" ht="27.95" customHeight="1" thickBot="1">
      <c r="A358" s="18"/>
      <c r="B358" s="19"/>
      <c r="C358" s="20"/>
      <c r="D358" s="20"/>
      <c r="E358" s="20"/>
      <c r="F358" s="21"/>
      <c r="G358" s="21"/>
      <c r="H358" s="21"/>
      <c r="I358" s="22"/>
    </row>
    <row r="359" spans="1:9" ht="13.5" thickBot="1">
      <c r="A359" s="18"/>
      <c r="B359" s="19"/>
      <c r="C359" s="465"/>
      <c r="D359" s="466"/>
      <c r="E359" s="466"/>
      <c r="F359" s="466"/>
      <c r="G359" s="466"/>
      <c r="H359" s="466"/>
      <c r="I359" s="467"/>
    </row>
    <row r="360" spans="1:9" ht="27.95" customHeight="1" thickBot="1">
      <c r="A360" s="18"/>
      <c r="B360" s="19"/>
      <c r="C360" s="20"/>
      <c r="D360" s="20"/>
      <c r="E360" s="20"/>
      <c r="F360" s="21"/>
      <c r="G360" s="21"/>
      <c r="H360" s="21"/>
      <c r="I360" s="22"/>
    </row>
    <row r="361" spans="1:9" ht="27.95" customHeight="1" thickBot="1">
      <c r="A361" s="18"/>
      <c r="B361" s="19"/>
      <c r="C361" s="20"/>
      <c r="D361" s="20"/>
      <c r="E361" s="20"/>
      <c r="F361" s="21"/>
      <c r="G361" s="21"/>
      <c r="H361" s="21"/>
      <c r="I361" s="22"/>
    </row>
    <row r="362" spans="1:9" ht="27.95" customHeight="1" thickBot="1">
      <c r="A362" s="18"/>
      <c r="B362" s="19"/>
      <c r="C362" s="20"/>
      <c r="D362" s="20"/>
      <c r="E362" s="20"/>
      <c r="F362" s="21"/>
      <c r="G362" s="21"/>
      <c r="H362" s="21"/>
      <c r="I362" s="22"/>
    </row>
    <row r="363" spans="1:9" ht="27.95" customHeight="1" thickBot="1">
      <c r="A363" s="18"/>
      <c r="B363" s="19"/>
      <c r="C363" s="20"/>
      <c r="D363" s="20"/>
      <c r="E363" s="20"/>
      <c r="F363" s="21"/>
      <c r="G363" s="21"/>
      <c r="H363" s="21"/>
      <c r="I363" s="22"/>
    </row>
    <row r="364" spans="1:9" ht="27.95" customHeight="1" thickBot="1">
      <c r="A364" s="18"/>
      <c r="B364" s="19"/>
      <c r="C364" s="20"/>
      <c r="D364" s="20"/>
      <c r="E364" s="20"/>
      <c r="F364" s="21"/>
      <c r="G364" s="21"/>
      <c r="H364" s="21"/>
      <c r="I364" s="22"/>
    </row>
    <row r="365" spans="1:9" ht="27.95" customHeight="1" thickBot="1">
      <c r="A365" s="18"/>
      <c r="B365" s="19"/>
      <c r="C365" s="20"/>
      <c r="D365" s="20"/>
      <c r="E365" s="20"/>
      <c r="F365" s="21"/>
      <c r="G365" s="21"/>
      <c r="H365" s="21"/>
      <c r="I365" s="22"/>
    </row>
    <row r="366" spans="1:9" ht="27.95" customHeight="1" thickBot="1">
      <c r="A366" s="18"/>
      <c r="B366" s="19"/>
      <c r="C366" s="20"/>
      <c r="D366" s="20"/>
      <c r="E366" s="20"/>
      <c r="F366" s="21"/>
      <c r="G366" s="21"/>
      <c r="H366" s="21"/>
      <c r="I366" s="22"/>
    </row>
    <row r="367" spans="1:9" ht="27.95" customHeight="1" thickBot="1">
      <c r="A367" s="18"/>
      <c r="B367" s="19"/>
      <c r="C367" s="20"/>
      <c r="D367" s="20"/>
      <c r="E367" s="20"/>
      <c r="F367" s="21"/>
      <c r="G367" s="21"/>
      <c r="H367" s="21"/>
      <c r="I367" s="22"/>
    </row>
    <row r="368" spans="1:9" ht="27.95" customHeight="1" thickBot="1">
      <c r="A368" s="18"/>
      <c r="B368" s="19"/>
      <c r="C368" s="20"/>
      <c r="D368" s="20"/>
      <c r="E368" s="20"/>
      <c r="F368" s="21"/>
      <c r="G368" s="21"/>
      <c r="H368" s="21"/>
      <c r="I368" s="22"/>
    </row>
    <row r="369" spans="1:9" ht="27.95" customHeight="1" thickBot="1">
      <c r="A369" s="18"/>
      <c r="B369" s="19"/>
      <c r="C369" s="20"/>
      <c r="D369" s="20"/>
      <c r="E369" s="20"/>
      <c r="F369" s="21"/>
      <c r="G369" s="21"/>
      <c r="H369" s="21"/>
      <c r="I369" s="22"/>
    </row>
    <row r="370" spans="1:9" ht="27.95" customHeight="1" thickBot="1">
      <c r="A370" s="18"/>
      <c r="B370" s="19"/>
      <c r="C370" s="20"/>
      <c r="D370" s="20"/>
      <c r="E370" s="20"/>
      <c r="F370" s="21"/>
      <c r="G370" s="21"/>
      <c r="H370" s="21"/>
      <c r="I370" s="22"/>
    </row>
    <row r="371" spans="1:9" ht="13.5" thickBot="1">
      <c r="A371" s="18"/>
      <c r="B371" s="19"/>
      <c r="C371" s="465"/>
      <c r="D371" s="466"/>
      <c r="E371" s="466"/>
      <c r="F371" s="466"/>
      <c r="G371" s="466"/>
      <c r="H371" s="466"/>
      <c r="I371" s="467"/>
    </row>
    <row r="372" spans="1:9" ht="13.5" thickBot="1">
      <c r="A372" s="18"/>
      <c r="B372" s="19"/>
      <c r="C372" s="465"/>
      <c r="D372" s="466"/>
      <c r="E372" s="466"/>
      <c r="F372" s="466"/>
      <c r="G372" s="466"/>
      <c r="H372" s="466"/>
      <c r="I372" s="467"/>
    </row>
    <row r="373" spans="1:9" ht="13.5" thickBot="1">
      <c r="A373" s="18"/>
      <c r="B373" s="19"/>
      <c r="C373" s="465"/>
      <c r="D373" s="466"/>
      <c r="E373" s="466"/>
      <c r="F373" s="466"/>
      <c r="G373" s="466"/>
      <c r="H373" s="466"/>
      <c r="I373" s="467"/>
    </row>
    <row r="374" spans="1:9" ht="13.5" thickBot="1">
      <c r="A374" s="18"/>
      <c r="B374" s="19"/>
      <c r="C374" s="465"/>
      <c r="D374" s="466"/>
      <c r="E374" s="466"/>
      <c r="F374" s="466"/>
      <c r="G374" s="466"/>
      <c r="H374" s="466"/>
      <c r="I374" s="467"/>
    </row>
    <row r="375" spans="1:9" ht="27.95" customHeight="1" thickBot="1">
      <c r="A375" s="18"/>
      <c r="B375" s="19"/>
      <c r="C375" s="20"/>
      <c r="D375" s="20"/>
      <c r="E375" s="20"/>
      <c r="F375" s="21"/>
      <c r="G375" s="21"/>
      <c r="H375" s="21"/>
      <c r="I375" s="22"/>
    </row>
    <row r="376" spans="1:9" ht="27.95" customHeight="1" thickBot="1">
      <c r="A376" s="18"/>
      <c r="B376" s="19"/>
      <c r="C376" s="20"/>
      <c r="D376" s="20"/>
      <c r="E376" s="20"/>
      <c r="F376" s="21"/>
      <c r="G376" s="21"/>
      <c r="H376" s="21"/>
      <c r="I376" s="22"/>
    </row>
    <row r="377" spans="1:9" ht="13.5" thickBot="1">
      <c r="A377" s="18"/>
      <c r="B377" s="19"/>
      <c r="C377" s="465"/>
      <c r="D377" s="466"/>
      <c r="E377" s="466"/>
      <c r="F377" s="466"/>
      <c r="G377" s="466"/>
      <c r="H377" s="466"/>
      <c r="I377" s="467"/>
    </row>
    <row r="378" spans="1:9" ht="13.5" thickBot="1">
      <c r="A378" s="18"/>
      <c r="B378" s="19"/>
      <c r="C378" s="465"/>
      <c r="D378" s="466"/>
      <c r="E378" s="466"/>
      <c r="F378" s="466"/>
      <c r="G378" s="466"/>
      <c r="H378" s="466"/>
      <c r="I378" s="467"/>
    </row>
    <row r="379" spans="1:9" ht="13.5" thickBot="1">
      <c r="A379" s="18"/>
      <c r="B379" s="19"/>
      <c r="C379" s="465"/>
      <c r="D379" s="466"/>
      <c r="E379" s="466"/>
      <c r="F379" s="466"/>
      <c r="G379" s="466"/>
      <c r="H379" s="466"/>
      <c r="I379" s="467"/>
    </row>
    <row r="380" spans="1:9" ht="13.5" thickBot="1">
      <c r="A380" s="18"/>
      <c r="B380" s="19"/>
      <c r="C380" s="465"/>
      <c r="D380" s="466"/>
      <c r="E380" s="466"/>
      <c r="F380" s="466"/>
      <c r="G380" s="466"/>
      <c r="H380" s="466"/>
      <c r="I380" s="467"/>
    </row>
    <row r="381" spans="1:9" ht="27.95" customHeight="1" thickBot="1">
      <c r="A381" s="18"/>
      <c r="B381" s="19"/>
      <c r="C381" s="20"/>
      <c r="D381" s="20"/>
      <c r="E381" s="20"/>
      <c r="F381" s="21"/>
      <c r="G381" s="21"/>
      <c r="H381" s="21"/>
      <c r="I381" s="22"/>
    </row>
    <row r="382" spans="1:9" ht="27.95" customHeight="1" thickBot="1">
      <c r="A382" s="18"/>
      <c r="B382" s="19"/>
      <c r="C382" s="20"/>
      <c r="D382" s="20"/>
      <c r="E382" s="20"/>
      <c r="F382" s="21"/>
      <c r="G382" s="21"/>
      <c r="H382" s="21"/>
      <c r="I382" s="22"/>
    </row>
    <row r="383" spans="1:9" ht="13.5" thickBot="1">
      <c r="A383" s="18"/>
      <c r="B383" s="19"/>
      <c r="C383" s="465"/>
      <c r="D383" s="466"/>
      <c r="E383" s="466"/>
      <c r="F383" s="466"/>
      <c r="G383" s="466"/>
      <c r="H383" s="466"/>
      <c r="I383" s="467"/>
    </row>
    <row r="384" spans="1:9" ht="13.5" thickBot="1">
      <c r="A384" s="18"/>
      <c r="B384" s="19"/>
      <c r="C384" s="465"/>
      <c r="D384" s="466"/>
      <c r="E384" s="466"/>
      <c r="F384" s="466"/>
      <c r="G384" s="466"/>
      <c r="H384" s="466"/>
      <c r="I384" s="467"/>
    </row>
    <row r="385" spans="1:9" ht="13.5" thickBot="1">
      <c r="A385" s="18"/>
      <c r="B385" s="19"/>
      <c r="C385" s="465"/>
      <c r="D385" s="466"/>
      <c r="E385" s="466"/>
      <c r="F385" s="466"/>
      <c r="G385" s="466"/>
      <c r="H385" s="466"/>
      <c r="I385" s="467"/>
    </row>
    <row r="386" spans="1:9" ht="13.5" thickBot="1">
      <c r="A386" s="18"/>
      <c r="B386" s="19"/>
      <c r="C386" s="465"/>
      <c r="D386" s="466"/>
      <c r="E386" s="466"/>
      <c r="F386" s="466"/>
      <c r="G386" s="466"/>
      <c r="H386" s="466"/>
      <c r="I386" s="467"/>
    </row>
    <row r="387" spans="1:9" ht="13.5" thickBot="1">
      <c r="A387" s="18"/>
      <c r="B387" s="19"/>
      <c r="C387" s="465"/>
      <c r="D387" s="466"/>
      <c r="E387" s="466"/>
      <c r="F387" s="466"/>
      <c r="G387" s="466"/>
      <c r="H387" s="466"/>
      <c r="I387" s="467"/>
    </row>
    <row r="388" spans="1:9" ht="27.95" customHeight="1" thickBot="1">
      <c r="A388" s="18"/>
      <c r="B388" s="19"/>
      <c r="C388" s="20"/>
      <c r="D388" s="20"/>
      <c r="E388" s="20"/>
      <c r="F388" s="21"/>
      <c r="G388" s="21"/>
      <c r="H388" s="21"/>
      <c r="I388" s="22"/>
    </row>
    <row r="389" spans="1:9" ht="27.95" customHeight="1" thickBot="1">
      <c r="A389" s="18"/>
      <c r="B389" s="19"/>
      <c r="C389" s="20"/>
      <c r="D389" s="20"/>
      <c r="E389" s="20"/>
      <c r="F389" s="21"/>
      <c r="G389" s="21"/>
      <c r="H389" s="21"/>
      <c r="I389" s="22"/>
    </row>
    <row r="390" spans="1:9" ht="13.5" thickBot="1">
      <c r="A390" s="18"/>
      <c r="B390" s="19"/>
      <c r="C390" s="465"/>
      <c r="D390" s="466"/>
      <c r="E390" s="466"/>
      <c r="F390" s="466"/>
      <c r="G390" s="466"/>
      <c r="H390" s="466"/>
      <c r="I390" s="467"/>
    </row>
    <row r="391" spans="1:9" ht="13.5" thickBot="1">
      <c r="A391" s="18"/>
      <c r="B391" s="19"/>
      <c r="C391" s="465"/>
      <c r="D391" s="466"/>
      <c r="E391" s="466"/>
      <c r="F391" s="466"/>
      <c r="G391" s="466"/>
      <c r="H391" s="466"/>
      <c r="I391" s="467"/>
    </row>
    <row r="392" spans="1:9" ht="27.95" customHeight="1" thickBot="1">
      <c r="A392" s="18"/>
      <c r="B392" s="19"/>
      <c r="C392" s="20"/>
      <c r="D392" s="20"/>
      <c r="E392" s="20"/>
      <c r="F392" s="21"/>
      <c r="G392" s="21"/>
      <c r="H392" s="21"/>
      <c r="I392" s="22"/>
    </row>
    <row r="393" spans="1:9" ht="27.95" customHeight="1" thickBot="1">
      <c r="A393" s="18"/>
      <c r="B393" s="19"/>
      <c r="C393" s="20"/>
      <c r="D393" s="20"/>
      <c r="E393" s="20"/>
      <c r="F393" s="21"/>
      <c r="G393" s="21"/>
      <c r="H393" s="21"/>
      <c r="I393" s="22"/>
    </row>
    <row r="394" spans="1:9" ht="27.95" customHeight="1" thickBot="1">
      <c r="A394" s="18"/>
      <c r="B394" s="19"/>
      <c r="C394" s="20"/>
      <c r="D394" s="20"/>
      <c r="E394" s="20"/>
      <c r="F394" s="21"/>
      <c r="G394" s="21"/>
      <c r="H394" s="21"/>
      <c r="I394" s="22"/>
    </row>
    <row r="395" spans="1:9" ht="13.5" thickBot="1">
      <c r="A395" s="18"/>
      <c r="B395" s="19"/>
      <c r="C395" s="465"/>
      <c r="D395" s="466"/>
      <c r="E395" s="466"/>
      <c r="F395" s="466"/>
      <c r="G395" s="466"/>
      <c r="H395" s="466"/>
      <c r="I395" s="467"/>
    </row>
    <row r="396" spans="1:9" ht="27.95" customHeight="1" thickBot="1">
      <c r="A396" s="18"/>
      <c r="B396" s="19"/>
      <c r="C396" s="20"/>
      <c r="D396" s="20"/>
      <c r="E396" s="20"/>
      <c r="F396" s="21"/>
      <c r="G396" s="21"/>
      <c r="H396" s="21"/>
      <c r="I396" s="22"/>
    </row>
    <row r="397" spans="1:9" ht="27.95" customHeight="1" thickBot="1">
      <c r="A397" s="18"/>
      <c r="B397" s="19"/>
      <c r="C397" s="20"/>
      <c r="D397" s="20"/>
      <c r="E397" s="20"/>
      <c r="F397" s="21"/>
      <c r="G397" s="21"/>
      <c r="H397" s="21"/>
      <c r="I397" s="22"/>
    </row>
    <row r="398" spans="1:9" ht="27.95" customHeight="1" thickBot="1">
      <c r="A398" s="18"/>
      <c r="B398" s="19"/>
      <c r="C398" s="20"/>
      <c r="D398" s="20"/>
      <c r="E398" s="20"/>
      <c r="F398" s="21"/>
      <c r="G398" s="21"/>
      <c r="H398" s="21"/>
      <c r="I398" s="22"/>
    </row>
    <row r="399" spans="1:9" ht="27.95" customHeight="1" thickBot="1">
      <c r="A399" s="18"/>
      <c r="B399" s="19"/>
      <c r="C399" s="20"/>
      <c r="D399" s="20"/>
      <c r="E399" s="20"/>
      <c r="F399" s="21"/>
      <c r="G399" s="21"/>
      <c r="H399" s="21"/>
      <c r="I399" s="22"/>
    </row>
    <row r="400" spans="1:9" ht="13.5" thickBot="1">
      <c r="A400" s="18"/>
      <c r="B400" s="19"/>
      <c r="C400" s="465"/>
      <c r="D400" s="466"/>
      <c r="E400" s="466"/>
      <c r="F400" s="466"/>
      <c r="G400" s="466"/>
      <c r="H400" s="466"/>
      <c r="I400" s="467"/>
    </row>
    <row r="401" spans="1:9" ht="13.5" thickBot="1">
      <c r="A401" s="18"/>
      <c r="B401" s="19"/>
      <c r="C401" s="465"/>
      <c r="D401" s="466"/>
      <c r="E401" s="466"/>
      <c r="F401" s="466"/>
      <c r="G401" s="466"/>
      <c r="H401" s="466"/>
      <c r="I401" s="467"/>
    </row>
    <row r="402" spans="1:9" ht="13.5" thickBot="1">
      <c r="A402" s="18"/>
      <c r="B402" s="19"/>
      <c r="C402" s="465"/>
      <c r="D402" s="466"/>
      <c r="E402" s="466"/>
      <c r="F402" s="466"/>
      <c r="G402" s="466"/>
      <c r="H402" s="466"/>
      <c r="I402" s="467"/>
    </row>
    <row r="403" spans="1:9" ht="27.95" customHeight="1" thickBot="1">
      <c r="A403" s="18"/>
      <c r="B403" s="19"/>
      <c r="C403" s="20"/>
      <c r="D403" s="20"/>
      <c r="E403" s="20"/>
      <c r="F403" s="21"/>
      <c r="G403" s="21"/>
      <c r="H403" s="21"/>
      <c r="I403" s="22"/>
    </row>
    <row r="404" spans="1:9" ht="27.95" customHeight="1" thickBot="1">
      <c r="A404" s="18"/>
      <c r="B404" s="19"/>
      <c r="C404" s="20"/>
      <c r="D404" s="20"/>
      <c r="E404" s="20"/>
      <c r="F404" s="21"/>
      <c r="G404" s="21"/>
      <c r="H404" s="21"/>
      <c r="I404" s="22"/>
    </row>
    <row r="405" spans="1:9" ht="13.5" thickBot="1">
      <c r="A405" s="18"/>
      <c r="B405" s="19"/>
      <c r="C405" s="465"/>
      <c r="D405" s="466"/>
      <c r="E405" s="466"/>
      <c r="F405" s="466"/>
      <c r="G405" s="466"/>
      <c r="H405" s="466"/>
      <c r="I405" s="467"/>
    </row>
    <row r="406" spans="1:9" ht="27.95" customHeight="1" thickBot="1">
      <c r="A406" s="18"/>
      <c r="B406" s="19"/>
      <c r="C406" s="20"/>
      <c r="D406" s="20"/>
      <c r="E406" s="20"/>
      <c r="F406" s="21"/>
      <c r="G406" s="21"/>
      <c r="H406" s="21"/>
      <c r="I406" s="22"/>
    </row>
    <row r="407" spans="1:9" ht="27.95" customHeight="1" thickBot="1">
      <c r="A407" s="18"/>
      <c r="B407" s="19"/>
      <c r="C407" s="20"/>
      <c r="D407" s="20"/>
      <c r="E407" s="20"/>
      <c r="F407" s="21"/>
      <c r="G407" s="21"/>
      <c r="H407" s="21"/>
      <c r="I407" s="22"/>
    </row>
    <row r="408" spans="1:9" ht="27.95" customHeight="1" thickBot="1">
      <c r="A408" s="18"/>
      <c r="B408" s="19"/>
      <c r="C408" s="20"/>
      <c r="D408" s="20"/>
      <c r="E408" s="20"/>
      <c r="F408" s="21"/>
      <c r="G408" s="21"/>
      <c r="H408" s="21"/>
      <c r="I408" s="22"/>
    </row>
    <row r="409" spans="1:9" ht="27.95" customHeight="1" thickBot="1">
      <c r="A409" s="18"/>
      <c r="B409" s="19"/>
      <c r="C409" s="20"/>
      <c r="D409" s="20"/>
      <c r="E409" s="20"/>
      <c r="F409" s="21"/>
      <c r="G409" s="21"/>
      <c r="H409" s="21"/>
      <c r="I409" s="22"/>
    </row>
    <row r="410" spans="1:9" ht="27.95" customHeight="1" thickBot="1">
      <c r="A410" s="18"/>
      <c r="B410" s="19"/>
      <c r="C410" s="20"/>
      <c r="D410" s="20"/>
      <c r="E410" s="20"/>
      <c r="F410" s="21"/>
      <c r="G410" s="21"/>
      <c r="H410" s="21"/>
      <c r="I410" s="22"/>
    </row>
    <row r="411" spans="1:9" ht="13.5" thickBot="1">
      <c r="A411" s="18"/>
      <c r="B411" s="19"/>
      <c r="C411" s="465"/>
      <c r="D411" s="466"/>
      <c r="E411" s="466"/>
      <c r="F411" s="466"/>
      <c r="G411" s="466"/>
      <c r="H411" s="466"/>
      <c r="I411" s="467"/>
    </row>
    <row r="412" spans="1:9" ht="27.95" customHeight="1" thickBot="1">
      <c r="A412" s="18"/>
      <c r="B412" s="19"/>
      <c r="C412" s="20"/>
      <c r="D412" s="20"/>
      <c r="E412" s="20"/>
      <c r="F412" s="21"/>
      <c r="G412" s="21"/>
      <c r="H412" s="21"/>
      <c r="I412" s="22"/>
    </row>
    <row r="413" spans="1:9" ht="27.95" customHeight="1" thickBot="1">
      <c r="A413" s="18"/>
      <c r="B413" s="19"/>
      <c r="C413" s="20"/>
      <c r="D413" s="20"/>
      <c r="E413" s="20"/>
      <c r="F413" s="21"/>
      <c r="G413" s="21"/>
      <c r="H413" s="21"/>
      <c r="I413" s="22"/>
    </row>
    <row r="414" spans="1:9" ht="27.95" customHeight="1" thickBot="1">
      <c r="A414" s="18"/>
      <c r="B414" s="19"/>
      <c r="C414" s="20"/>
      <c r="D414" s="20"/>
      <c r="E414" s="20"/>
      <c r="F414" s="21"/>
      <c r="G414" s="21"/>
      <c r="H414" s="21"/>
      <c r="I414" s="22"/>
    </row>
    <row r="415" spans="1:9" ht="27.95" customHeight="1" thickBot="1">
      <c r="A415" s="18"/>
      <c r="B415" s="19"/>
      <c r="C415" s="20"/>
      <c r="D415" s="20"/>
      <c r="E415" s="20"/>
      <c r="F415" s="21"/>
      <c r="G415" s="21"/>
      <c r="H415" s="21"/>
      <c r="I415" s="22"/>
    </row>
    <row r="416" spans="1:9" ht="13.5" thickBot="1">
      <c r="A416" s="18"/>
      <c r="B416" s="19"/>
      <c r="C416" s="465"/>
      <c r="D416" s="466"/>
      <c r="E416" s="466"/>
      <c r="F416" s="466"/>
      <c r="G416" s="466"/>
      <c r="H416" s="466"/>
      <c r="I416" s="467"/>
    </row>
    <row r="417" spans="1:9" ht="13.5" thickBot="1">
      <c r="A417" s="18"/>
      <c r="B417" s="19"/>
      <c r="C417" s="465"/>
      <c r="D417" s="466"/>
      <c r="E417" s="466"/>
      <c r="F417" s="466"/>
      <c r="G417" s="466"/>
      <c r="H417" s="466"/>
      <c r="I417" s="467"/>
    </row>
    <row r="418" spans="1:9" ht="13.5" thickBot="1">
      <c r="A418" s="18"/>
      <c r="B418" s="19"/>
      <c r="C418" s="465"/>
      <c r="D418" s="466"/>
      <c r="E418" s="466"/>
      <c r="F418" s="466"/>
      <c r="G418" s="466"/>
      <c r="H418" s="466"/>
      <c r="I418" s="467"/>
    </row>
    <row r="419" spans="1:9" ht="13.5" thickBot="1">
      <c r="A419" s="18"/>
      <c r="B419" s="19"/>
      <c r="C419" s="465"/>
      <c r="D419" s="466"/>
      <c r="E419" s="466"/>
      <c r="F419" s="466"/>
      <c r="G419" s="466"/>
      <c r="H419" s="466"/>
      <c r="I419" s="467"/>
    </row>
    <row r="420" spans="1:9" ht="13.5" thickBot="1">
      <c r="A420" s="18"/>
      <c r="B420" s="19"/>
      <c r="C420" s="465"/>
      <c r="D420" s="466"/>
      <c r="E420" s="466"/>
      <c r="F420" s="466"/>
      <c r="G420" s="466"/>
      <c r="H420" s="466"/>
      <c r="I420" s="467"/>
    </row>
    <row r="421" spans="1:9" ht="13.5" thickBot="1">
      <c r="A421" s="18"/>
      <c r="B421" s="19"/>
      <c r="C421" s="465"/>
      <c r="D421" s="466"/>
      <c r="E421" s="466"/>
      <c r="F421" s="466"/>
      <c r="G421" s="466"/>
      <c r="H421" s="466"/>
      <c r="I421" s="467"/>
    </row>
    <row r="422" spans="1:9" ht="27.95" customHeight="1" thickBot="1">
      <c r="A422" s="18"/>
      <c r="B422" s="19"/>
      <c r="C422" s="20"/>
      <c r="D422" s="20"/>
      <c r="E422" s="20"/>
      <c r="F422" s="21"/>
      <c r="G422" s="21"/>
      <c r="H422" s="21"/>
      <c r="I422" s="22"/>
    </row>
    <row r="423" spans="1:9" ht="13.5" thickBot="1">
      <c r="A423" s="18"/>
      <c r="B423" s="19"/>
      <c r="C423" s="465"/>
      <c r="D423" s="466"/>
      <c r="E423" s="466"/>
      <c r="F423" s="466"/>
      <c r="G423" s="466"/>
      <c r="H423" s="466"/>
      <c r="I423" s="467"/>
    </row>
    <row r="424" spans="1:9" ht="13.5" thickBot="1">
      <c r="A424" s="18"/>
      <c r="B424" s="19"/>
      <c r="C424" s="465"/>
      <c r="D424" s="466"/>
      <c r="E424" s="466"/>
      <c r="F424" s="466"/>
      <c r="G424" s="466"/>
      <c r="H424" s="466"/>
      <c r="I424" s="467"/>
    </row>
    <row r="425" spans="1:9" ht="27.95" customHeight="1" thickBot="1">
      <c r="A425" s="18"/>
      <c r="B425" s="19"/>
      <c r="C425" s="20"/>
      <c r="D425" s="20"/>
      <c r="E425" s="20"/>
      <c r="F425" s="21"/>
      <c r="G425" s="21"/>
      <c r="H425" s="21"/>
      <c r="I425" s="22"/>
    </row>
    <row r="426" spans="1:9" ht="13.5" thickBot="1">
      <c r="A426" s="18"/>
      <c r="B426" s="19"/>
      <c r="C426" s="465"/>
      <c r="D426" s="466"/>
      <c r="E426" s="466"/>
      <c r="F426" s="466"/>
      <c r="G426" s="466"/>
      <c r="H426" s="466"/>
      <c r="I426" s="467"/>
    </row>
    <row r="427" spans="1:9" ht="13.5" thickBot="1">
      <c r="A427" s="18"/>
      <c r="B427" s="19"/>
      <c r="C427" s="465"/>
      <c r="D427" s="466"/>
      <c r="E427" s="466"/>
      <c r="F427" s="466"/>
      <c r="G427" s="466"/>
      <c r="H427" s="466"/>
      <c r="I427" s="467"/>
    </row>
    <row r="428" spans="1:9" ht="13.5" thickBot="1">
      <c r="A428" s="18"/>
      <c r="B428" s="19"/>
      <c r="C428" s="465"/>
      <c r="D428" s="466"/>
      <c r="E428" s="466"/>
      <c r="F428" s="466"/>
      <c r="G428" s="466"/>
      <c r="H428" s="466"/>
      <c r="I428" s="467"/>
    </row>
    <row r="429" spans="1:9" ht="27.95" customHeight="1" thickBot="1">
      <c r="A429" s="18"/>
      <c r="B429" s="19"/>
      <c r="C429" s="20"/>
      <c r="D429" s="20"/>
      <c r="E429" s="20"/>
      <c r="F429" s="21"/>
      <c r="G429" s="21"/>
      <c r="H429" s="21"/>
      <c r="I429" s="22"/>
    </row>
    <row r="430" spans="1:9" ht="27.95" customHeight="1" thickBot="1">
      <c r="A430" s="23"/>
      <c r="B430" s="24"/>
      <c r="C430" s="25"/>
      <c r="D430" s="25"/>
      <c r="E430" s="25"/>
      <c r="F430" s="26"/>
      <c r="G430" s="26"/>
      <c r="H430" s="26"/>
      <c r="I430" s="27"/>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c r="B435" s="477"/>
      <c r="C435" s="477"/>
      <c r="D435" s="477"/>
      <c r="E435" s="477"/>
      <c r="F435" s="477"/>
      <c r="G435" s="477"/>
      <c r="H435" s="477"/>
      <c r="I435" s="477"/>
    </row>
    <row r="436" spans="1:9" ht="12.95" customHeight="1">
      <c r="A436" s="477"/>
      <c r="B436" s="477"/>
      <c r="C436" s="477"/>
      <c r="D436" s="477"/>
      <c r="E436" s="477"/>
      <c r="F436" s="477"/>
      <c r="G436" s="477"/>
      <c r="H436" s="477"/>
      <c r="I436" s="477"/>
    </row>
    <row r="437" spans="1:9" ht="12.95" customHeight="1">
      <c r="A437" s="477"/>
      <c r="B437" s="477"/>
      <c r="C437" s="477"/>
      <c r="D437" s="477"/>
      <c r="E437" s="477"/>
      <c r="F437" s="477"/>
      <c r="G437" s="477"/>
      <c r="H437" s="477"/>
      <c r="I437" s="477"/>
    </row>
    <row r="438" spans="1:9" ht="12.95" customHeight="1">
      <c r="A438" s="477"/>
      <c r="B438" s="477"/>
      <c r="C438" s="477"/>
      <c r="D438" s="477"/>
      <c r="E438" s="477"/>
      <c r="F438" s="477"/>
      <c r="G438" s="477"/>
      <c r="H438" s="477"/>
      <c r="I438" s="477"/>
    </row>
    <row r="439" spans="1:9" ht="12.95" customHeight="1">
      <c r="A439" s="477"/>
      <c r="B439" s="477"/>
      <c r="C439" s="477"/>
      <c r="D439" s="477"/>
      <c r="E439" s="477"/>
      <c r="F439" s="477"/>
      <c r="G439" s="477"/>
      <c r="H439" s="477"/>
      <c r="I439" s="477"/>
    </row>
  </sheetData>
  <mergeCells count="216">
    <mergeCell ref="C374:I374"/>
    <mergeCell ref="C377:I377"/>
    <mergeCell ref="C378:I378"/>
    <mergeCell ref="C326:I326"/>
    <mergeCell ref="C359:I359"/>
    <mergeCell ref="C373:I373"/>
    <mergeCell ref="C426:I426"/>
    <mergeCell ref="C427:I427"/>
    <mergeCell ref="C428:I428"/>
    <mergeCell ref="C372:I372"/>
    <mergeCell ref="C379:I379"/>
    <mergeCell ref="C385:I385"/>
    <mergeCell ref="C402:I402"/>
    <mergeCell ref="C405:I405"/>
    <mergeCell ref="C419:I419"/>
    <mergeCell ref="C420:I420"/>
    <mergeCell ref="C421:I421"/>
    <mergeCell ref="C423:I423"/>
    <mergeCell ref="C424:I424"/>
    <mergeCell ref="C380:I380"/>
    <mergeCell ref="C386:I386"/>
    <mergeCell ref="C387:I387"/>
    <mergeCell ref="C400:I400"/>
    <mergeCell ref="C411:I411"/>
    <mergeCell ref="C238:I238"/>
    <mergeCell ref="C244:I244"/>
    <mergeCell ref="C220:I220"/>
    <mergeCell ref="C224:I224"/>
    <mergeCell ref="C233:I233"/>
    <mergeCell ref="C229:I229"/>
    <mergeCell ref="C259:I259"/>
    <mergeCell ref="C260:I260"/>
    <mergeCell ref="C265:I265"/>
    <mergeCell ref="C258:I258"/>
    <mergeCell ref="C261:I261"/>
    <mergeCell ref="C247:I247"/>
    <mergeCell ref="C257:I257"/>
    <mergeCell ref="C228:I228"/>
    <mergeCell ref="C251:I251"/>
    <mergeCell ref="C221:I221"/>
    <mergeCell ref="C230:I230"/>
    <mergeCell ref="C231:I231"/>
    <mergeCell ref="C232:I232"/>
    <mergeCell ref="C237:I237"/>
    <mergeCell ref="C272:I272"/>
    <mergeCell ref="C178:I178"/>
    <mergeCell ref="C181:I181"/>
    <mergeCell ref="C383:I383"/>
    <mergeCell ref="C384:I384"/>
    <mergeCell ref="C416:I416"/>
    <mergeCell ref="C395:I395"/>
    <mergeCell ref="C401:I401"/>
    <mergeCell ref="C390:I390"/>
    <mergeCell ref="C391:I391"/>
    <mergeCell ref="C274:I274"/>
    <mergeCell ref="C279:I279"/>
    <mergeCell ref="C280:I280"/>
    <mergeCell ref="C281:I281"/>
    <mergeCell ref="C310:I310"/>
    <mergeCell ref="C311:I311"/>
    <mergeCell ref="C320:I320"/>
    <mergeCell ref="C303:I303"/>
    <mergeCell ref="C282:I282"/>
    <mergeCell ref="C268:I268"/>
    <mergeCell ref="C301:I301"/>
    <mergeCell ref="C340:I340"/>
    <mergeCell ref="C354:I354"/>
    <mergeCell ref="C355:I355"/>
    <mergeCell ref="C144:I144"/>
    <mergeCell ref="C149:I149"/>
    <mergeCell ref="C151:I151"/>
    <mergeCell ref="C160:I160"/>
    <mergeCell ref="C166:I166"/>
    <mergeCell ref="C136:I136"/>
    <mergeCell ref="C137:I137"/>
    <mergeCell ref="C175:I175"/>
    <mergeCell ref="C176:I176"/>
    <mergeCell ref="C51:I51"/>
    <mergeCell ref="C81:I81"/>
    <mergeCell ref="C110:I110"/>
    <mergeCell ref="C115:I115"/>
    <mergeCell ref="C116:I116"/>
    <mergeCell ref="C117:I117"/>
    <mergeCell ref="C45:I45"/>
    <mergeCell ref="C46:I46"/>
    <mergeCell ref="C32:I32"/>
    <mergeCell ref="C33:I33"/>
    <mergeCell ref="C34:I34"/>
    <mergeCell ref="C35:I35"/>
    <mergeCell ref="C37:I37"/>
    <mergeCell ref="C38:I38"/>
    <mergeCell ref="C39:I39"/>
    <mergeCell ref="C42:I42"/>
    <mergeCell ref="C36:I36"/>
    <mergeCell ref="C40:I40"/>
    <mergeCell ref="C91:I91"/>
    <mergeCell ref="C52:I52"/>
    <mergeCell ref="C53:I53"/>
    <mergeCell ref="C57:I57"/>
    <mergeCell ref="C70:I70"/>
    <mergeCell ref="C87:I87"/>
    <mergeCell ref="A1:J1"/>
    <mergeCell ref="A10:J10"/>
    <mergeCell ref="C417:I417"/>
    <mergeCell ref="C351:I351"/>
    <mergeCell ref="C356:I356"/>
    <mergeCell ref="C371:I371"/>
    <mergeCell ref="C289:I289"/>
    <mergeCell ref="C290:I290"/>
    <mergeCell ref="C345:I345"/>
    <mergeCell ref="C307:I307"/>
    <mergeCell ref="C286:I286"/>
    <mergeCell ref="C288:I288"/>
    <mergeCell ref="C292:I292"/>
    <mergeCell ref="C341:I341"/>
    <mergeCell ref="C337:I337"/>
    <mergeCell ref="C287:I287"/>
    <mergeCell ref="C293:I293"/>
    <mergeCell ref="C294:I294"/>
    <mergeCell ref="C296:I296"/>
    <mergeCell ref="C308:I308"/>
    <mergeCell ref="C309:I309"/>
    <mergeCell ref="C256:I256"/>
    <mergeCell ref="C47:I47"/>
    <mergeCell ref="C58:I58"/>
    <mergeCell ref="C216:I216"/>
    <mergeCell ref="C128:I128"/>
    <mergeCell ref="C129:I129"/>
    <mergeCell ref="C130:I130"/>
    <mergeCell ref="C131:I131"/>
    <mergeCell ref="C132:I132"/>
    <mergeCell ref="C133:I133"/>
    <mergeCell ref="C127:I127"/>
    <mergeCell ref="C150:I150"/>
    <mergeCell ref="C188:I188"/>
    <mergeCell ref="C192:I192"/>
    <mergeCell ref="C189:I189"/>
    <mergeCell ref="C196:I196"/>
    <mergeCell ref="C200:I200"/>
    <mergeCell ref="C201:I201"/>
    <mergeCell ref="C208:I208"/>
    <mergeCell ref="C186:I186"/>
    <mergeCell ref="C199:I199"/>
    <mergeCell ref="C212:I212"/>
    <mergeCell ref="C134:I134"/>
    <mergeCell ref="C135:I135"/>
    <mergeCell ref="C145:I145"/>
    <mergeCell ref="C139:I139"/>
    <mergeCell ref="C169:I169"/>
    <mergeCell ref="C31:I31"/>
    <mergeCell ref="C25:I25"/>
    <mergeCell ref="C26:I26"/>
    <mergeCell ref="C27:I27"/>
    <mergeCell ref="C28:I28"/>
    <mergeCell ref="C29:I29"/>
    <mergeCell ref="C30:I30"/>
    <mergeCell ref="C23:I23"/>
    <mergeCell ref="C24:I24"/>
    <mergeCell ref="C19:I19"/>
    <mergeCell ref="C20:I20"/>
    <mergeCell ref="C22:I22"/>
    <mergeCell ref="C13:I13"/>
    <mergeCell ref="C14:I14"/>
    <mergeCell ref="C15:I15"/>
    <mergeCell ref="C16:I16"/>
    <mergeCell ref="C17:I17"/>
    <mergeCell ref="C18:I18"/>
    <mergeCell ref="C21:I21"/>
    <mergeCell ref="A8:I8"/>
    <mergeCell ref="A9:I9"/>
    <mergeCell ref="A11:B12"/>
    <mergeCell ref="C11:E11"/>
    <mergeCell ref="F11:F12"/>
    <mergeCell ref="G11:G12"/>
    <mergeCell ref="H11:H12"/>
    <mergeCell ref="I11:I12"/>
    <mergeCell ref="A2:I2"/>
    <mergeCell ref="A3:I3"/>
    <mergeCell ref="A4:I4"/>
    <mergeCell ref="A5:I5"/>
    <mergeCell ref="A6:I6"/>
    <mergeCell ref="A7:I7"/>
    <mergeCell ref="C95:I95"/>
    <mergeCell ref="C97:I97"/>
    <mergeCell ref="C105:I105"/>
    <mergeCell ref="C211:I211"/>
    <mergeCell ref="C59:I59"/>
    <mergeCell ref="C63:I63"/>
    <mergeCell ref="C66:I66"/>
    <mergeCell ref="C71:I71"/>
    <mergeCell ref="C73:I73"/>
    <mergeCell ref="C74:I74"/>
    <mergeCell ref="C76:I76"/>
    <mergeCell ref="C65:I65"/>
    <mergeCell ref="C67:I67"/>
    <mergeCell ref="C69:I69"/>
    <mergeCell ref="C77:I77"/>
    <mergeCell ref="C86:I86"/>
    <mergeCell ref="C90:I90"/>
    <mergeCell ref="C177:I177"/>
    <mergeCell ref="C184:I184"/>
    <mergeCell ref="C173:I173"/>
    <mergeCell ref="C174:I174"/>
    <mergeCell ref="C138:I138"/>
    <mergeCell ref="C142:I142"/>
    <mergeCell ref="C143:I143"/>
    <mergeCell ref="A439:I439"/>
    <mergeCell ref="C418:I418"/>
    <mergeCell ref="A431:I431"/>
    <mergeCell ref="A432:I432"/>
    <mergeCell ref="A433:I433"/>
    <mergeCell ref="A434:I434"/>
    <mergeCell ref="A435:I435"/>
    <mergeCell ref="A436:I436"/>
    <mergeCell ref="A437:I437"/>
    <mergeCell ref="A438:I438"/>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7"/>
  <dimension ref="A1:J439"/>
  <sheetViews>
    <sheetView workbookViewId="0">
      <selection activeCell="K352" sqref="K352"/>
    </sheetView>
  </sheetViews>
  <sheetFormatPr defaultColWidth="9.140625" defaultRowHeight="10.5"/>
  <cols>
    <col min="1" max="1" width="10.7109375" style="406" customWidth="1"/>
    <col min="2" max="2" width="43.28515625" style="406" customWidth="1"/>
    <col min="3" max="4" width="13.140625" style="406" customWidth="1"/>
    <col min="5" max="5" width="12.42578125" style="406" customWidth="1"/>
    <col min="6" max="6" width="8.42578125" style="406" customWidth="1"/>
    <col min="7" max="7" width="9.85546875" style="406" customWidth="1"/>
    <col min="8" max="8" width="12" style="406" customWidth="1"/>
    <col min="9" max="9" width="8.42578125" style="406" customWidth="1"/>
    <col min="10" max="10" width="44" style="406" customWidth="1"/>
    <col min="11" max="16384" width="9.140625" style="406"/>
  </cols>
  <sheetData>
    <row r="1" spans="1:10" ht="26.25" customHeight="1">
      <c r="A1" s="494"/>
      <c r="B1" s="494"/>
      <c r="C1" s="494"/>
      <c r="D1" s="494"/>
      <c r="E1" s="494"/>
      <c r="F1" s="494"/>
      <c r="G1" s="494"/>
      <c r="H1" s="494"/>
      <c r="I1" s="494"/>
      <c r="J1" s="494"/>
    </row>
    <row r="2" spans="1:10">
      <c r="A2" s="484"/>
      <c r="B2" s="484"/>
      <c r="C2" s="484"/>
      <c r="D2" s="484"/>
      <c r="E2" s="484"/>
      <c r="F2" s="484"/>
      <c r="G2" s="484"/>
      <c r="H2" s="484"/>
      <c r="I2" s="484"/>
      <c r="J2" s="440"/>
    </row>
    <row r="3" spans="1:10" ht="10.5" customHeight="1">
      <c r="A3" s="483"/>
      <c r="B3" s="483"/>
      <c r="C3" s="483"/>
      <c r="D3" s="483"/>
      <c r="E3" s="483"/>
      <c r="F3" s="483"/>
      <c r="G3" s="483"/>
      <c r="H3" s="483"/>
      <c r="I3" s="483"/>
      <c r="J3" s="407"/>
    </row>
    <row r="4" spans="1:10">
      <c r="A4" s="484"/>
      <c r="B4" s="484"/>
      <c r="C4" s="484"/>
      <c r="D4" s="484"/>
      <c r="E4" s="484"/>
      <c r="F4" s="484"/>
      <c r="G4" s="484"/>
      <c r="H4" s="484"/>
      <c r="I4" s="484"/>
      <c r="J4" s="440"/>
    </row>
    <row r="5" spans="1:10" ht="10.5" customHeight="1">
      <c r="A5" s="483"/>
      <c r="B5" s="483"/>
      <c r="C5" s="483"/>
      <c r="D5" s="483"/>
      <c r="E5" s="483"/>
      <c r="F5" s="483"/>
      <c r="G5" s="483"/>
      <c r="H5" s="483"/>
      <c r="I5" s="483"/>
      <c r="J5" s="407"/>
    </row>
    <row r="6" spans="1:10" ht="10.5" customHeight="1">
      <c r="A6" s="483"/>
      <c r="B6" s="483"/>
      <c r="C6" s="483"/>
      <c r="D6" s="483"/>
      <c r="E6" s="483"/>
      <c r="F6" s="483"/>
      <c r="G6" s="483"/>
      <c r="H6" s="483"/>
      <c r="I6" s="483"/>
      <c r="J6" s="407"/>
    </row>
    <row r="7" spans="1:10" ht="10.5" customHeight="1">
      <c r="A7" s="483"/>
      <c r="B7" s="483"/>
      <c r="C7" s="483"/>
      <c r="D7" s="483"/>
      <c r="E7" s="483"/>
      <c r="F7" s="483"/>
      <c r="G7" s="483"/>
      <c r="H7" s="483"/>
      <c r="I7" s="483"/>
      <c r="J7" s="407"/>
    </row>
    <row r="8" spans="1:10" ht="10.5" customHeight="1">
      <c r="A8" s="483"/>
      <c r="B8" s="483"/>
      <c r="C8" s="483"/>
      <c r="D8" s="483"/>
      <c r="E8" s="483"/>
      <c r="F8" s="483"/>
      <c r="G8" s="483"/>
      <c r="H8" s="483"/>
      <c r="I8" s="483"/>
      <c r="J8" s="407"/>
    </row>
    <row r="9" spans="1:10" ht="10.5" customHeight="1">
      <c r="A9" s="483"/>
      <c r="B9" s="483"/>
      <c r="C9" s="483"/>
      <c r="D9" s="483"/>
      <c r="E9" s="483"/>
      <c r="F9" s="483"/>
      <c r="G9" s="483"/>
      <c r="H9" s="483"/>
      <c r="I9" s="483"/>
      <c r="J9" s="408"/>
    </row>
    <row r="10" spans="1:10" ht="11.25" thickBot="1">
      <c r="A10" s="484"/>
      <c r="B10" s="484"/>
      <c r="C10" s="484"/>
      <c r="D10" s="484"/>
      <c r="E10" s="484"/>
      <c r="F10" s="484"/>
      <c r="G10" s="484"/>
      <c r="H10" s="484"/>
      <c r="I10" s="484"/>
      <c r="J10" s="484"/>
    </row>
    <row r="11" spans="1:10" ht="21" customHeight="1" thickBot="1">
      <c r="A11" s="485"/>
      <c r="B11" s="486"/>
      <c r="C11" s="489"/>
      <c r="D11" s="490"/>
      <c r="E11" s="491"/>
      <c r="F11" s="492"/>
      <c r="G11" s="492"/>
      <c r="H11" s="492"/>
      <c r="I11" s="492"/>
    </row>
    <row r="12" spans="1:10" ht="21" customHeight="1" thickBot="1">
      <c r="A12" s="487"/>
      <c r="B12" s="488"/>
      <c r="C12" s="409"/>
      <c r="D12" s="409"/>
      <c r="E12" s="409"/>
      <c r="F12" s="493"/>
      <c r="G12" s="493"/>
      <c r="H12" s="493"/>
      <c r="I12" s="493"/>
    </row>
    <row r="13" spans="1:10" ht="11.25" customHeight="1" thickBot="1">
      <c r="A13" s="410"/>
      <c r="B13" s="411"/>
      <c r="C13" s="480"/>
      <c r="D13" s="481"/>
      <c r="E13" s="481"/>
      <c r="F13" s="481"/>
      <c r="G13" s="481"/>
      <c r="H13" s="481"/>
      <c r="I13" s="482"/>
    </row>
    <row r="14" spans="1:10" ht="11.25" customHeight="1" thickBot="1">
      <c r="A14" s="410"/>
      <c r="B14" s="411"/>
      <c r="C14" s="480"/>
      <c r="D14" s="481"/>
      <c r="E14" s="481"/>
      <c r="F14" s="481"/>
      <c r="G14" s="481"/>
      <c r="H14" s="481"/>
      <c r="I14" s="482"/>
    </row>
    <row r="15" spans="1:10" ht="21.75" customHeight="1" thickBot="1">
      <c r="A15" s="410"/>
      <c r="B15" s="411"/>
      <c r="C15" s="480"/>
      <c r="D15" s="481"/>
      <c r="E15" s="481"/>
      <c r="F15" s="481"/>
      <c r="G15" s="481"/>
      <c r="H15" s="481"/>
      <c r="I15" s="482"/>
    </row>
    <row r="16" spans="1:10" ht="11.25" customHeight="1" thickBot="1">
      <c r="A16" s="410"/>
      <c r="B16" s="411"/>
      <c r="C16" s="480"/>
      <c r="D16" s="481"/>
      <c r="E16" s="481"/>
      <c r="F16" s="481"/>
      <c r="G16" s="481"/>
      <c r="H16" s="481"/>
      <c r="I16" s="482"/>
    </row>
    <row r="17" spans="1:9" ht="11.25" customHeight="1" thickBot="1">
      <c r="A17" s="410"/>
      <c r="B17" s="411"/>
      <c r="C17" s="480"/>
      <c r="D17" s="481"/>
      <c r="E17" s="481"/>
      <c r="F17" s="481"/>
      <c r="G17" s="481"/>
      <c r="H17" s="481"/>
      <c r="I17" s="482"/>
    </row>
    <row r="18" spans="1:9" ht="11.25" customHeight="1" thickBot="1">
      <c r="A18" s="410"/>
      <c r="B18" s="411"/>
      <c r="C18" s="480"/>
      <c r="D18" s="481"/>
      <c r="E18" s="481"/>
      <c r="F18" s="481"/>
      <c r="G18" s="481"/>
      <c r="H18" s="481"/>
      <c r="I18" s="482"/>
    </row>
    <row r="19" spans="1:9" ht="11.25" customHeight="1" thickBot="1">
      <c r="A19" s="410"/>
      <c r="B19" s="411"/>
      <c r="C19" s="480"/>
      <c r="D19" s="481"/>
      <c r="E19" s="481"/>
      <c r="F19" s="481"/>
      <c r="G19" s="481"/>
      <c r="H19" s="481"/>
      <c r="I19" s="482"/>
    </row>
    <row r="20" spans="1:9" ht="11.25" customHeight="1" thickBot="1">
      <c r="A20" s="410"/>
      <c r="B20" s="411"/>
      <c r="C20" s="480"/>
      <c r="D20" s="481"/>
      <c r="E20" s="481"/>
      <c r="F20" s="481"/>
      <c r="G20" s="481"/>
      <c r="H20" s="481"/>
      <c r="I20" s="482"/>
    </row>
    <row r="21" spans="1:9" ht="11.25" customHeight="1" thickBot="1">
      <c r="A21" s="410"/>
      <c r="B21" s="411"/>
      <c r="C21" s="480"/>
      <c r="D21" s="481"/>
      <c r="E21" s="481"/>
      <c r="F21" s="481"/>
      <c r="G21" s="481"/>
      <c r="H21" s="481"/>
      <c r="I21" s="482"/>
    </row>
    <row r="22" spans="1:9" ht="11.25" customHeight="1" thickBot="1">
      <c r="A22" s="410"/>
      <c r="B22" s="411"/>
      <c r="C22" s="480"/>
      <c r="D22" s="481"/>
      <c r="E22" s="481"/>
      <c r="F22" s="481"/>
      <c r="G22" s="481"/>
      <c r="H22" s="481"/>
      <c r="I22" s="482"/>
    </row>
    <row r="23" spans="1:9" ht="11.25" customHeight="1" thickBot="1">
      <c r="A23" s="410"/>
      <c r="B23" s="411"/>
      <c r="C23" s="480"/>
      <c r="D23" s="481"/>
      <c r="E23" s="481"/>
      <c r="F23" s="481"/>
      <c r="G23" s="481"/>
      <c r="H23" s="481"/>
      <c r="I23" s="482"/>
    </row>
    <row r="24" spans="1:9" ht="11.25" customHeight="1" thickBot="1">
      <c r="A24" s="410"/>
      <c r="B24" s="411"/>
      <c r="C24" s="480"/>
      <c r="D24" s="481"/>
      <c r="E24" s="481"/>
      <c r="F24" s="481"/>
      <c r="G24" s="481"/>
      <c r="H24" s="481"/>
      <c r="I24" s="482"/>
    </row>
    <row r="25" spans="1:9" ht="11.25" customHeight="1" thickBot="1">
      <c r="A25" s="410"/>
      <c r="B25" s="411"/>
      <c r="C25" s="480"/>
      <c r="D25" s="481"/>
      <c r="E25" s="481"/>
      <c r="F25" s="481"/>
      <c r="G25" s="481"/>
      <c r="H25" s="481"/>
      <c r="I25" s="482"/>
    </row>
    <row r="26" spans="1:9" ht="11.25" customHeight="1" thickBot="1">
      <c r="A26" s="410"/>
      <c r="B26" s="411"/>
      <c r="C26" s="480"/>
      <c r="D26" s="481"/>
      <c r="E26" s="481"/>
      <c r="F26" s="481"/>
      <c r="G26" s="481"/>
      <c r="H26" s="481"/>
      <c r="I26" s="482"/>
    </row>
    <row r="27" spans="1:9" ht="11.25" customHeight="1" thickBot="1">
      <c r="A27" s="410"/>
      <c r="B27" s="411"/>
      <c r="C27" s="480"/>
      <c r="D27" s="481"/>
      <c r="E27" s="481"/>
      <c r="F27" s="481"/>
      <c r="G27" s="481"/>
      <c r="H27" s="481"/>
      <c r="I27" s="482"/>
    </row>
    <row r="28" spans="1:9" ht="11.25" customHeight="1" thickBot="1">
      <c r="A28" s="410"/>
      <c r="B28" s="411"/>
      <c r="C28" s="480"/>
      <c r="D28" s="481"/>
      <c r="E28" s="481"/>
      <c r="F28" s="481"/>
      <c r="G28" s="481"/>
      <c r="H28" s="481"/>
      <c r="I28" s="482"/>
    </row>
    <row r="29" spans="1:9" ht="11.25" customHeight="1" thickBot="1">
      <c r="A29" s="410"/>
      <c r="B29" s="411"/>
      <c r="C29" s="480"/>
      <c r="D29" s="481"/>
      <c r="E29" s="481"/>
      <c r="F29" s="481"/>
      <c r="G29" s="481"/>
      <c r="H29" s="481"/>
      <c r="I29" s="482"/>
    </row>
    <row r="30" spans="1:9" ht="11.25" customHeight="1" thickBot="1">
      <c r="A30" s="410"/>
      <c r="B30" s="411"/>
      <c r="C30" s="480"/>
      <c r="D30" s="481"/>
      <c r="E30" s="481"/>
      <c r="F30" s="481"/>
      <c r="G30" s="481"/>
      <c r="H30" s="481"/>
      <c r="I30" s="482"/>
    </row>
    <row r="31" spans="1:9" ht="11.25" customHeight="1" thickBot="1">
      <c r="A31" s="410"/>
      <c r="B31" s="411"/>
      <c r="C31" s="480"/>
      <c r="D31" s="481"/>
      <c r="E31" s="481"/>
      <c r="F31" s="481"/>
      <c r="G31" s="481"/>
      <c r="H31" s="481"/>
      <c r="I31" s="482"/>
    </row>
    <row r="32" spans="1:9" ht="11.25" customHeight="1" thickBot="1">
      <c r="A32" s="410"/>
      <c r="B32" s="411"/>
      <c r="C32" s="480"/>
      <c r="D32" s="481"/>
      <c r="E32" s="481"/>
      <c r="F32" s="481"/>
      <c r="G32" s="481"/>
      <c r="H32" s="481"/>
      <c r="I32" s="482"/>
    </row>
    <row r="33" spans="1:9" ht="11.25" customHeight="1" thickBot="1">
      <c r="A33" s="410"/>
      <c r="B33" s="411"/>
      <c r="C33" s="480"/>
      <c r="D33" s="481"/>
      <c r="E33" s="481"/>
      <c r="F33" s="481"/>
      <c r="G33" s="481"/>
      <c r="H33" s="481"/>
      <c r="I33" s="482"/>
    </row>
    <row r="34" spans="1:9" ht="11.25" customHeight="1" thickBot="1">
      <c r="A34" s="410"/>
      <c r="B34" s="411"/>
      <c r="C34" s="480"/>
      <c r="D34" s="481"/>
      <c r="E34" s="481"/>
      <c r="F34" s="481"/>
      <c r="G34" s="481"/>
      <c r="H34" s="481"/>
      <c r="I34" s="482"/>
    </row>
    <row r="35" spans="1:9" ht="11.25" customHeight="1" thickBot="1">
      <c r="A35" s="410"/>
      <c r="B35" s="411"/>
      <c r="C35" s="480"/>
      <c r="D35" s="481"/>
      <c r="E35" s="481"/>
      <c r="F35" s="481"/>
      <c r="G35" s="481"/>
      <c r="H35" s="481"/>
      <c r="I35" s="482"/>
    </row>
    <row r="36" spans="1:9" ht="11.25" customHeight="1" thickBot="1">
      <c r="A36" s="410"/>
      <c r="B36" s="411"/>
      <c r="C36" s="480"/>
      <c r="D36" s="481"/>
      <c r="E36" s="481"/>
      <c r="F36" s="481"/>
      <c r="G36" s="481"/>
      <c r="H36" s="481"/>
      <c r="I36" s="482"/>
    </row>
    <row r="37" spans="1:9" ht="11.25" customHeight="1" thickBot="1">
      <c r="A37" s="410"/>
      <c r="B37" s="411"/>
      <c r="C37" s="480"/>
      <c r="D37" s="481"/>
      <c r="E37" s="481"/>
      <c r="F37" s="481"/>
      <c r="G37" s="481"/>
      <c r="H37" s="481"/>
      <c r="I37" s="482"/>
    </row>
    <row r="38" spans="1:9" ht="11.25" customHeight="1" thickBot="1">
      <c r="A38" s="410"/>
      <c r="B38" s="411"/>
      <c r="C38" s="480"/>
      <c r="D38" s="481"/>
      <c r="E38" s="481"/>
      <c r="F38" s="481"/>
      <c r="G38" s="481"/>
      <c r="H38" s="481"/>
      <c r="I38" s="482"/>
    </row>
    <row r="39" spans="1:9" ht="11.25" customHeight="1" thickBot="1">
      <c r="A39" s="410"/>
      <c r="B39" s="411"/>
      <c r="C39" s="480"/>
      <c r="D39" s="481"/>
      <c r="E39" s="481"/>
      <c r="F39" s="481"/>
      <c r="G39" s="481"/>
      <c r="H39" s="481"/>
      <c r="I39" s="482"/>
    </row>
    <row r="40" spans="1:9" ht="11.25" customHeight="1" thickBot="1">
      <c r="A40" s="410"/>
      <c r="B40" s="411"/>
      <c r="C40" s="480"/>
      <c r="D40" s="481"/>
      <c r="E40" s="481"/>
      <c r="F40" s="481"/>
      <c r="G40" s="481"/>
      <c r="H40" s="481"/>
      <c r="I40" s="482"/>
    </row>
    <row r="41" spans="1:9" ht="21" customHeight="1" thickBot="1">
      <c r="A41" s="410"/>
      <c r="B41" s="411"/>
      <c r="C41" s="412"/>
      <c r="D41" s="412"/>
      <c r="E41" s="412"/>
      <c r="F41" s="413"/>
      <c r="G41" s="413"/>
      <c r="H41" s="413"/>
      <c r="I41" s="414"/>
    </row>
    <row r="42" spans="1:9" ht="11.25" customHeight="1" thickBot="1">
      <c r="A42" s="410"/>
      <c r="B42" s="411"/>
      <c r="C42" s="480"/>
      <c r="D42" s="481"/>
      <c r="E42" s="481"/>
      <c r="F42" s="481"/>
      <c r="G42" s="481"/>
      <c r="H42" s="481"/>
      <c r="I42" s="482"/>
    </row>
    <row r="43" spans="1:9" ht="21" customHeight="1" thickBot="1">
      <c r="A43" s="410"/>
      <c r="B43" s="411"/>
      <c r="C43" s="412"/>
      <c r="D43" s="412"/>
      <c r="E43" s="412"/>
      <c r="F43" s="413"/>
      <c r="G43" s="413"/>
      <c r="H43" s="413"/>
      <c r="I43" s="414"/>
    </row>
    <row r="44" spans="1:9" ht="21" customHeight="1" thickBot="1">
      <c r="A44" s="410"/>
      <c r="B44" s="411"/>
      <c r="C44" s="412"/>
      <c r="D44" s="412"/>
      <c r="E44" s="412"/>
      <c r="F44" s="413"/>
      <c r="G44" s="413"/>
      <c r="H44" s="413"/>
      <c r="I44" s="414"/>
    </row>
    <row r="45" spans="1:9" ht="21.75" customHeight="1" thickBot="1">
      <c r="A45" s="410"/>
      <c r="B45" s="411"/>
      <c r="C45" s="480"/>
      <c r="D45" s="481"/>
      <c r="E45" s="481"/>
      <c r="F45" s="481"/>
      <c r="G45" s="481"/>
      <c r="H45" s="481"/>
      <c r="I45" s="482"/>
    </row>
    <row r="46" spans="1:9" ht="11.25" customHeight="1" thickBot="1">
      <c r="A46" s="410"/>
      <c r="B46" s="411"/>
      <c r="C46" s="480"/>
      <c r="D46" s="481"/>
      <c r="E46" s="481"/>
      <c r="F46" s="481"/>
      <c r="G46" s="481"/>
      <c r="H46" s="481"/>
      <c r="I46" s="482"/>
    </row>
    <row r="47" spans="1:9" ht="11.25" customHeight="1" thickBot="1">
      <c r="A47" s="410"/>
      <c r="B47" s="411"/>
      <c r="C47" s="480"/>
      <c r="D47" s="481"/>
      <c r="E47" s="481"/>
      <c r="F47" s="481"/>
      <c r="G47" s="481"/>
      <c r="H47" s="481"/>
      <c r="I47" s="482"/>
    </row>
    <row r="48" spans="1:9" ht="21" customHeight="1" thickBot="1">
      <c r="A48" s="410"/>
      <c r="B48" s="411"/>
      <c r="C48" s="412"/>
      <c r="D48" s="412"/>
      <c r="E48" s="412"/>
      <c r="F48" s="413"/>
      <c r="G48" s="413"/>
      <c r="H48" s="413"/>
      <c r="I48" s="414"/>
    </row>
    <row r="49" spans="1:9" ht="21" customHeight="1" thickBot="1">
      <c r="A49" s="410"/>
      <c r="B49" s="411"/>
      <c r="C49" s="412"/>
      <c r="D49" s="412"/>
      <c r="E49" s="412"/>
      <c r="F49" s="413"/>
      <c r="G49" s="413"/>
      <c r="H49" s="413"/>
      <c r="I49" s="414"/>
    </row>
    <row r="50" spans="1:9" ht="21" customHeight="1" thickBot="1">
      <c r="A50" s="410"/>
      <c r="B50" s="411"/>
      <c r="C50" s="412"/>
      <c r="D50" s="412"/>
      <c r="E50" s="412"/>
      <c r="F50" s="413"/>
      <c r="G50" s="413"/>
      <c r="H50" s="413"/>
      <c r="I50" s="414"/>
    </row>
    <row r="51" spans="1:9" ht="11.25" customHeight="1" thickBot="1">
      <c r="A51" s="410"/>
      <c r="B51" s="411"/>
      <c r="C51" s="480"/>
      <c r="D51" s="481"/>
      <c r="E51" s="481"/>
      <c r="F51" s="481"/>
      <c r="G51" s="481"/>
      <c r="H51" s="481"/>
      <c r="I51" s="482"/>
    </row>
    <row r="52" spans="1:9" ht="11.25" customHeight="1" thickBot="1">
      <c r="A52" s="410"/>
      <c r="B52" s="411"/>
      <c r="C52" s="480"/>
      <c r="D52" s="481"/>
      <c r="E52" s="481"/>
      <c r="F52" s="481"/>
      <c r="G52" s="481"/>
      <c r="H52" s="481"/>
      <c r="I52" s="482"/>
    </row>
    <row r="53" spans="1:9" ht="11.25" customHeight="1" thickBot="1">
      <c r="A53" s="410"/>
      <c r="B53" s="411"/>
      <c r="C53" s="480"/>
      <c r="D53" s="481"/>
      <c r="E53" s="481"/>
      <c r="F53" s="481"/>
      <c r="G53" s="481"/>
      <c r="H53" s="481"/>
      <c r="I53" s="482"/>
    </row>
    <row r="54" spans="1:9" ht="21" customHeight="1" thickBot="1">
      <c r="A54" s="410"/>
      <c r="B54" s="411"/>
      <c r="C54" s="412"/>
      <c r="D54" s="412"/>
      <c r="E54" s="412"/>
      <c r="F54" s="413"/>
      <c r="G54" s="413"/>
      <c r="H54" s="413"/>
      <c r="I54" s="414"/>
    </row>
    <row r="55" spans="1:9" ht="21" customHeight="1" thickBot="1">
      <c r="A55" s="410"/>
      <c r="B55" s="411"/>
      <c r="C55" s="412"/>
      <c r="D55" s="412"/>
      <c r="E55" s="412"/>
      <c r="F55" s="413"/>
      <c r="G55" s="413"/>
      <c r="H55" s="413"/>
      <c r="I55" s="414"/>
    </row>
    <row r="56" spans="1:9" ht="21" customHeight="1" thickBot="1">
      <c r="A56" s="410"/>
      <c r="B56" s="411"/>
      <c r="C56" s="412"/>
      <c r="D56" s="412"/>
      <c r="E56" s="412"/>
      <c r="F56" s="413"/>
      <c r="G56" s="413"/>
      <c r="H56" s="413"/>
      <c r="I56" s="414"/>
    </row>
    <row r="57" spans="1:9" ht="21.75" customHeight="1" thickBot="1">
      <c r="A57" s="410"/>
      <c r="B57" s="411"/>
      <c r="C57" s="480"/>
      <c r="D57" s="481"/>
      <c r="E57" s="481"/>
      <c r="F57" s="481"/>
      <c r="G57" s="481"/>
      <c r="H57" s="481"/>
      <c r="I57" s="482"/>
    </row>
    <row r="58" spans="1:9" ht="21.75" customHeight="1" thickBot="1">
      <c r="A58" s="410"/>
      <c r="B58" s="411"/>
      <c r="C58" s="480"/>
      <c r="D58" s="481"/>
      <c r="E58" s="481"/>
      <c r="F58" s="481"/>
      <c r="G58" s="481"/>
      <c r="H58" s="481"/>
      <c r="I58" s="482"/>
    </row>
    <row r="59" spans="1:9" ht="21.75" customHeight="1" thickBot="1">
      <c r="A59" s="410"/>
      <c r="B59" s="411"/>
      <c r="C59" s="480"/>
      <c r="D59" s="481"/>
      <c r="E59" s="481"/>
      <c r="F59" s="481"/>
      <c r="G59" s="481"/>
      <c r="H59" s="481"/>
      <c r="I59" s="482"/>
    </row>
    <row r="60" spans="1:9" ht="21" customHeight="1" thickBot="1">
      <c r="A60" s="410"/>
      <c r="B60" s="411"/>
      <c r="C60" s="412"/>
      <c r="D60" s="412"/>
      <c r="E60" s="412"/>
      <c r="F60" s="413"/>
      <c r="G60" s="413"/>
      <c r="H60" s="413"/>
      <c r="I60" s="414"/>
    </row>
    <row r="61" spans="1:9" ht="21" customHeight="1" thickBot="1">
      <c r="A61" s="410"/>
      <c r="B61" s="411"/>
      <c r="C61" s="412"/>
      <c r="D61" s="412"/>
      <c r="E61" s="412"/>
      <c r="F61" s="413"/>
      <c r="G61" s="413"/>
      <c r="H61" s="413"/>
      <c r="I61" s="414"/>
    </row>
    <row r="62" spans="1:9" ht="21" customHeight="1" thickBot="1">
      <c r="A62" s="410"/>
      <c r="B62" s="411"/>
      <c r="C62" s="412"/>
      <c r="D62" s="412"/>
      <c r="E62" s="412"/>
      <c r="F62" s="413"/>
      <c r="G62" s="413"/>
      <c r="H62" s="413"/>
      <c r="I62" s="414"/>
    </row>
    <row r="63" spans="1:9" ht="11.25" customHeight="1" thickBot="1">
      <c r="A63" s="410"/>
      <c r="B63" s="411"/>
      <c r="C63" s="480"/>
      <c r="D63" s="481"/>
      <c r="E63" s="481"/>
      <c r="F63" s="481"/>
      <c r="G63" s="481"/>
      <c r="H63" s="481"/>
      <c r="I63" s="482"/>
    </row>
    <row r="64" spans="1:9" ht="21" customHeight="1" thickBot="1">
      <c r="A64" s="410"/>
      <c r="B64" s="411"/>
      <c r="C64" s="412"/>
      <c r="D64" s="412"/>
      <c r="E64" s="412"/>
      <c r="F64" s="413"/>
      <c r="G64" s="413"/>
      <c r="H64" s="413"/>
      <c r="I64" s="414"/>
    </row>
    <row r="65" spans="1:9" ht="11.25" customHeight="1" thickBot="1">
      <c r="A65" s="410"/>
      <c r="B65" s="411"/>
      <c r="C65" s="480"/>
      <c r="D65" s="481"/>
      <c r="E65" s="481"/>
      <c r="F65" s="481"/>
      <c r="G65" s="481"/>
      <c r="H65" s="481"/>
      <c r="I65" s="482"/>
    </row>
    <row r="66" spans="1:9" ht="11.25" customHeight="1" thickBot="1">
      <c r="A66" s="410"/>
      <c r="B66" s="411"/>
      <c r="C66" s="480"/>
      <c r="D66" s="481"/>
      <c r="E66" s="481"/>
      <c r="F66" s="481"/>
      <c r="G66" s="481"/>
      <c r="H66" s="481"/>
      <c r="I66" s="482"/>
    </row>
    <row r="67" spans="1:9" ht="11.25" customHeight="1" thickBot="1">
      <c r="A67" s="410"/>
      <c r="B67" s="411"/>
      <c r="C67" s="480"/>
      <c r="D67" s="481"/>
      <c r="E67" s="481"/>
      <c r="F67" s="481"/>
      <c r="G67" s="481"/>
      <c r="H67" s="481"/>
      <c r="I67" s="482"/>
    </row>
    <row r="68" spans="1:9" ht="21" customHeight="1" thickBot="1">
      <c r="A68" s="410"/>
      <c r="B68" s="411"/>
      <c r="C68" s="412"/>
      <c r="D68" s="412"/>
      <c r="E68" s="412"/>
      <c r="F68" s="413"/>
      <c r="G68" s="413"/>
      <c r="H68" s="413"/>
      <c r="I68" s="414"/>
    </row>
    <row r="69" spans="1:9" ht="11.25" customHeight="1" thickBot="1">
      <c r="A69" s="410"/>
      <c r="B69" s="411"/>
      <c r="C69" s="480"/>
      <c r="D69" s="481"/>
      <c r="E69" s="481"/>
      <c r="F69" s="481"/>
      <c r="G69" s="481"/>
      <c r="H69" s="481"/>
      <c r="I69" s="482"/>
    </row>
    <row r="70" spans="1:9" ht="11.25" customHeight="1" thickBot="1">
      <c r="A70" s="410"/>
      <c r="B70" s="411"/>
      <c r="C70" s="480"/>
      <c r="D70" s="481"/>
      <c r="E70" s="481"/>
      <c r="F70" s="481"/>
      <c r="G70" s="481"/>
      <c r="H70" s="481"/>
      <c r="I70" s="482"/>
    </row>
    <row r="71" spans="1:9" ht="11.25" customHeight="1" thickBot="1">
      <c r="A71" s="410"/>
      <c r="B71" s="411"/>
      <c r="C71" s="480"/>
      <c r="D71" s="481"/>
      <c r="E71" s="481"/>
      <c r="F71" s="481"/>
      <c r="G71" s="481"/>
      <c r="H71" s="481"/>
      <c r="I71" s="482"/>
    </row>
    <row r="72" spans="1:9" ht="21" customHeight="1" thickBot="1">
      <c r="A72" s="410"/>
      <c r="B72" s="411"/>
      <c r="C72" s="412"/>
      <c r="D72" s="412"/>
      <c r="E72" s="412"/>
      <c r="F72" s="413"/>
      <c r="G72" s="413"/>
      <c r="H72" s="413"/>
      <c r="I72" s="414"/>
    </row>
    <row r="73" spans="1:9" ht="11.25" customHeight="1" thickBot="1">
      <c r="A73" s="410"/>
      <c r="B73" s="411"/>
      <c r="C73" s="480"/>
      <c r="D73" s="481"/>
      <c r="E73" s="481"/>
      <c r="F73" s="481"/>
      <c r="G73" s="481"/>
      <c r="H73" s="481"/>
      <c r="I73" s="482"/>
    </row>
    <row r="74" spans="1:9" ht="11.25" customHeight="1" thickBot="1">
      <c r="A74" s="410"/>
      <c r="B74" s="411"/>
      <c r="C74" s="480"/>
      <c r="D74" s="481"/>
      <c r="E74" s="481"/>
      <c r="F74" s="481"/>
      <c r="G74" s="481"/>
      <c r="H74" s="481"/>
      <c r="I74" s="482"/>
    </row>
    <row r="75" spans="1:9" ht="21" customHeight="1" thickBot="1">
      <c r="A75" s="410"/>
      <c r="B75" s="411"/>
      <c r="C75" s="412"/>
      <c r="D75" s="412"/>
      <c r="E75" s="412"/>
      <c r="F75" s="413"/>
      <c r="G75" s="413"/>
      <c r="H75" s="413"/>
      <c r="I75" s="414"/>
    </row>
    <row r="76" spans="1:9" ht="21.75" customHeight="1" thickBot="1">
      <c r="A76" s="410"/>
      <c r="B76" s="411"/>
      <c r="C76" s="480"/>
      <c r="D76" s="481"/>
      <c r="E76" s="481"/>
      <c r="F76" s="481"/>
      <c r="G76" s="481"/>
      <c r="H76" s="481"/>
      <c r="I76" s="482"/>
    </row>
    <row r="77" spans="1:9" ht="21.75" customHeight="1" thickBot="1">
      <c r="A77" s="410"/>
      <c r="B77" s="411"/>
      <c r="C77" s="480"/>
      <c r="D77" s="481"/>
      <c r="E77" s="481"/>
      <c r="F77" s="481"/>
      <c r="G77" s="481"/>
      <c r="H77" s="481"/>
      <c r="I77" s="482"/>
    </row>
    <row r="78" spans="1:9" ht="21" customHeight="1" thickBot="1">
      <c r="A78" s="410"/>
      <c r="B78" s="411"/>
      <c r="C78" s="412"/>
      <c r="D78" s="412"/>
      <c r="E78" s="412"/>
      <c r="F78" s="413"/>
      <c r="G78" s="413"/>
      <c r="H78" s="413"/>
      <c r="I78" s="414"/>
    </row>
    <row r="79" spans="1:9" ht="21" customHeight="1" thickBot="1">
      <c r="A79" s="410"/>
      <c r="B79" s="411"/>
      <c r="C79" s="412"/>
      <c r="D79" s="412"/>
      <c r="E79" s="412"/>
      <c r="F79" s="413"/>
      <c r="G79" s="413"/>
      <c r="H79" s="413"/>
      <c r="I79" s="414"/>
    </row>
    <row r="80" spans="1:9" ht="21" customHeight="1" thickBot="1">
      <c r="A80" s="410"/>
      <c r="B80" s="411"/>
      <c r="C80" s="412"/>
      <c r="D80" s="412"/>
      <c r="E80" s="412"/>
      <c r="F80" s="413"/>
      <c r="G80" s="413"/>
      <c r="H80" s="413"/>
      <c r="I80" s="414"/>
    </row>
    <row r="81" spans="1:9" ht="11.25" customHeight="1" thickBot="1">
      <c r="A81" s="410"/>
      <c r="B81" s="411"/>
      <c r="C81" s="480"/>
      <c r="D81" s="481"/>
      <c r="E81" s="481"/>
      <c r="F81" s="481"/>
      <c r="G81" s="481"/>
      <c r="H81" s="481"/>
      <c r="I81" s="482"/>
    </row>
    <row r="82" spans="1:9" ht="21" customHeight="1" thickBot="1">
      <c r="A82" s="410"/>
      <c r="B82" s="411"/>
      <c r="C82" s="412"/>
      <c r="D82" s="412"/>
      <c r="E82" s="412"/>
      <c r="F82" s="413"/>
      <c r="G82" s="413"/>
      <c r="H82" s="413"/>
      <c r="I82" s="414"/>
    </row>
    <row r="83" spans="1:9" ht="21" customHeight="1" thickBot="1">
      <c r="A83" s="410"/>
      <c r="B83" s="411"/>
      <c r="C83" s="412"/>
      <c r="D83" s="412"/>
      <c r="E83" s="412"/>
      <c r="F83" s="413"/>
      <c r="G83" s="413"/>
      <c r="H83" s="413"/>
      <c r="I83" s="414"/>
    </row>
    <row r="84" spans="1:9" ht="21" customHeight="1" thickBot="1">
      <c r="A84" s="410"/>
      <c r="B84" s="411"/>
      <c r="C84" s="412"/>
      <c r="D84" s="412"/>
      <c r="E84" s="412"/>
      <c r="F84" s="413"/>
      <c r="G84" s="413"/>
      <c r="H84" s="413"/>
      <c r="I84" s="414"/>
    </row>
    <row r="85" spans="1:9" ht="21" customHeight="1" thickBot="1">
      <c r="A85" s="410"/>
      <c r="B85" s="411"/>
      <c r="C85" s="412"/>
      <c r="D85" s="412"/>
      <c r="E85" s="412"/>
      <c r="F85" s="413"/>
      <c r="G85" s="413"/>
      <c r="H85" s="413"/>
      <c r="I85" s="414"/>
    </row>
    <row r="86" spans="1:9" ht="11.25" customHeight="1" thickBot="1">
      <c r="A86" s="410"/>
      <c r="B86" s="411"/>
      <c r="C86" s="480"/>
      <c r="D86" s="481"/>
      <c r="E86" s="481"/>
      <c r="F86" s="481"/>
      <c r="G86" s="481"/>
      <c r="H86" s="481"/>
      <c r="I86" s="482"/>
    </row>
    <row r="87" spans="1:9" ht="11.25" customHeight="1" thickBot="1">
      <c r="A87" s="410"/>
      <c r="B87" s="411"/>
      <c r="C87" s="480"/>
      <c r="D87" s="481"/>
      <c r="E87" s="481"/>
      <c r="F87" s="481"/>
      <c r="G87" s="481"/>
      <c r="H87" s="481"/>
      <c r="I87" s="482"/>
    </row>
    <row r="88" spans="1:9" ht="21" customHeight="1" thickBot="1">
      <c r="A88" s="410"/>
      <c r="B88" s="411"/>
      <c r="C88" s="412"/>
      <c r="D88" s="412"/>
      <c r="E88" s="412"/>
      <c r="F88" s="413"/>
      <c r="G88" s="413"/>
      <c r="H88" s="413"/>
      <c r="I88" s="414"/>
    </row>
    <row r="89" spans="1:9" ht="21" customHeight="1" thickBot="1">
      <c r="A89" s="410"/>
      <c r="B89" s="411"/>
      <c r="C89" s="412"/>
      <c r="D89" s="412"/>
      <c r="E89" s="412"/>
      <c r="F89" s="413"/>
      <c r="G89" s="413"/>
      <c r="H89" s="413"/>
      <c r="I89" s="414"/>
    </row>
    <row r="90" spans="1:9" ht="11.25" customHeight="1" thickBot="1">
      <c r="A90" s="410"/>
      <c r="B90" s="411"/>
      <c r="C90" s="480"/>
      <c r="D90" s="481"/>
      <c r="E90" s="481"/>
      <c r="F90" s="481"/>
      <c r="G90" s="481"/>
      <c r="H90" s="481"/>
      <c r="I90" s="482"/>
    </row>
    <row r="91" spans="1:9" ht="11.25" customHeight="1" thickBot="1">
      <c r="A91" s="410"/>
      <c r="B91" s="411"/>
      <c r="C91" s="480"/>
      <c r="D91" s="481"/>
      <c r="E91" s="481"/>
      <c r="F91" s="481"/>
      <c r="G91" s="481"/>
      <c r="H91" s="481"/>
      <c r="I91" s="482"/>
    </row>
    <row r="92" spans="1:9" ht="21" customHeight="1" thickBot="1">
      <c r="A92" s="410"/>
      <c r="B92" s="411"/>
      <c r="C92" s="412"/>
      <c r="D92" s="412"/>
      <c r="E92" s="412"/>
      <c r="F92" s="413"/>
      <c r="G92" s="413"/>
      <c r="H92" s="413"/>
      <c r="I92" s="414"/>
    </row>
    <row r="93" spans="1:9" ht="21" customHeight="1" thickBot="1">
      <c r="A93" s="410"/>
      <c r="B93" s="411"/>
      <c r="C93" s="412"/>
      <c r="D93" s="412"/>
      <c r="E93" s="412"/>
      <c r="F93" s="413"/>
      <c r="G93" s="413"/>
      <c r="H93" s="413"/>
      <c r="I93" s="414"/>
    </row>
    <row r="94" spans="1:9" ht="21" customHeight="1" thickBot="1">
      <c r="A94" s="410"/>
      <c r="B94" s="411"/>
      <c r="C94" s="412"/>
      <c r="D94" s="412"/>
      <c r="E94" s="412"/>
      <c r="F94" s="413"/>
      <c r="G94" s="413"/>
      <c r="H94" s="413"/>
      <c r="I94" s="414"/>
    </row>
    <row r="95" spans="1:9" ht="21.75" customHeight="1" thickBot="1">
      <c r="A95" s="410"/>
      <c r="B95" s="411"/>
      <c r="C95" s="480"/>
      <c r="D95" s="481"/>
      <c r="E95" s="481"/>
      <c r="F95" s="481"/>
      <c r="G95" s="481"/>
      <c r="H95" s="481"/>
      <c r="I95" s="482"/>
    </row>
    <row r="96" spans="1:9" ht="21" customHeight="1" thickBot="1">
      <c r="A96" s="410"/>
      <c r="B96" s="411"/>
      <c r="C96" s="412"/>
      <c r="D96" s="412"/>
      <c r="E96" s="412"/>
      <c r="F96" s="413"/>
      <c r="G96" s="413"/>
      <c r="H96" s="413"/>
      <c r="I96" s="414"/>
    </row>
    <row r="97" spans="1:9" ht="21.75" customHeight="1" thickBot="1">
      <c r="A97" s="410"/>
      <c r="B97" s="411"/>
      <c r="C97" s="480"/>
      <c r="D97" s="481"/>
      <c r="E97" s="481"/>
      <c r="F97" s="481"/>
      <c r="G97" s="481"/>
      <c r="H97" s="481"/>
      <c r="I97" s="482"/>
    </row>
    <row r="98" spans="1:9" ht="21.75" customHeight="1" thickBot="1">
      <c r="A98" s="410"/>
      <c r="B98" s="411"/>
      <c r="C98" s="480"/>
      <c r="D98" s="481"/>
      <c r="E98" s="481"/>
      <c r="F98" s="481"/>
      <c r="G98" s="481"/>
      <c r="H98" s="481"/>
      <c r="I98" s="482"/>
    </row>
    <row r="99" spans="1:9" ht="21" customHeight="1" thickBot="1">
      <c r="A99" s="410"/>
      <c r="B99" s="411"/>
      <c r="C99" s="412"/>
      <c r="D99" s="412"/>
      <c r="E99" s="412"/>
      <c r="F99" s="413"/>
      <c r="G99" s="413"/>
      <c r="H99" s="413"/>
      <c r="I99" s="414"/>
    </row>
    <row r="100" spans="1:9" ht="21" customHeight="1" thickBot="1">
      <c r="A100" s="410"/>
      <c r="B100" s="411"/>
      <c r="C100" s="412"/>
      <c r="D100" s="412"/>
      <c r="E100" s="412"/>
      <c r="F100" s="413"/>
      <c r="G100" s="413"/>
      <c r="H100" s="413"/>
      <c r="I100" s="414"/>
    </row>
    <row r="101" spans="1:9" ht="21" customHeight="1" thickBot="1">
      <c r="A101" s="410"/>
      <c r="B101" s="411"/>
      <c r="C101" s="412"/>
      <c r="D101" s="412"/>
      <c r="E101" s="412"/>
      <c r="F101" s="413"/>
      <c r="G101" s="413"/>
      <c r="H101" s="413"/>
      <c r="I101" s="414"/>
    </row>
    <row r="102" spans="1:9" ht="21" customHeight="1" thickBot="1">
      <c r="A102" s="410"/>
      <c r="B102" s="411"/>
      <c r="C102" s="412"/>
      <c r="D102" s="412"/>
      <c r="E102" s="412"/>
      <c r="F102" s="413"/>
      <c r="G102" s="413"/>
      <c r="H102" s="413"/>
      <c r="I102" s="414"/>
    </row>
    <row r="103" spans="1:9" ht="21" customHeight="1" thickBot="1">
      <c r="A103" s="410"/>
      <c r="B103" s="411"/>
      <c r="C103" s="412"/>
      <c r="D103" s="412"/>
      <c r="E103" s="412"/>
      <c r="F103" s="413"/>
      <c r="G103" s="413"/>
      <c r="H103" s="413"/>
      <c r="I103" s="414"/>
    </row>
    <row r="104" spans="1:9" ht="21" customHeight="1" thickBot="1">
      <c r="A104" s="410"/>
      <c r="B104" s="411"/>
      <c r="C104" s="412"/>
      <c r="D104" s="412"/>
      <c r="E104" s="412"/>
      <c r="F104" s="413"/>
      <c r="G104" s="413"/>
      <c r="H104" s="413"/>
      <c r="I104" s="414"/>
    </row>
    <row r="105" spans="1:9" ht="11.25" customHeight="1" thickBot="1">
      <c r="A105" s="410"/>
      <c r="B105" s="411"/>
      <c r="C105" s="480"/>
      <c r="D105" s="481"/>
      <c r="E105" s="481"/>
      <c r="F105" s="481"/>
      <c r="G105" s="481"/>
      <c r="H105" s="481"/>
      <c r="I105" s="482"/>
    </row>
    <row r="106" spans="1:9" ht="21" customHeight="1" thickBot="1">
      <c r="A106" s="410"/>
      <c r="B106" s="411"/>
      <c r="C106" s="412"/>
      <c r="D106" s="412"/>
      <c r="E106" s="412"/>
      <c r="F106" s="413"/>
      <c r="G106" s="413"/>
      <c r="H106" s="413"/>
      <c r="I106" s="414"/>
    </row>
    <row r="107" spans="1:9" ht="21" customHeight="1" thickBot="1">
      <c r="A107" s="410"/>
      <c r="B107" s="411"/>
      <c r="C107" s="412"/>
      <c r="D107" s="412"/>
      <c r="E107" s="412"/>
      <c r="F107" s="413"/>
      <c r="G107" s="413"/>
      <c r="H107" s="413"/>
      <c r="I107" s="414"/>
    </row>
    <row r="108" spans="1:9" ht="21" customHeight="1" thickBot="1">
      <c r="A108" s="410"/>
      <c r="B108" s="411"/>
      <c r="C108" s="412"/>
      <c r="D108" s="412"/>
      <c r="E108" s="412"/>
      <c r="F108" s="413"/>
      <c r="G108" s="413"/>
      <c r="H108" s="413"/>
      <c r="I108" s="414"/>
    </row>
    <row r="109" spans="1:9" ht="21" customHeight="1" thickBot="1">
      <c r="A109" s="410"/>
      <c r="B109" s="411"/>
      <c r="C109" s="412"/>
      <c r="D109" s="412"/>
      <c r="E109" s="412"/>
      <c r="F109" s="413"/>
      <c r="G109" s="413"/>
      <c r="H109" s="413"/>
      <c r="I109" s="414"/>
    </row>
    <row r="110" spans="1:9" ht="11.25" customHeight="1" thickBot="1">
      <c r="A110" s="410"/>
      <c r="B110" s="411"/>
      <c r="C110" s="480"/>
      <c r="D110" s="481"/>
      <c r="E110" s="481"/>
      <c r="F110" s="481"/>
      <c r="G110" s="481"/>
      <c r="H110" s="481"/>
      <c r="I110" s="482"/>
    </row>
    <row r="111" spans="1:9" ht="21" customHeight="1" thickBot="1">
      <c r="A111" s="410"/>
      <c r="B111" s="411"/>
      <c r="C111" s="412"/>
      <c r="D111" s="412"/>
      <c r="E111" s="412"/>
      <c r="F111" s="413"/>
      <c r="G111" s="413"/>
      <c r="H111" s="413"/>
      <c r="I111" s="414"/>
    </row>
    <row r="112" spans="1:9" ht="21" customHeight="1" thickBot="1">
      <c r="A112" s="410"/>
      <c r="B112" s="411"/>
      <c r="C112" s="412"/>
      <c r="D112" s="412"/>
      <c r="E112" s="412"/>
      <c r="F112" s="413"/>
      <c r="G112" s="413"/>
      <c r="H112" s="413"/>
      <c r="I112" s="414"/>
    </row>
    <row r="113" spans="1:9" ht="21" customHeight="1" thickBot="1">
      <c r="A113" s="410"/>
      <c r="B113" s="411"/>
      <c r="C113" s="412"/>
      <c r="D113" s="412"/>
      <c r="E113" s="412"/>
      <c r="F113" s="413"/>
      <c r="G113" s="413"/>
      <c r="H113" s="413"/>
      <c r="I113" s="414"/>
    </row>
    <row r="114" spans="1:9" ht="21" customHeight="1" thickBot="1">
      <c r="A114" s="410"/>
      <c r="B114" s="411"/>
      <c r="C114" s="412"/>
      <c r="D114" s="412"/>
      <c r="E114" s="412"/>
      <c r="F114" s="413"/>
      <c r="G114" s="413"/>
      <c r="H114" s="413"/>
      <c r="I114" s="414"/>
    </row>
    <row r="115" spans="1:9" ht="11.25" customHeight="1" thickBot="1">
      <c r="A115" s="410"/>
      <c r="B115" s="411"/>
      <c r="C115" s="480"/>
      <c r="D115" s="481"/>
      <c r="E115" s="481"/>
      <c r="F115" s="481"/>
      <c r="G115" s="481"/>
      <c r="H115" s="481"/>
      <c r="I115" s="482"/>
    </row>
    <row r="116" spans="1:9" ht="11.25" customHeight="1" thickBot="1">
      <c r="A116" s="410"/>
      <c r="B116" s="411"/>
      <c r="C116" s="480"/>
      <c r="D116" s="481"/>
      <c r="E116" s="481"/>
      <c r="F116" s="481"/>
      <c r="G116" s="481"/>
      <c r="H116" s="481"/>
      <c r="I116" s="482"/>
    </row>
    <row r="117" spans="1:9" ht="21.75" customHeight="1" thickBot="1">
      <c r="A117" s="410"/>
      <c r="B117" s="411"/>
      <c r="C117" s="480"/>
      <c r="D117" s="481"/>
      <c r="E117" s="481"/>
      <c r="F117" s="481"/>
      <c r="G117" s="481"/>
      <c r="H117" s="481"/>
      <c r="I117" s="482"/>
    </row>
    <row r="118" spans="1:9" ht="21" customHeight="1" thickBot="1">
      <c r="A118" s="410"/>
      <c r="B118" s="411"/>
      <c r="C118" s="412"/>
      <c r="D118" s="412"/>
      <c r="E118" s="412"/>
      <c r="F118" s="413"/>
      <c r="G118" s="413"/>
      <c r="H118" s="413"/>
      <c r="I118" s="414"/>
    </row>
    <row r="119" spans="1:9" ht="21" customHeight="1" thickBot="1">
      <c r="A119" s="410"/>
      <c r="B119" s="411"/>
      <c r="C119" s="412"/>
      <c r="D119" s="412"/>
      <c r="E119" s="412"/>
      <c r="F119" s="413"/>
      <c r="G119" s="413"/>
      <c r="H119" s="413"/>
      <c r="I119" s="414"/>
    </row>
    <row r="120" spans="1:9" ht="21" customHeight="1" thickBot="1">
      <c r="A120" s="410"/>
      <c r="B120" s="411"/>
      <c r="C120" s="412"/>
      <c r="D120" s="412"/>
      <c r="E120" s="412"/>
      <c r="F120" s="413"/>
      <c r="G120" s="413"/>
      <c r="H120" s="413"/>
      <c r="I120" s="414"/>
    </row>
    <row r="121" spans="1:9" ht="21" customHeight="1" thickBot="1">
      <c r="A121" s="410"/>
      <c r="B121" s="411"/>
      <c r="C121" s="412"/>
      <c r="D121" s="412"/>
      <c r="E121" s="412"/>
      <c r="F121" s="413"/>
      <c r="G121" s="413"/>
      <c r="H121" s="413"/>
      <c r="I121" s="414"/>
    </row>
    <row r="122" spans="1:9" ht="21" customHeight="1" thickBot="1">
      <c r="A122" s="410"/>
      <c r="B122" s="411"/>
      <c r="C122" s="412"/>
      <c r="D122" s="412"/>
      <c r="E122" s="412"/>
      <c r="F122" s="413"/>
      <c r="G122" s="413"/>
      <c r="H122" s="413"/>
      <c r="I122" s="414"/>
    </row>
    <row r="123" spans="1:9" ht="21" customHeight="1" thickBot="1">
      <c r="A123" s="410"/>
      <c r="B123" s="411"/>
      <c r="C123" s="412"/>
      <c r="D123" s="412"/>
      <c r="E123" s="412"/>
      <c r="F123" s="413"/>
      <c r="G123" s="413"/>
      <c r="H123" s="413"/>
      <c r="I123" s="414"/>
    </row>
    <row r="124" spans="1:9" ht="21" customHeight="1" thickBot="1">
      <c r="A124" s="410"/>
      <c r="B124" s="411"/>
      <c r="C124" s="412"/>
      <c r="D124" s="412"/>
      <c r="E124" s="412"/>
      <c r="F124" s="413"/>
      <c r="G124" s="413"/>
      <c r="H124" s="413"/>
      <c r="I124" s="414"/>
    </row>
    <row r="125" spans="1:9" ht="21" customHeight="1" thickBot="1">
      <c r="A125" s="410"/>
      <c r="B125" s="411"/>
      <c r="C125" s="412"/>
      <c r="D125" s="412"/>
      <c r="E125" s="412"/>
      <c r="F125" s="413"/>
      <c r="G125" s="413"/>
      <c r="H125" s="413"/>
      <c r="I125" s="414"/>
    </row>
    <row r="126" spans="1:9" ht="21" customHeight="1" thickBot="1">
      <c r="A126" s="410"/>
      <c r="B126" s="411"/>
      <c r="C126" s="412"/>
      <c r="D126" s="412"/>
      <c r="E126" s="412"/>
      <c r="F126" s="413"/>
      <c r="G126" s="413"/>
      <c r="H126" s="413"/>
      <c r="I126" s="414"/>
    </row>
    <row r="127" spans="1:9" ht="11.25" customHeight="1" thickBot="1">
      <c r="A127" s="410"/>
      <c r="B127" s="411"/>
      <c r="C127" s="480"/>
      <c r="D127" s="481"/>
      <c r="E127" s="481"/>
      <c r="F127" s="481"/>
      <c r="G127" s="481"/>
      <c r="H127" s="481"/>
      <c r="I127" s="482"/>
    </row>
    <row r="128" spans="1:9" ht="11.25" customHeight="1" thickBot="1">
      <c r="A128" s="410"/>
      <c r="B128" s="411"/>
      <c r="C128" s="480"/>
      <c r="D128" s="481"/>
      <c r="E128" s="481"/>
      <c r="F128" s="481"/>
      <c r="G128" s="481"/>
      <c r="H128" s="481"/>
      <c r="I128" s="482"/>
    </row>
    <row r="129" spans="1:9" ht="11.25" customHeight="1" thickBot="1">
      <c r="A129" s="410"/>
      <c r="B129" s="411"/>
      <c r="C129" s="480"/>
      <c r="D129" s="481"/>
      <c r="E129" s="481"/>
      <c r="F129" s="481"/>
      <c r="G129" s="481"/>
      <c r="H129" s="481"/>
      <c r="I129" s="482"/>
    </row>
    <row r="130" spans="1:9" ht="11.25" customHeight="1" thickBot="1">
      <c r="A130" s="410"/>
      <c r="B130" s="411"/>
      <c r="C130" s="480"/>
      <c r="D130" s="481"/>
      <c r="E130" s="481"/>
      <c r="F130" s="481"/>
      <c r="G130" s="481"/>
      <c r="H130" s="481"/>
      <c r="I130" s="482"/>
    </row>
    <row r="131" spans="1:9" ht="11.25" customHeight="1" thickBot="1">
      <c r="A131" s="410"/>
      <c r="B131" s="411"/>
      <c r="C131" s="480"/>
      <c r="D131" s="481"/>
      <c r="E131" s="481"/>
      <c r="F131" s="481"/>
      <c r="G131" s="481"/>
      <c r="H131" s="481"/>
      <c r="I131" s="482"/>
    </row>
    <row r="132" spans="1:9" ht="11.25" customHeight="1" thickBot="1">
      <c r="A132" s="410"/>
      <c r="B132" s="411"/>
      <c r="C132" s="480"/>
      <c r="D132" s="481"/>
      <c r="E132" s="481"/>
      <c r="F132" s="481"/>
      <c r="G132" s="481"/>
      <c r="H132" s="481"/>
      <c r="I132" s="482"/>
    </row>
    <row r="133" spans="1:9" ht="11.25" customHeight="1" thickBot="1">
      <c r="A133" s="410"/>
      <c r="B133" s="411"/>
      <c r="C133" s="480"/>
      <c r="D133" s="481"/>
      <c r="E133" s="481"/>
      <c r="F133" s="481"/>
      <c r="G133" s="481"/>
      <c r="H133" s="481"/>
      <c r="I133" s="482"/>
    </row>
    <row r="134" spans="1:9" ht="11.25" customHeight="1" thickBot="1">
      <c r="A134" s="410"/>
      <c r="B134" s="411"/>
      <c r="C134" s="480"/>
      <c r="D134" s="481"/>
      <c r="E134" s="481"/>
      <c r="F134" s="481"/>
      <c r="G134" s="481"/>
      <c r="H134" s="481"/>
      <c r="I134" s="482"/>
    </row>
    <row r="135" spans="1:9" ht="11.25" customHeight="1" thickBot="1">
      <c r="A135" s="410"/>
      <c r="B135" s="411"/>
      <c r="C135" s="480"/>
      <c r="D135" s="481"/>
      <c r="E135" s="481"/>
      <c r="F135" s="481"/>
      <c r="G135" s="481"/>
      <c r="H135" s="481"/>
      <c r="I135" s="482"/>
    </row>
    <row r="136" spans="1:9" ht="11.25" customHeight="1" thickBot="1">
      <c r="A136" s="410"/>
      <c r="B136" s="411"/>
      <c r="C136" s="480"/>
      <c r="D136" s="481"/>
      <c r="E136" s="481"/>
      <c r="F136" s="481"/>
      <c r="G136" s="481"/>
      <c r="H136" s="481"/>
      <c r="I136" s="482"/>
    </row>
    <row r="137" spans="1:9" ht="11.25" customHeight="1" thickBot="1">
      <c r="A137" s="410"/>
      <c r="B137" s="411"/>
      <c r="C137" s="480"/>
      <c r="D137" s="481"/>
      <c r="E137" s="481"/>
      <c r="F137" s="481"/>
      <c r="G137" s="481"/>
      <c r="H137" s="481"/>
      <c r="I137" s="482"/>
    </row>
    <row r="138" spans="1:9" ht="11.25" customHeight="1" thickBot="1">
      <c r="A138" s="410"/>
      <c r="B138" s="411"/>
      <c r="C138" s="480"/>
      <c r="D138" s="481"/>
      <c r="E138" s="481"/>
      <c r="F138" s="481"/>
      <c r="G138" s="481"/>
      <c r="H138" s="481"/>
      <c r="I138" s="482"/>
    </row>
    <row r="139" spans="1:9" ht="11.25" customHeight="1" thickBot="1">
      <c r="A139" s="410"/>
      <c r="B139" s="411"/>
      <c r="C139" s="480"/>
      <c r="D139" s="481"/>
      <c r="E139" s="481"/>
      <c r="F139" s="481"/>
      <c r="G139" s="481"/>
      <c r="H139" s="481"/>
      <c r="I139" s="482"/>
    </row>
    <row r="140" spans="1:9" ht="21" customHeight="1" thickBot="1">
      <c r="A140" s="410"/>
      <c r="B140" s="411"/>
      <c r="C140" s="412"/>
      <c r="D140" s="412"/>
      <c r="E140" s="412"/>
      <c r="F140" s="413"/>
      <c r="G140" s="413"/>
      <c r="H140" s="413"/>
      <c r="I140" s="414"/>
    </row>
    <row r="141" spans="1:9" ht="21" customHeight="1" thickBot="1">
      <c r="A141" s="410"/>
      <c r="B141" s="411"/>
      <c r="C141" s="412"/>
      <c r="D141" s="412"/>
      <c r="E141" s="412"/>
      <c r="F141" s="413"/>
      <c r="G141" s="413"/>
      <c r="H141" s="413"/>
      <c r="I141" s="414"/>
    </row>
    <row r="142" spans="1:9" ht="11.25" customHeight="1" thickBot="1">
      <c r="A142" s="410"/>
      <c r="B142" s="411"/>
      <c r="C142" s="480"/>
      <c r="D142" s="481"/>
      <c r="E142" s="481"/>
      <c r="F142" s="481"/>
      <c r="G142" s="481"/>
      <c r="H142" s="481"/>
      <c r="I142" s="482"/>
    </row>
    <row r="143" spans="1:9" ht="11.25" customHeight="1" thickBot="1">
      <c r="A143" s="410"/>
      <c r="B143" s="411"/>
      <c r="C143" s="480"/>
      <c r="D143" s="481"/>
      <c r="E143" s="481"/>
      <c r="F143" s="481"/>
      <c r="G143" s="481"/>
      <c r="H143" s="481"/>
      <c r="I143" s="482"/>
    </row>
    <row r="144" spans="1:9" ht="11.25" customHeight="1" thickBot="1">
      <c r="A144" s="410"/>
      <c r="B144" s="411"/>
      <c r="C144" s="480"/>
      <c r="D144" s="481"/>
      <c r="E144" s="481"/>
      <c r="F144" s="481"/>
      <c r="G144" s="481"/>
      <c r="H144" s="481"/>
      <c r="I144" s="482"/>
    </row>
    <row r="145" spans="1:9" ht="11.25" customHeight="1" thickBot="1">
      <c r="A145" s="410"/>
      <c r="B145" s="411"/>
      <c r="C145" s="480"/>
      <c r="D145" s="481"/>
      <c r="E145" s="481"/>
      <c r="F145" s="481"/>
      <c r="G145" s="481"/>
      <c r="H145" s="481"/>
      <c r="I145" s="482"/>
    </row>
    <row r="146" spans="1:9" ht="21" customHeight="1" thickBot="1">
      <c r="A146" s="410"/>
      <c r="B146" s="411"/>
      <c r="C146" s="412"/>
      <c r="D146" s="412"/>
      <c r="E146" s="412"/>
      <c r="F146" s="413"/>
      <c r="G146" s="413"/>
      <c r="H146" s="413"/>
      <c r="I146" s="414"/>
    </row>
    <row r="147" spans="1:9" ht="21" customHeight="1" thickBot="1">
      <c r="A147" s="410"/>
      <c r="B147" s="411"/>
      <c r="C147" s="412"/>
      <c r="D147" s="412"/>
      <c r="E147" s="412"/>
      <c r="F147" s="413"/>
      <c r="G147" s="413"/>
      <c r="H147" s="413"/>
      <c r="I147" s="414"/>
    </row>
    <row r="148" spans="1:9" ht="21" customHeight="1" thickBot="1">
      <c r="A148" s="410"/>
      <c r="B148" s="411"/>
      <c r="C148" s="412"/>
      <c r="D148" s="412"/>
      <c r="E148" s="412"/>
      <c r="F148" s="413"/>
      <c r="G148" s="413"/>
      <c r="H148" s="413"/>
      <c r="I148" s="414"/>
    </row>
    <row r="149" spans="1:9" ht="11.25" customHeight="1" thickBot="1">
      <c r="A149" s="410"/>
      <c r="B149" s="411"/>
      <c r="C149" s="480"/>
      <c r="D149" s="481"/>
      <c r="E149" s="481"/>
      <c r="F149" s="481"/>
      <c r="G149" s="481"/>
      <c r="H149" s="481"/>
      <c r="I149" s="482"/>
    </row>
    <row r="150" spans="1:9" ht="11.25" customHeight="1" thickBot="1">
      <c r="A150" s="410"/>
      <c r="B150" s="411"/>
      <c r="C150" s="480"/>
      <c r="D150" s="481"/>
      <c r="E150" s="481"/>
      <c r="F150" s="481"/>
      <c r="G150" s="481"/>
      <c r="H150" s="481"/>
      <c r="I150" s="482"/>
    </row>
    <row r="151" spans="1:9" ht="11.25" customHeight="1" thickBot="1">
      <c r="A151" s="410"/>
      <c r="B151" s="411"/>
      <c r="C151" s="480"/>
      <c r="D151" s="481"/>
      <c r="E151" s="481"/>
      <c r="F151" s="481"/>
      <c r="G151" s="481"/>
      <c r="H151" s="481"/>
      <c r="I151" s="482"/>
    </row>
    <row r="152" spans="1:9" ht="21" customHeight="1" thickBot="1">
      <c r="A152" s="410"/>
      <c r="B152" s="411"/>
      <c r="C152" s="412"/>
      <c r="D152" s="412"/>
      <c r="E152" s="412"/>
      <c r="F152" s="413"/>
      <c r="G152" s="413"/>
      <c r="H152" s="413"/>
      <c r="I152" s="414"/>
    </row>
    <row r="153" spans="1:9" ht="21" customHeight="1" thickBot="1">
      <c r="A153" s="410"/>
      <c r="B153" s="411"/>
      <c r="C153" s="412"/>
      <c r="D153" s="412"/>
      <c r="E153" s="412"/>
      <c r="F153" s="413"/>
      <c r="G153" s="413"/>
      <c r="H153" s="413"/>
      <c r="I153" s="414"/>
    </row>
    <row r="154" spans="1:9" ht="21" customHeight="1" thickBot="1">
      <c r="A154" s="410"/>
      <c r="B154" s="411"/>
      <c r="C154" s="412"/>
      <c r="D154" s="412"/>
      <c r="E154" s="412"/>
      <c r="F154" s="413"/>
      <c r="G154" s="413"/>
      <c r="H154" s="413"/>
      <c r="I154" s="414"/>
    </row>
    <row r="155" spans="1:9" ht="21" customHeight="1" thickBot="1">
      <c r="A155" s="410"/>
      <c r="B155" s="411"/>
      <c r="C155" s="412"/>
      <c r="D155" s="412"/>
      <c r="E155" s="412"/>
      <c r="F155" s="413"/>
      <c r="G155" s="413"/>
      <c r="H155" s="413"/>
      <c r="I155" s="414"/>
    </row>
    <row r="156" spans="1:9" ht="21" customHeight="1" thickBot="1">
      <c r="A156" s="410"/>
      <c r="B156" s="411"/>
      <c r="C156" s="412"/>
      <c r="D156" s="412"/>
      <c r="E156" s="412"/>
      <c r="F156" s="413"/>
      <c r="G156" s="413"/>
      <c r="H156" s="413"/>
      <c r="I156" s="414"/>
    </row>
    <row r="157" spans="1:9" ht="21" customHeight="1" thickBot="1">
      <c r="A157" s="410"/>
      <c r="B157" s="411"/>
      <c r="C157" s="412"/>
      <c r="D157" s="412"/>
      <c r="E157" s="412"/>
      <c r="F157" s="413"/>
      <c r="G157" s="413"/>
      <c r="H157" s="413"/>
      <c r="I157" s="414"/>
    </row>
    <row r="158" spans="1:9" ht="21" customHeight="1" thickBot="1">
      <c r="A158" s="410"/>
      <c r="B158" s="411"/>
      <c r="C158" s="412"/>
      <c r="D158" s="412"/>
      <c r="E158" s="412"/>
      <c r="F158" s="413"/>
      <c r="G158" s="413"/>
      <c r="H158" s="413"/>
      <c r="I158" s="414"/>
    </row>
    <row r="159" spans="1:9" ht="21" customHeight="1" thickBot="1">
      <c r="A159" s="410"/>
      <c r="B159" s="411"/>
      <c r="C159" s="412"/>
      <c r="D159" s="412"/>
      <c r="E159" s="412"/>
      <c r="F159" s="413"/>
      <c r="G159" s="413"/>
      <c r="H159" s="413"/>
      <c r="I159" s="414"/>
    </row>
    <row r="160" spans="1:9" ht="11.25" customHeight="1" thickBot="1">
      <c r="A160" s="410"/>
      <c r="B160" s="411"/>
      <c r="C160" s="480"/>
      <c r="D160" s="481"/>
      <c r="E160" s="481"/>
      <c r="F160" s="481"/>
      <c r="G160" s="481"/>
      <c r="H160" s="481"/>
      <c r="I160" s="482"/>
    </row>
    <row r="161" spans="1:9" ht="21" customHeight="1" thickBot="1">
      <c r="A161" s="410"/>
      <c r="B161" s="411"/>
      <c r="C161" s="412"/>
      <c r="D161" s="412"/>
      <c r="E161" s="412"/>
      <c r="F161" s="413"/>
      <c r="G161" s="413"/>
      <c r="H161" s="413"/>
      <c r="I161" s="414"/>
    </row>
    <row r="162" spans="1:9" ht="21" customHeight="1" thickBot="1">
      <c r="A162" s="410"/>
      <c r="B162" s="411"/>
      <c r="C162" s="412"/>
      <c r="D162" s="412"/>
      <c r="E162" s="412"/>
      <c r="F162" s="413"/>
      <c r="G162" s="413"/>
      <c r="H162" s="413"/>
      <c r="I162" s="414"/>
    </row>
    <row r="163" spans="1:9" ht="21" customHeight="1" thickBot="1">
      <c r="A163" s="410"/>
      <c r="B163" s="411"/>
      <c r="C163" s="412"/>
      <c r="D163" s="412"/>
      <c r="E163" s="412"/>
      <c r="F163" s="413"/>
      <c r="G163" s="413"/>
      <c r="H163" s="413"/>
      <c r="I163" s="414"/>
    </row>
    <row r="164" spans="1:9" ht="21" customHeight="1" thickBot="1">
      <c r="A164" s="410"/>
      <c r="B164" s="411"/>
      <c r="C164" s="412"/>
      <c r="D164" s="412"/>
      <c r="E164" s="412"/>
      <c r="F164" s="413"/>
      <c r="G164" s="413"/>
      <c r="H164" s="413"/>
      <c r="I164" s="414"/>
    </row>
    <row r="165" spans="1:9" ht="21" customHeight="1" thickBot="1">
      <c r="A165" s="410"/>
      <c r="B165" s="411"/>
      <c r="C165" s="412"/>
      <c r="D165" s="412"/>
      <c r="E165" s="412"/>
      <c r="F165" s="413"/>
      <c r="G165" s="413"/>
      <c r="H165" s="413"/>
      <c r="I165" s="414"/>
    </row>
    <row r="166" spans="1:9" ht="11.25" customHeight="1" thickBot="1">
      <c r="A166" s="410"/>
      <c r="B166" s="411"/>
      <c r="C166" s="480"/>
      <c r="D166" s="481"/>
      <c r="E166" s="481"/>
      <c r="F166" s="481"/>
      <c r="G166" s="481"/>
      <c r="H166" s="481"/>
      <c r="I166" s="482"/>
    </row>
    <row r="167" spans="1:9" ht="21" customHeight="1" thickBot="1">
      <c r="A167" s="410"/>
      <c r="B167" s="411"/>
      <c r="C167" s="412"/>
      <c r="D167" s="412"/>
      <c r="E167" s="412"/>
      <c r="F167" s="413"/>
      <c r="G167" s="413"/>
      <c r="H167" s="413"/>
      <c r="I167" s="414"/>
    </row>
    <row r="168" spans="1:9" ht="21" customHeight="1" thickBot="1">
      <c r="A168" s="410"/>
      <c r="B168" s="411"/>
      <c r="C168" s="412"/>
      <c r="D168" s="412"/>
      <c r="E168" s="412"/>
      <c r="F168" s="413"/>
      <c r="G168" s="413"/>
      <c r="H168" s="413"/>
      <c r="I168" s="414"/>
    </row>
    <row r="169" spans="1:9" ht="11.25" customHeight="1" thickBot="1">
      <c r="A169" s="410"/>
      <c r="B169" s="411"/>
      <c r="C169" s="480"/>
      <c r="D169" s="481"/>
      <c r="E169" s="481"/>
      <c r="F169" s="481"/>
      <c r="G169" s="481"/>
      <c r="H169" s="481"/>
      <c r="I169" s="482"/>
    </row>
    <row r="170" spans="1:9" ht="21" customHeight="1" thickBot="1">
      <c r="A170" s="410"/>
      <c r="B170" s="411"/>
      <c r="C170" s="412"/>
      <c r="D170" s="412"/>
      <c r="E170" s="412"/>
      <c r="F170" s="413"/>
      <c r="G170" s="413"/>
      <c r="H170" s="413"/>
      <c r="I170" s="414"/>
    </row>
    <row r="171" spans="1:9" ht="21" customHeight="1" thickBot="1">
      <c r="A171" s="410"/>
      <c r="B171" s="411"/>
      <c r="C171" s="412"/>
      <c r="D171" s="412"/>
      <c r="E171" s="412"/>
      <c r="F171" s="413"/>
      <c r="G171" s="413"/>
      <c r="H171" s="413"/>
      <c r="I171" s="414"/>
    </row>
    <row r="172" spans="1:9" ht="21" customHeight="1" thickBot="1">
      <c r="A172" s="410"/>
      <c r="B172" s="411"/>
      <c r="C172" s="412"/>
      <c r="D172" s="412"/>
      <c r="E172" s="412"/>
      <c r="F172" s="413"/>
      <c r="G172" s="413"/>
      <c r="H172" s="413"/>
      <c r="I172" s="414"/>
    </row>
    <row r="173" spans="1:9" ht="11.25" customHeight="1" thickBot="1">
      <c r="A173" s="410"/>
      <c r="B173" s="411"/>
      <c r="C173" s="480"/>
      <c r="D173" s="481"/>
      <c r="E173" s="481"/>
      <c r="F173" s="481"/>
      <c r="G173" s="481"/>
      <c r="H173" s="481"/>
      <c r="I173" s="482"/>
    </row>
    <row r="174" spans="1:9" ht="11.25" customHeight="1" thickBot="1">
      <c r="A174" s="410"/>
      <c r="B174" s="411"/>
      <c r="C174" s="480"/>
      <c r="D174" s="481"/>
      <c r="E174" s="481"/>
      <c r="F174" s="481"/>
      <c r="G174" s="481"/>
      <c r="H174" s="481"/>
      <c r="I174" s="482"/>
    </row>
    <row r="175" spans="1:9" ht="11.25" customHeight="1" thickBot="1">
      <c r="A175" s="410"/>
      <c r="B175" s="411"/>
      <c r="C175" s="480"/>
      <c r="D175" s="481"/>
      <c r="E175" s="481"/>
      <c r="F175" s="481"/>
      <c r="G175" s="481"/>
      <c r="H175" s="481"/>
      <c r="I175" s="482"/>
    </row>
    <row r="176" spans="1:9" ht="11.25" customHeight="1" thickBot="1">
      <c r="A176" s="410"/>
      <c r="B176" s="411"/>
      <c r="C176" s="480"/>
      <c r="D176" s="481"/>
      <c r="E176" s="481"/>
      <c r="F176" s="481"/>
      <c r="G176" s="481"/>
      <c r="H176" s="481"/>
      <c r="I176" s="482"/>
    </row>
    <row r="177" spans="1:9" ht="11.25" customHeight="1" thickBot="1">
      <c r="A177" s="410"/>
      <c r="B177" s="411"/>
      <c r="C177" s="480"/>
      <c r="D177" s="481"/>
      <c r="E177" s="481"/>
      <c r="F177" s="481"/>
      <c r="G177" s="481"/>
      <c r="H177" s="481"/>
      <c r="I177" s="482"/>
    </row>
    <row r="178" spans="1:9" ht="11.25" customHeight="1" thickBot="1">
      <c r="A178" s="410"/>
      <c r="B178" s="411"/>
      <c r="C178" s="480"/>
      <c r="D178" s="481"/>
      <c r="E178" s="481"/>
      <c r="F178" s="481"/>
      <c r="G178" s="481"/>
      <c r="H178" s="481"/>
      <c r="I178" s="482"/>
    </row>
    <row r="179" spans="1:9" ht="21" customHeight="1" thickBot="1">
      <c r="A179" s="410"/>
      <c r="B179" s="411"/>
      <c r="C179" s="412"/>
      <c r="D179" s="412"/>
      <c r="E179" s="412"/>
      <c r="F179" s="413"/>
      <c r="G179" s="413"/>
      <c r="H179" s="413"/>
      <c r="I179" s="414"/>
    </row>
    <row r="180" spans="1:9" ht="21" customHeight="1" thickBot="1">
      <c r="A180" s="410"/>
      <c r="B180" s="411"/>
      <c r="C180" s="412"/>
      <c r="D180" s="412"/>
      <c r="E180" s="412"/>
      <c r="F180" s="413"/>
      <c r="G180" s="413"/>
      <c r="H180" s="413"/>
      <c r="I180" s="414"/>
    </row>
    <row r="181" spans="1:9" ht="11.25" customHeight="1" thickBot="1">
      <c r="A181" s="410"/>
      <c r="B181" s="411"/>
      <c r="C181" s="480"/>
      <c r="D181" s="481"/>
      <c r="E181" s="481"/>
      <c r="F181" s="481"/>
      <c r="G181" s="481"/>
      <c r="H181" s="481"/>
      <c r="I181" s="482"/>
    </row>
    <row r="182" spans="1:9" ht="21" customHeight="1" thickBot="1">
      <c r="A182" s="410"/>
      <c r="B182" s="411"/>
      <c r="C182" s="412"/>
      <c r="D182" s="412"/>
      <c r="E182" s="412"/>
      <c r="F182" s="413"/>
      <c r="G182" s="413"/>
      <c r="H182" s="413"/>
      <c r="I182" s="414"/>
    </row>
    <row r="183" spans="1:9" ht="21" customHeight="1" thickBot="1">
      <c r="A183" s="410"/>
      <c r="B183" s="411"/>
      <c r="C183" s="412"/>
      <c r="D183" s="412"/>
      <c r="E183" s="412"/>
      <c r="F183" s="413"/>
      <c r="G183" s="413"/>
      <c r="H183" s="413"/>
      <c r="I183" s="414"/>
    </row>
    <row r="184" spans="1:9" ht="11.25" customHeight="1" thickBot="1">
      <c r="A184" s="410"/>
      <c r="B184" s="411"/>
      <c r="C184" s="480"/>
      <c r="D184" s="481"/>
      <c r="E184" s="481"/>
      <c r="F184" s="481"/>
      <c r="G184" s="481"/>
      <c r="H184" s="481"/>
      <c r="I184" s="482"/>
    </row>
    <row r="185" spans="1:9" ht="21" customHeight="1" thickBot="1">
      <c r="A185" s="410"/>
      <c r="B185" s="411"/>
      <c r="C185" s="412"/>
      <c r="D185" s="412"/>
      <c r="E185" s="412"/>
      <c r="F185" s="413"/>
      <c r="G185" s="413"/>
      <c r="H185" s="413"/>
      <c r="I185" s="414"/>
    </row>
    <row r="186" spans="1:9" ht="11.25" customHeight="1" thickBot="1">
      <c r="A186" s="410"/>
      <c r="B186" s="411"/>
      <c r="C186" s="480"/>
      <c r="D186" s="481"/>
      <c r="E186" s="481"/>
      <c r="F186" s="481"/>
      <c r="G186" s="481"/>
      <c r="H186" s="481"/>
      <c r="I186" s="482"/>
    </row>
    <row r="187" spans="1:9" ht="21" customHeight="1" thickBot="1">
      <c r="A187" s="410"/>
      <c r="B187" s="411"/>
      <c r="C187" s="412"/>
      <c r="D187" s="412"/>
      <c r="E187" s="412"/>
      <c r="F187" s="413"/>
      <c r="G187" s="413"/>
      <c r="H187" s="413"/>
      <c r="I187" s="414"/>
    </row>
    <row r="188" spans="1:9" ht="11.25" customHeight="1" thickBot="1">
      <c r="A188" s="410"/>
      <c r="B188" s="411"/>
      <c r="C188" s="480"/>
      <c r="D188" s="481"/>
      <c r="E188" s="481"/>
      <c r="F188" s="481"/>
      <c r="G188" s="481"/>
      <c r="H188" s="481"/>
      <c r="I188" s="482"/>
    </row>
    <row r="189" spans="1:9" ht="11.25" customHeight="1" thickBot="1">
      <c r="A189" s="410"/>
      <c r="B189" s="411"/>
      <c r="C189" s="480"/>
      <c r="D189" s="481"/>
      <c r="E189" s="481"/>
      <c r="F189" s="481"/>
      <c r="G189" s="481"/>
      <c r="H189" s="481"/>
      <c r="I189" s="482"/>
    </row>
    <row r="190" spans="1:9" ht="21" customHeight="1" thickBot="1">
      <c r="A190" s="410"/>
      <c r="B190" s="411"/>
      <c r="C190" s="412"/>
      <c r="D190" s="412"/>
      <c r="E190" s="412"/>
      <c r="F190" s="413"/>
      <c r="G190" s="413"/>
      <c r="H190" s="413"/>
      <c r="I190" s="414"/>
    </row>
    <row r="191" spans="1:9" ht="21" customHeight="1" thickBot="1">
      <c r="A191" s="410"/>
      <c r="B191" s="411"/>
      <c r="C191" s="412"/>
      <c r="D191" s="412"/>
      <c r="E191" s="412"/>
      <c r="F191" s="413"/>
      <c r="G191" s="413"/>
      <c r="H191" s="413"/>
      <c r="I191" s="414"/>
    </row>
    <row r="192" spans="1:9" ht="11.25" customHeight="1" thickBot="1">
      <c r="A192" s="410"/>
      <c r="B192" s="411"/>
      <c r="C192" s="480"/>
      <c r="D192" s="481"/>
      <c r="E192" s="481"/>
      <c r="F192" s="481"/>
      <c r="G192" s="481"/>
      <c r="H192" s="481"/>
      <c r="I192" s="482"/>
    </row>
    <row r="193" spans="1:9" ht="21" customHeight="1" thickBot="1">
      <c r="A193" s="410"/>
      <c r="B193" s="411"/>
      <c r="C193" s="412"/>
      <c r="D193" s="412"/>
      <c r="E193" s="412"/>
      <c r="F193" s="413"/>
      <c r="G193" s="413"/>
      <c r="H193" s="413"/>
      <c r="I193" s="414"/>
    </row>
    <row r="194" spans="1:9" ht="21" customHeight="1" thickBot="1">
      <c r="A194" s="410"/>
      <c r="B194" s="411"/>
      <c r="C194" s="412"/>
      <c r="D194" s="412"/>
      <c r="E194" s="412"/>
      <c r="F194" s="413"/>
      <c r="G194" s="413"/>
      <c r="H194" s="413"/>
      <c r="I194" s="414"/>
    </row>
    <row r="195" spans="1:9" ht="21" customHeight="1" thickBot="1">
      <c r="A195" s="410"/>
      <c r="B195" s="411"/>
      <c r="C195" s="412"/>
      <c r="D195" s="412"/>
      <c r="E195" s="412"/>
      <c r="F195" s="413"/>
      <c r="G195" s="413"/>
      <c r="H195" s="413"/>
      <c r="I195" s="414"/>
    </row>
    <row r="196" spans="1:9" ht="11.25" customHeight="1" thickBot="1">
      <c r="A196" s="410"/>
      <c r="B196" s="411"/>
      <c r="C196" s="480"/>
      <c r="D196" s="481"/>
      <c r="E196" s="481"/>
      <c r="F196" s="481"/>
      <c r="G196" s="481"/>
      <c r="H196" s="481"/>
      <c r="I196" s="482"/>
    </row>
    <row r="197" spans="1:9" ht="21" customHeight="1" thickBot="1">
      <c r="A197" s="410"/>
      <c r="B197" s="411"/>
      <c r="C197" s="412"/>
      <c r="D197" s="412"/>
      <c r="E197" s="412"/>
      <c r="F197" s="413"/>
      <c r="G197" s="413"/>
      <c r="H197" s="413"/>
      <c r="I197" s="414"/>
    </row>
    <row r="198" spans="1:9" ht="21" customHeight="1" thickBot="1">
      <c r="A198" s="410"/>
      <c r="B198" s="411"/>
      <c r="C198" s="412"/>
      <c r="D198" s="412"/>
      <c r="E198" s="412"/>
      <c r="F198" s="413"/>
      <c r="G198" s="413"/>
      <c r="H198" s="413"/>
      <c r="I198" s="414"/>
    </row>
    <row r="199" spans="1:9" ht="11.25" customHeight="1" thickBot="1">
      <c r="A199" s="410"/>
      <c r="B199" s="411"/>
      <c r="C199" s="480"/>
      <c r="D199" s="481"/>
      <c r="E199" s="481"/>
      <c r="F199" s="481"/>
      <c r="G199" s="481"/>
      <c r="H199" s="481"/>
      <c r="I199" s="482"/>
    </row>
    <row r="200" spans="1:9" ht="11.25" customHeight="1" thickBot="1">
      <c r="A200" s="410"/>
      <c r="B200" s="411"/>
      <c r="C200" s="480"/>
      <c r="D200" s="481"/>
      <c r="E200" s="481"/>
      <c r="F200" s="481"/>
      <c r="G200" s="481"/>
      <c r="H200" s="481"/>
      <c r="I200" s="482"/>
    </row>
    <row r="201" spans="1:9" ht="11.25" customHeight="1" thickBot="1">
      <c r="A201" s="410"/>
      <c r="B201" s="411"/>
      <c r="C201" s="480"/>
      <c r="D201" s="481"/>
      <c r="E201" s="481"/>
      <c r="F201" s="481"/>
      <c r="G201" s="481"/>
      <c r="H201" s="481"/>
      <c r="I201" s="482"/>
    </row>
    <row r="202" spans="1:9" ht="21" customHeight="1" thickBot="1">
      <c r="A202" s="410"/>
      <c r="B202" s="411"/>
      <c r="C202" s="412"/>
      <c r="D202" s="412"/>
      <c r="E202" s="412"/>
      <c r="F202" s="413"/>
      <c r="G202" s="413"/>
      <c r="H202" s="413"/>
      <c r="I202" s="414"/>
    </row>
    <row r="203" spans="1:9" ht="21" customHeight="1" thickBot="1">
      <c r="A203" s="410"/>
      <c r="B203" s="411"/>
      <c r="C203" s="412"/>
      <c r="D203" s="412"/>
      <c r="E203" s="412"/>
      <c r="F203" s="413"/>
      <c r="G203" s="413"/>
      <c r="H203" s="413"/>
      <c r="I203" s="414"/>
    </row>
    <row r="204" spans="1:9" ht="21" customHeight="1" thickBot="1">
      <c r="A204" s="410"/>
      <c r="B204" s="411"/>
      <c r="C204" s="412"/>
      <c r="D204" s="412"/>
      <c r="E204" s="412"/>
      <c r="F204" s="413"/>
      <c r="G204" s="413"/>
      <c r="H204" s="413"/>
      <c r="I204" s="414"/>
    </row>
    <row r="205" spans="1:9" ht="21" customHeight="1" thickBot="1">
      <c r="A205" s="410"/>
      <c r="B205" s="411"/>
      <c r="C205" s="412"/>
      <c r="D205" s="412"/>
      <c r="E205" s="412"/>
      <c r="F205" s="413"/>
      <c r="G205" s="413"/>
      <c r="H205" s="413"/>
      <c r="I205" s="414"/>
    </row>
    <row r="206" spans="1:9" ht="21" customHeight="1" thickBot="1">
      <c r="A206" s="410"/>
      <c r="B206" s="411"/>
      <c r="C206" s="412"/>
      <c r="D206" s="412"/>
      <c r="E206" s="412"/>
      <c r="F206" s="413"/>
      <c r="G206" s="413"/>
      <c r="H206" s="413"/>
      <c r="I206" s="414"/>
    </row>
    <row r="207" spans="1:9" ht="21" customHeight="1" thickBot="1">
      <c r="A207" s="410"/>
      <c r="B207" s="411"/>
      <c r="C207" s="412"/>
      <c r="D207" s="412"/>
      <c r="E207" s="412"/>
      <c r="F207" s="413"/>
      <c r="G207" s="413"/>
      <c r="H207" s="413"/>
      <c r="I207" s="414"/>
    </row>
    <row r="208" spans="1:9" ht="11.25" customHeight="1" thickBot="1">
      <c r="A208" s="410"/>
      <c r="B208" s="411"/>
      <c r="C208" s="480"/>
      <c r="D208" s="481"/>
      <c r="E208" s="481"/>
      <c r="F208" s="481"/>
      <c r="G208" s="481"/>
      <c r="H208" s="481"/>
      <c r="I208" s="482"/>
    </row>
    <row r="209" spans="1:9" ht="21" customHeight="1" thickBot="1">
      <c r="A209" s="410"/>
      <c r="B209" s="411"/>
      <c r="C209" s="412"/>
      <c r="D209" s="412"/>
      <c r="E209" s="412"/>
      <c r="F209" s="413"/>
      <c r="G209" s="413"/>
      <c r="H209" s="413"/>
      <c r="I209" s="414"/>
    </row>
    <row r="210" spans="1:9" ht="21" customHeight="1" thickBot="1">
      <c r="A210" s="410"/>
      <c r="B210" s="411"/>
      <c r="C210" s="412"/>
      <c r="D210" s="412"/>
      <c r="E210" s="412"/>
      <c r="F210" s="413"/>
      <c r="G210" s="413"/>
      <c r="H210" s="413"/>
      <c r="I210" s="414"/>
    </row>
    <row r="211" spans="1:9" ht="11.25" customHeight="1" thickBot="1">
      <c r="A211" s="410"/>
      <c r="B211" s="411"/>
      <c r="C211" s="480"/>
      <c r="D211" s="481"/>
      <c r="E211" s="481"/>
      <c r="F211" s="481"/>
      <c r="G211" s="481"/>
      <c r="H211" s="481"/>
      <c r="I211" s="482"/>
    </row>
    <row r="212" spans="1:9" ht="11.25" customHeight="1" thickBot="1">
      <c r="A212" s="410"/>
      <c r="B212" s="411"/>
      <c r="C212" s="480"/>
      <c r="D212" s="481"/>
      <c r="E212" s="481"/>
      <c r="F212" s="481"/>
      <c r="G212" s="481"/>
      <c r="H212" s="481"/>
      <c r="I212" s="482"/>
    </row>
    <row r="213" spans="1:9" ht="21" customHeight="1" thickBot="1">
      <c r="A213" s="410"/>
      <c r="B213" s="411"/>
      <c r="C213" s="412"/>
      <c r="D213" s="412"/>
      <c r="E213" s="412"/>
      <c r="F213" s="413"/>
      <c r="G213" s="413"/>
      <c r="H213" s="413"/>
      <c r="I213" s="414"/>
    </row>
    <row r="214" spans="1:9" ht="21" customHeight="1" thickBot="1">
      <c r="A214" s="410"/>
      <c r="B214" s="411"/>
      <c r="C214" s="412"/>
      <c r="D214" s="412"/>
      <c r="E214" s="412"/>
      <c r="F214" s="413"/>
      <c r="G214" s="413"/>
      <c r="H214" s="413"/>
      <c r="I214" s="414"/>
    </row>
    <row r="215" spans="1:9" ht="21" customHeight="1" thickBot="1">
      <c r="A215" s="410"/>
      <c r="B215" s="411"/>
      <c r="C215" s="412"/>
      <c r="D215" s="412"/>
      <c r="E215" s="412"/>
      <c r="F215" s="413"/>
      <c r="G215" s="413"/>
      <c r="H215" s="413"/>
      <c r="I215" s="414"/>
    </row>
    <row r="216" spans="1:9" ht="11.25" customHeight="1" thickBot="1">
      <c r="A216" s="410"/>
      <c r="B216" s="411"/>
      <c r="C216" s="480"/>
      <c r="D216" s="481"/>
      <c r="E216" s="481"/>
      <c r="F216" s="481"/>
      <c r="G216" s="481"/>
      <c r="H216" s="481"/>
      <c r="I216" s="482"/>
    </row>
    <row r="217" spans="1:9" ht="21" customHeight="1" thickBot="1">
      <c r="A217" s="410"/>
      <c r="B217" s="411"/>
      <c r="C217" s="412"/>
      <c r="D217" s="412"/>
      <c r="E217" s="412"/>
      <c r="F217" s="413"/>
      <c r="G217" s="413"/>
      <c r="H217" s="413"/>
      <c r="I217" s="414"/>
    </row>
    <row r="218" spans="1:9" ht="21" customHeight="1" thickBot="1">
      <c r="A218" s="410"/>
      <c r="B218" s="411"/>
      <c r="C218" s="412"/>
      <c r="D218" s="412"/>
      <c r="E218" s="412"/>
      <c r="F218" s="413"/>
      <c r="G218" s="413"/>
      <c r="H218" s="413"/>
      <c r="I218" s="414"/>
    </row>
    <row r="219" spans="1:9" ht="21" customHeight="1" thickBot="1">
      <c r="A219" s="410"/>
      <c r="B219" s="411"/>
      <c r="C219" s="412"/>
      <c r="D219" s="412"/>
      <c r="E219" s="412"/>
      <c r="F219" s="413"/>
      <c r="G219" s="413"/>
      <c r="H219" s="413"/>
      <c r="I219" s="414"/>
    </row>
    <row r="220" spans="1:9" ht="11.25" customHeight="1" thickBot="1">
      <c r="A220" s="410"/>
      <c r="B220" s="411"/>
      <c r="C220" s="480"/>
      <c r="D220" s="481"/>
      <c r="E220" s="481"/>
      <c r="F220" s="481"/>
      <c r="G220" s="481"/>
      <c r="H220" s="481"/>
      <c r="I220" s="482"/>
    </row>
    <row r="221" spans="1:9" ht="11.25" customHeight="1" thickBot="1">
      <c r="A221" s="410"/>
      <c r="B221" s="411"/>
      <c r="C221" s="480"/>
      <c r="D221" s="481"/>
      <c r="E221" s="481"/>
      <c r="F221" s="481"/>
      <c r="G221" s="481"/>
      <c r="H221" s="481"/>
      <c r="I221" s="482"/>
    </row>
    <row r="222" spans="1:9" ht="21" customHeight="1" thickBot="1">
      <c r="A222" s="410"/>
      <c r="B222" s="411"/>
      <c r="C222" s="412"/>
      <c r="D222" s="412"/>
      <c r="E222" s="412"/>
      <c r="F222" s="413"/>
      <c r="G222" s="413"/>
      <c r="H222" s="413"/>
      <c r="I222" s="414"/>
    </row>
    <row r="223" spans="1:9" ht="21" customHeight="1" thickBot="1">
      <c r="A223" s="410"/>
      <c r="B223" s="411"/>
      <c r="C223" s="412"/>
      <c r="D223" s="412"/>
      <c r="E223" s="412"/>
      <c r="F223" s="413"/>
      <c r="G223" s="413"/>
      <c r="H223" s="413"/>
      <c r="I223" s="414"/>
    </row>
    <row r="224" spans="1:9" ht="11.25" customHeight="1" thickBot="1">
      <c r="A224" s="410"/>
      <c r="B224" s="411"/>
      <c r="C224" s="480"/>
      <c r="D224" s="481"/>
      <c r="E224" s="481"/>
      <c r="F224" s="481"/>
      <c r="G224" s="481"/>
      <c r="H224" s="481"/>
      <c r="I224" s="482"/>
    </row>
    <row r="225" spans="1:9" ht="21" customHeight="1" thickBot="1">
      <c r="A225" s="410"/>
      <c r="B225" s="411"/>
      <c r="C225" s="412"/>
      <c r="D225" s="412"/>
      <c r="E225" s="412"/>
      <c r="F225" s="413"/>
      <c r="G225" s="413"/>
      <c r="H225" s="413"/>
      <c r="I225" s="414"/>
    </row>
    <row r="226" spans="1:9" ht="21" customHeight="1" thickBot="1">
      <c r="A226" s="410"/>
      <c r="B226" s="411"/>
      <c r="C226" s="412"/>
      <c r="D226" s="412"/>
      <c r="E226" s="412"/>
      <c r="F226" s="413"/>
      <c r="G226" s="413"/>
      <c r="H226" s="413"/>
      <c r="I226" s="414"/>
    </row>
    <row r="227" spans="1:9" ht="21" customHeight="1" thickBot="1">
      <c r="A227" s="410"/>
      <c r="B227" s="411"/>
      <c r="C227" s="412"/>
      <c r="D227" s="412"/>
      <c r="E227" s="412"/>
      <c r="F227" s="413"/>
      <c r="G227" s="413"/>
      <c r="H227" s="413"/>
      <c r="I227" s="414"/>
    </row>
    <row r="228" spans="1:9" ht="11.25" customHeight="1" thickBot="1">
      <c r="A228" s="410"/>
      <c r="B228" s="411"/>
      <c r="C228" s="480"/>
      <c r="D228" s="481"/>
      <c r="E228" s="481"/>
      <c r="F228" s="481"/>
      <c r="G228" s="481"/>
      <c r="H228" s="481"/>
      <c r="I228" s="482"/>
    </row>
    <row r="229" spans="1:9" ht="11.25" customHeight="1" thickBot="1">
      <c r="A229" s="410"/>
      <c r="B229" s="411"/>
      <c r="C229" s="480"/>
      <c r="D229" s="481"/>
      <c r="E229" s="481"/>
      <c r="F229" s="481"/>
      <c r="G229" s="481"/>
      <c r="H229" s="481"/>
      <c r="I229" s="482"/>
    </row>
    <row r="230" spans="1:9" ht="11.25" customHeight="1" thickBot="1">
      <c r="A230" s="410"/>
      <c r="B230" s="411"/>
      <c r="C230" s="480"/>
      <c r="D230" s="481"/>
      <c r="E230" s="481"/>
      <c r="F230" s="481"/>
      <c r="G230" s="481"/>
      <c r="H230" s="481"/>
      <c r="I230" s="482"/>
    </row>
    <row r="231" spans="1:9" ht="11.25" customHeight="1" thickBot="1">
      <c r="A231" s="410"/>
      <c r="B231" s="411"/>
      <c r="C231" s="480"/>
      <c r="D231" s="481"/>
      <c r="E231" s="481"/>
      <c r="F231" s="481"/>
      <c r="G231" s="481"/>
      <c r="H231" s="481"/>
      <c r="I231" s="482"/>
    </row>
    <row r="232" spans="1:9" ht="11.25" customHeight="1" thickBot="1">
      <c r="A232" s="410"/>
      <c r="B232" s="411"/>
      <c r="C232" s="480"/>
      <c r="D232" s="481"/>
      <c r="E232" s="481"/>
      <c r="F232" s="481"/>
      <c r="G232" s="481"/>
      <c r="H232" s="481"/>
      <c r="I232" s="482"/>
    </row>
    <row r="233" spans="1:9" ht="11.25" customHeight="1" thickBot="1">
      <c r="A233" s="410"/>
      <c r="B233" s="411"/>
      <c r="C233" s="480"/>
      <c r="D233" s="481"/>
      <c r="E233" s="481"/>
      <c r="F233" s="481"/>
      <c r="G233" s="481"/>
      <c r="H233" s="481"/>
      <c r="I233" s="482"/>
    </row>
    <row r="234" spans="1:9" ht="21" customHeight="1" thickBot="1">
      <c r="A234" s="410"/>
      <c r="B234" s="411"/>
      <c r="C234" s="412"/>
      <c r="D234" s="412"/>
      <c r="E234" s="412"/>
      <c r="F234" s="413"/>
      <c r="G234" s="413"/>
      <c r="H234" s="413"/>
      <c r="I234" s="414"/>
    </row>
    <row r="235" spans="1:9" ht="21" customHeight="1" thickBot="1">
      <c r="A235" s="410"/>
      <c r="B235" s="411"/>
      <c r="C235" s="412"/>
      <c r="D235" s="412"/>
      <c r="E235" s="412"/>
      <c r="F235" s="413"/>
      <c r="G235" s="413"/>
      <c r="H235" s="413"/>
      <c r="I235" s="414"/>
    </row>
    <row r="236" spans="1:9" ht="21" customHeight="1" thickBot="1">
      <c r="A236" s="410"/>
      <c r="B236" s="411"/>
      <c r="C236" s="412"/>
      <c r="D236" s="412"/>
      <c r="E236" s="412"/>
      <c r="F236" s="413"/>
      <c r="G236" s="413"/>
      <c r="H236" s="413"/>
      <c r="I236" s="414"/>
    </row>
    <row r="237" spans="1:9" ht="11.25" customHeight="1" thickBot="1">
      <c r="A237" s="410"/>
      <c r="B237" s="411"/>
      <c r="C237" s="480"/>
      <c r="D237" s="481"/>
      <c r="E237" s="481"/>
      <c r="F237" s="481"/>
      <c r="G237" s="481"/>
      <c r="H237" s="481"/>
      <c r="I237" s="482"/>
    </row>
    <row r="238" spans="1:9" ht="11.25" customHeight="1" thickBot="1">
      <c r="A238" s="410"/>
      <c r="B238" s="411"/>
      <c r="C238" s="480"/>
      <c r="D238" s="481"/>
      <c r="E238" s="481"/>
      <c r="F238" s="481"/>
      <c r="G238" s="481"/>
      <c r="H238" s="481"/>
      <c r="I238" s="482"/>
    </row>
    <row r="239" spans="1:9" ht="21" customHeight="1" thickBot="1">
      <c r="A239" s="410"/>
      <c r="B239" s="411"/>
      <c r="C239" s="412"/>
      <c r="D239" s="412"/>
      <c r="E239" s="412"/>
      <c r="F239" s="413"/>
      <c r="G239" s="413"/>
      <c r="H239" s="413"/>
      <c r="I239" s="414"/>
    </row>
    <row r="240" spans="1:9" ht="21" customHeight="1" thickBot="1">
      <c r="A240" s="410"/>
      <c r="B240" s="411"/>
      <c r="C240" s="412"/>
      <c r="D240" s="412"/>
      <c r="E240" s="412"/>
      <c r="F240" s="413"/>
      <c r="G240" s="413"/>
      <c r="H240" s="413"/>
      <c r="I240" s="414"/>
    </row>
    <row r="241" spans="1:9" ht="21" customHeight="1" thickBot="1">
      <c r="A241" s="410"/>
      <c r="B241" s="411"/>
      <c r="C241" s="412"/>
      <c r="D241" s="412"/>
      <c r="E241" s="412"/>
      <c r="F241" s="413"/>
      <c r="G241" s="413"/>
      <c r="H241" s="413"/>
      <c r="I241" s="414"/>
    </row>
    <row r="242" spans="1:9" ht="21" customHeight="1" thickBot="1">
      <c r="A242" s="410"/>
      <c r="B242" s="411"/>
      <c r="C242" s="412"/>
      <c r="D242" s="412"/>
      <c r="E242" s="412"/>
      <c r="F242" s="413"/>
      <c r="G242" s="413"/>
      <c r="H242" s="413"/>
      <c r="I242" s="414"/>
    </row>
    <row r="243" spans="1:9" ht="21" customHeight="1" thickBot="1">
      <c r="A243" s="410"/>
      <c r="B243" s="411"/>
      <c r="C243" s="412"/>
      <c r="D243" s="412"/>
      <c r="E243" s="412"/>
      <c r="F243" s="413"/>
      <c r="G243" s="413"/>
      <c r="H243" s="413"/>
      <c r="I243" s="414"/>
    </row>
    <row r="244" spans="1:9" ht="11.25" customHeight="1" thickBot="1">
      <c r="A244" s="410"/>
      <c r="B244" s="411"/>
      <c r="C244" s="480"/>
      <c r="D244" s="481"/>
      <c r="E244" s="481"/>
      <c r="F244" s="481"/>
      <c r="G244" s="481"/>
      <c r="H244" s="481"/>
      <c r="I244" s="482"/>
    </row>
    <row r="245" spans="1:9" ht="21" customHeight="1" thickBot="1">
      <c r="A245" s="410"/>
      <c r="B245" s="411"/>
      <c r="C245" s="412"/>
      <c r="D245" s="412"/>
      <c r="E245" s="412"/>
      <c r="F245" s="413"/>
      <c r="G245" s="413"/>
      <c r="H245" s="413"/>
      <c r="I245" s="414"/>
    </row>
    <row r="246" spans="1:9" ht="21" customHeight="1" thickBot="1">
      <c r="A246" s="410"/>
      <c r="B246" s="411"/>
      <c r="C246" s="412"/>
      <c r="D246" s="412"/>
      <c r="E246" s="412"/>
      <c r="F246" s="413"/>
      <c r="G246" s="413"/>
      <c r="H246" s="413"/>
      <c r="I246" s="414"/>
    </row>
    <row r="247" spans="1:9" ht="11.25" customHeight="1" thickBot="1">
      <c r="A247" s="410"/>
      <c r="B247" s="411"/>
      <c r="C247" s="480"/>
      <c r="D247" s="481"/>
      <c r="E247" s="481"/>
      <c r="F247" s="481"/>
      <c r="G247" s="481"/>
      <c r="H247" s="481"/>
      <c r="I247" s="482"/>
    </row>
    <row r="248" spans="1:9" ht="21" customHeight="1" thickBot="1">
      <c r="A248" s="410"/>
      <c r="B248" s="411"/>
      <c r="C248" s="412"/>
      <c r="D248" s="412"/>
      <c r="E248" s="412"/>
      <c r="F248" s="413"/>
      <c r="G248" s="413"/>
      <c r="H248" s="413"/>
      <c r="I248" s="414"/>
    </row>
    <row r="249" spans="1:9" ht="21" customHeight="1" thickBot="1">
      <c r="A249" s="410"/>
      <c r="B249" s="411"/>
      <c r="C249" s="412"/>
      <c r="D249" s="412"/>
      <c r="E249" s="412"/>
      <c r="F249" s="413"/>
      <c r="G249" s="413"/>
      <c r="H249" s="413"/>
      <c r="I249" s="414"/>
    </row>
    <row r="250" spans="1:9" ht="21" customHeight="1" thickBot="1">
      <c r="A250" s="410"/>
      <c r="B250" s="411"/>
      <c r="C250" s="412"/>
      <c r="D250" s="412"/>
      <c r="E250" s="412"/>
      <c r="F250" s="413"/>
      <c r="G250" s="413"/>
      <c r="H250" s="413"/>
      <c r="I250" s="414"/>
    </row>
    <row r="251" spans="1:9" ht="11.25" customHeight="1" thickBot="1">
      <c r="A251" s="410"/>
      <c r="B251" s="411"/>
      <c r="C251" s="480"/>
      <c r="D251" s="481"/>
      <c r="E251" s="481"/>
      <c r="F251" s="481"/>
      <c r="G251" s="481"/>
      <c r="H251" s="481"/>
      <c r="I251" s="482"/>
    </row>
    <row r="252" spans="1:9" ht="21" customHeight="1" thickBot="1">
      <c r="A252" s="410"/>
      <c r="B252" s="411"/>
      <c r="C252" s="412"/>
      <c r="D252" s="412"/>
      <c r="E252" s="412"/>
      <c r="F252" s="413"/>
      <c r="G252" s="413"/>
      <c r="H252" s="413"/>
      <c r="I252" s="414"/>
    </row>
    <row r="253" spans="1:9" ht="21" customHeight="1" thickBot="1">
      <c r="A253" s="410"/>
      <c r="B253" s="411"/>
      <c r="C253" s="412"/>
      <c r="D253" s="412"/>
      <c r="E253" s="412"/>
      <c r="F253" s="413"/>
      <c r="G253" s="413"/>
      <c r="H253" s="413"/>
      <c r="I253" s="414"/>
    </row>
    <row r="254" spans="1:9" ht="21" customHeight="1" thickBot="1">
      <c r="A254" s="410"/>
      <c r="B254" s="411"/>
      <c r="C254" s="412"/>
      <c r="D254" s="412"/>
      <c r="E254" s="412"/>
      <c r="F254" s="413"/>
      <c r="G254" s="413"/>
      <c r="H254" s="413"/>
      <c r="I254" s="414"/>
    </row>
    <row r="255" spans="1:9" ht="21" customHeight="1" thickBot="1">
      <c r="A255" s="410"/>
      <c r="B255" s="411"/>
      <c r="C255" s="412"/>
      <c r="D255" s="412"/>
      <c r="E255" s="412"/>
      <c r="F255" s="413"/>
      <c r="G255" s="413"/>
      <c r="H255" s="413"/>
      <c r="I255" s="414"/>
    </row>
    <row r="256" spans="1:9" ht="11.25" customHeight="1" thickBot="1">
      <c r="A256" s="410"/>
      <c r="B256" s="411"/>
      <c r="C256" s="480"/>
      <c r="D256" s="481"/>
      <c r="E256" s="481"/>
      <c r="F256" s="481"/>
      <c r="G256" s="481"/>
      <c r="H256" s="481"/>
      <c r="I256" s="482"/>
    </row>
    <row r="257" spans="1:9" ht="11.25" customHeight="1" thickBot="1">
      <c r="A257" s="410"/>
      <c r="B257" s="411"/>
      <c r="C257" s="480"/>
      <c r="D257" s="481"/>
      <c r="E257" s="481"/>
      <c r="F257" s="481"/>
      <c r="G257" s="481"/>
      <c r="H257" s="481"/>
      <c r="I257" s="482"/>
    </row>
    <row r="258" spans="1:9" ht="11.25" customHeight="1" thickBot="1">
      <c r="A258" s="410"/>
      <c r="B258" s="411"/>
      <c r="C258" s="480"/>
      <c r="D258" s="481"/>
      <c r="E258" s="481"/>
      <c r="F258" s="481"/>
      <c r="G258" s="481"/>
      <c r="H258" s="481"/>
      <c r="I258" s="482"/>
    </row>
    <row r="259" spans="1:9" ht="11.25" customHeight="1" thickBot="1">
      <c r="A259" s="410"/>
      <c r="B259" s="411"/>
      <c r="C259" s="480"/>
      <c r="D259" s="481"/>
      <c r="E259" s="481"/>
      <c r="F259" s="481"/>
      <c r="G259" s="481"/>
      <c r="H259" s="481"/>
      <c r="I259" s="482"/>
    </row>
    <row r="260" spans="1:9" ht="11.25" customHeight="1" thickBot="1">
      <c r="A260" s="410"/>
      <c r="B260" s="411"/>
      <c r="C260" s="480"/>
      <c r="D260" s="481"/>
      <c r="E260" s="481"/>
      <c r="F260" s="481"/>
      <c r="G260" s="481"/>
      <c r="H260" s="481"/>
      <c r="I260" s="482"/>
    </row>
    <row r="261" spans="1:9" ht="11.25" customHeight="1" thickBot="1">
      <c r="A261" s="410"/>
      <c r="B261" s="411"/>
      <c r="C261" s="480"/>
      <c r="D261" s="481"/>
      <c r="E261" s="481"/>
      <c r="F261" s="481"/>
      <c r="G261" s="481"/>
      <c r="H261" s="481"/>
      <c r="I261" s="482"/>
    </row>
    <row r="262" spans="1:9" ht="21" customHeight="1" thickBot="1">
      <c r="A262" s="410"/>
      <c r="B262" s="411"/>
      <c r="C262" s="412"/>
      <c r="D262" s="412"/>
      <c r="E262" s="412"/>
      <c r="F262" s="413"/>
      <c r="G262" s="413"/>
      <c r="H262" s="413"/>
      <c r="I262" s="414"/>
    </row>
    <row r="263" spans="1:9" ht="21" customHeight="1" thickBot="1">
      <c r="A263" s="410"/>
      <c r="B263" s="411"/>
      <c r="C263" s="412"/>
      <c r="D263" s="412"/>
      <c r="E263" s="412"/>
      <c r="F263" s="413"/>
      <c r="G263" s="413"/>
      <c r="H263" s="413"/>
      <c r="I263" s="414"/>
    </row>
    <row r="264" spans="1:9" ht="21" customHeight="1" thickBot="1">
      <c r="A264" s="410"/>
      <c r="B264" s="411"/>
      <c r="C264" s="412"/>
      <c r="D264" s="412"/>
      <c r="E264" s="412"/>
      <c r="F264" s="413"/>
      <c r="G264" s="413"/>
      <c r="H264" s="413"/>
      <c r="I264" s="414"/>
    </row>
    <row r="265" spans="1:9" ht="21.75" customHeight="1" thickBot="1">
      <c r="A265" s="410"/>
      <c r="B265" s="411"/>
      <c r="C265" s="480"/>
      <c r="D265" s="481"/>
      <c r="E265" s="481"/>
      <c r="F265" s="481"/>
      <c r="G265" s="481"/>
      <c r="H265" s="481"/>
      <c r="I265" s="482"/>
    </row>
    <row r="266" spans="1:9" ht="21" customHeight="1" thickBot="1">
      <c r="A266" s="410"/>
      <c r="B266" s="411"/>
      <c r="C266" s="412"/>
      <c r="D266" s="412"/>
      <c r="E266" s="412"/>
      <c r="F266" s="413"/>
      <c r="G266" s="413"/>
      <c r="H266" s="413"/>
      <c r="I266" s="414"/>
    </row>
    <row r="267" spans="1:9" ht="21" customHeight="1" thickBot="1">
      <c r="A267" s="410"/>
      <c r="B267" s="411"/>
      <c r="C267" s="412"/>
      <c r="D267" s="412"/>
      <c r="E267" s="412"/>
      <c r="F267" s="413"/>
      <c r="G267" s="413"/>
      <c r="H267" s="413"/>
      <c r="I267" s="414"/>
    </row>
    <row r="268" spans="1:9" ht="21.75" customHeight="1" thickBot="1">
      <c r="A268" s="410"/>
      <c r="B268" s="411"/>
      <c r="C268" s="480"/>
      <c r="D268" s="481"/>
      <c r="E268" s="481"/>
      <c r="F268" s="481"/>
      <c r="G268" s="481"/>
      <c r="H268" s="481"/>
      <c r="I268" s="482"/>
    </row>
    <row r="269" spans="1:9" ht="21" customHeight="1" thickBot="1">
      <c r="A269" s="410"/>
      <c r="B269" s="411"/>
      <c r="C269" s="412"/>
      <c r="D269" s="412"/>
      <c r="E269" s="412"/>
      <c r="F269" s="413"/>
      <c r="G269" s="413"/>
      <c r="H269" s="413"/>
      <c r="I269" s="414"/>
    </row>
    <row r="270" spans="1:9" ht="21" customHeight="1" thickBot="1">
      <c r="A270" s="410"/>
      <c r="B270" s="411"/>
      <c r="C270" s="412"/>
      <c r="D270" s="412"/>
      <c r="E270" s="412"/>
      <c r="F270" s="413"/>
      <c r="G270" s="413"/>
      <c r="H270" s="413"/>
      <c r="I270" s="414"/>
    </row>
    <row r="271" spans="1:9" ht="21" customHeight="1" thickBot="1">
      <c r="A271" s="410"/>
      <c r="B271" s="411"/>
      <c r="C271" s="412"/>
      <c r="D271" s="412"/>
      <c r="E271" s="412"/>
      <c r="F271" s="413"/>
      <c r="G271" s="413"/>
      <c r="H271" s="413"/>
      <c r="I271" s="414"/>
    </row>
    <row r="272" spans="1:9" ht="11.25" customHeight="1" thickBot="1">
      <c r="A272" s="410"/>
      <c r="B272" s="411"/>
      <c r="C272" s="480"/>
      <c r="D272" s="481"/>
      <c r="E272" s="481"/>
      <c r="F272" s="481"/>
      <c r="G272" s="481"/>
      <c r="H272" s="481"/>
      <c r="I272" s="482"/>
    </row>
    <row r="273" spans="1:9" ht="21" customHeight="1" thickBot="1">
      <c r="A273" s="410"/>
      <c r="B273" s="411"/>
      <c r="C273" s="412"/>
      <c r="D273" s="412"/>
      <c r="E273" s="412"/>
      <c r="F273" s="413"/>
      <c r="G273" s="413"/>
      <c r="H273" s="413"/>
      <c r="I273" s="414"/>
    </row>
    <row r="274" spans="1:9" ht="11.25" customHeight="1" thickBot="1">
      <c r="A274" s="410"/>
      <c r="B274" s="411"/>
      <c r="C274" s="480"/>
      <c r="D274" s="481"/>
      <c r="E274" s="481"/>
      <c r="F274" s="481"/>
      <c r="G274" s="481"/>
      <c r="H274" s="481"/>
      <c r="I274" s="482"/>
    </row>
    <row r="275" spans="1:9" ht="21" customHeight="1" thickBot="1">
      <c r="A275" s="410"/>
      <c r="B275" s="411"/>
      <c r="C275" s="412"/>
      <c r="D275" s="412"/>
      <c r="E275" s="412"/>
      <c r="F275" s="413"/>
      <c r="G275" s="413"/>
      <c r="H275" s="413"/>
      <c r="I275" s="414"/>
    </row>
    <row r="276" spans="1:9" ht="21" customHeight="1" thickBot="1">
      <c r="A276" s="410"/>
      <c r="B276" s="411"/>
      <c r="C276" s="412"/>
      <c r="D276" s="412"/>
      <c r="E276" s="412"/>
      <c r="F276" s="413"/>
      <c r="G276" s="413"/>
      <c r="H276" s="413"/>
      <c r="I276" s="414"/>
    </row>
    <row r="277" spans="1:9" ht="21" customHeight="1" thickBot="1">
      <c r="A277" s="410"/>
      <c r="B277" s="411"/>
      <c r="C277" s="412"/>
      <c r="D277" s="412"/>
      <c r="E277" s="412"/>
      <c r="F277" s="413"/>
      <c r="G277" s="413"/>
      <c r="H277" s="413"/>
      <c r="I277" s="414"/>
    </row>
    <row r="278" spans="1:9" ht="21" customHeight="1" thickBot="1">
      <c r="A278" s="410"/>
      <c r="B278" s="411"/>
      <c r="C278" s="412"/>
      <c r="D278" s="412"/>
      <c r="E278" s="412"/>
      <c r="F278" s="413"/>
      <c r="G278" s="413"/>
      <c r="H278" s="413"/>
      <c r="I278" s="414"/>
    </row>
    <row r="279" spans="1:9" ht="11.25" customHeight="1" thickBot="1">
      <c r="A279" s="410"/>
      <c r="B279" s="411"/>
      <c r="C279" s="480"/>
      <c r="D279" s="481"/>
      <c r="E279" s="481"/>
      <c r="F279" s="481"/>
      <c r="G279" s="481"/>
      <c r="H279" s="481"/>
      <c r="I279" s="482"/>
    </row>
    <row r="280" spans="1:9" ht="11.25" customHeight="1" thickBot="1">
      <c r="A280" s="410"/>
      <c r="B280" s="411"/>
      <c r="C280" s="480"/>
      <c r="D280" s="481"/>
      <c r="E280" s="481"/>
      <c r="F280" s="481"/>
      <c r="G280" s="481"/>
      <c r="H280" s="481"/>
      <c r="I280" s="482"/>
    </row>
    <row r="281" spans="1:9" ht="11.25" customHeight="1" thickBot="1">
      <c r="A281" s="410"/>
      <c r="B281" s="411"/>
      <c r="C281" s="480"/>
      <c r="D281" s="481"/>
      <c r="E281" s="481"/>
      <c r="F281" s="481"/>
      <c r="G281" s="481"/>
      <c r="H281" s="481"/>
      <c r="I281" s="482"/>
    </row>
    <row r="282" spans="1:9" ht="11.25" customHeight="1" thickBot="1">
      <c r="A282" s="410"/>
      <c r="B282" s="411"/>
      <c r="C282" s="480"/>
      <c r="D282" s="481"/>
      <c r="E282" s="481"/>
      <c r="F282" s="481"/>
      <c r="G282" s="481"/>
      <c r="H282" s="481"/>
      <c r="I282" s="482"/>
    </row>
    <row r="283" spans="1:9" ht="21" customHeight="1" thickBot="1">
      <c r="A283" s="410"/>
      <c r="B283" s="411"/>
      <c r="C283" s="412"/>
      <c r="D283" s="412"/>
      <c r="E283" s="412"/>
      <c r="F283" s="413"/>
      <c r="G283" s="413"/>
      <c r="H283" s="413"/>
      <c r="I283" s="414"/>
    </row>
    <row r="284" spans="1:9" ht="21" customHeight="1" thickBot="1">
      <c r="A284" s="410"/>
      <c r="B284" s="411"/>
      <c r="C284" s="412"/>
      <c r="D284" s="412"/>
      <c r="E284" s="412"/>
      <c r="F284" s="413"/>
      <c r="G284" s="413"/>
      <c r="H284" s="413"/>
      <c r="I284" s="414"/>
    </row>
    <row r="285" spans="1:9" ht="21" customHeight="1" thickBot="1">
      <c r="A285" s="410"/>
      <c r="B285" s="411"/>
      <c r="C285" s="412"/>
      <c r="D285" s="412"/>
      <c r="E285" s="412"/>
      <c r="F285" s="413"/>
      <c r="G285" s="413"/>
      <c r="H285" s="413"/>
      <c r="I285" s="414"/>
    </row>
    <row r="286" spans="1:9" ht="11.25" customHeight="1" thickBot="1">
      <c r="A286" s="410"/>
      <c r="B286" s="411"/>
      <c r="C286" s="480"/>
      <c r="D286" s="481"/>
      <c r="E286" s="481"/>
      <c r="F286" s="481"/>
      <c r="G286" s="481"/>
      <c r="H286" s="481"/>
      <c r="I286" s="482"/>
    </row>
    <row r="287" spans="1:9" ht="11.25" customHeight="1" thickBot="1">
      <c r="A287" s="410"/>
      <c r="B287" s="411"/>
      <c r="C287" s="480"/>
      <c r="D287" s="481"/>
      <c r="E287" s="481"/>
      <c r="F287" s="481"/>
      <c r="G287" s="481"/>
      <c r="H287" s="481"/>
      <c r="I287" s="482"/>
    </row>
    <row r="288" spans="1:9" ht="11.25" customHeight="1" thickBot="1">
      <c r="A288" s="410"/>
      <c r="B288" s="411"/>
      <c r="C288" s="480"/>
      <c r="D288" s="481"/>
      <c r="E288" s="481"/>
      <c r="F288" s="481"/>
      <c r="G288" s="481"/>
      <c r="H288" s="481"/>
      <c r="I288" s="482"/>
    </row>
    <row r="289" spans="1:9" ht="11.25" customHeight="1" thickBot="1">
      <c r="A289" s="410"/>
      <c r="B289" s="411"/>
      <c r="C289" s="480"/>
      <c r="D289" s="481"/>
      <c r="E289" s="481"/>
      <c r="F289" s="481"/>
      <c r="G289" s="481"/>
      <c r="H289" s="481"/>
      <c r="I289" s="482"/>
    </row>
    <row r="290" spans="1:9" ht="11.25" customHeight="1" thickBot="1">
      <c r="A290" s="410"/>
      <c r="B290" s="411"/>
      <c r="C290" s="480"/>
      <c r="D290" s="481"/>
      <c r="E290" s="481"/>
      <c r="F290" s="481"/>
      <c r="G290" s="481"/>
      <c r="H290" s="481"/>
      <c r="I290" s="482"/>
    </row>
    <row r="291" spans="1:9" ht="21" customHeight="1" thickBot="1">
      <c r="A291" s="410"/>
      <c r="B291" s="411"/>
      <c r="C291" s="412"/>
      <c r="D291" s="412"/>
      <c r="E291" s="412"/>
      <c r="F291" s="413"/>
      <c r="G291" s="413"/>
      <c r="H291" s="413"/>
      <c r="I291" s="414"/>
    </row>
    <row r="292" spans="1:9" ht="11.25" customHeight="1" thickBot="1">
      <c r="A292" s="410"/>
      <c r="B292" s="411"/>
      <c r="C292" s="480"/>
      <c r="D292" s="481"/>
      <c r="E292" s="481"/>
      <c r="F292" s="481"/>
      <c r="G292" s="481"/>
      <c r="H292" s="481"/>
      <c r="I292" s="482"/>
    </row>
    <row r="293" spans="1:9" ht="11.25" customHeight="1" thickBot="1">
      <c r="A293" s="410"/>
      <c r="B293" s="411"/>
      <c r="C293" s="480"/>
      <c r="D293" s="481"/>
      <c r="E293" s="481"/>
      <c r="F293" s="481"/>
      <c r="G293" s="481"/>
      <c r="H293" s="481"/>
      <c r="I293" s="482"/>
    </row>
    <row r="294" spans="1:9" ht="11.25" customHeight="1" thickBot="1">
      <c r="A294" s="410"/>
      <c r="B294" s="411"/>
      <c r="C294" s="480"/>
      <c r="D294" s="481"/>
      <c r="E294" s="481"/>
      <c r="F294" s="481"/>
      <c r="G294" s="481"/>
      <c r="H294" s="481"/>
      <c r="I294" s="482"/>
    </row>
    <row r="295" spans="1:9" ht="21" customHeight="1" thickBot="1">
      <c r="A295" s="410"/>
      <c r="B295" s="411"/>
      <c r="C295" s="412"/>
      <c r="D295" s="412"/>
      <c r="E295" s="412"/>
      <c r="F295" s="413"/>
      <c r="G295" s="413"/>
      <c r="H295" s="413"/>
      <c r="I295" s="414"/>
    </row>
    <row r="296" spans="1:9" ht="11.25" customHeight="1" thickBot="1">
      <c r="A296" s="410"/>
      <c r="B296" s="411"/>
      <c r="C296" s="480"/>
      <c r="D296" s="481"/>
      <c r="E296" s="481"/>
      <c r="F296" s="481"/>
      <c r="G296" s="481"/>
      <c r="H296" s="481"/>
      <c r="I296" s="482"/>
    </row>
    <row r="297" spans="1:9" ht="21" customHeight="1" thickBot="1">
      <c r="A297" s="410"/>
      <c r="B297" s="411"/>
      <c r="C297" s="412"/>
      <c r="D297" s="412"/>
      <c r="E297" s="412"/>
      <c r="F297" s="413"/>
      <c r="G297" s="413"/>
      <c r="H297" s="413"/>
      <c r="I297" s="414"/>
    </row>
    <row r="298" spans="1:9" ht="21" customHeight="1" thickBot="1">
      <c r="A298" s="410"/>
      <c r="B298" s="411"/>
      <c r="C298" s="412"/>
      <c r="D298" s="412"/>
      <c r="E298" s="412"/>
      <c r="F298" s="413"/>
      <c r="G298" s="413"/>
      <c r="H298" s="413"/>
      <c r="I298" s="414"/>
    </row>
    <row r="299" spans="1:9" ht="21" customHeight="1" thickBot="1">
      <c r="A299" s="410"/>
      <c r="B299" s="411"/>
      <c r="C299" s="412"/>
      <c r="D299" s="412"/>
      <c r="E299" s="412"/>
      <c r="F299" s="413"/>
      <c r="G299" s="413"/>
      <c r="H299" s="413"/>
      <c r="I299" s="414"/>
    </row>
    <row r="300" spans="1:9" ht="21" customHeight="1" thickBot="1">
      <c r="A300" s="410"/>
      <c r="B300" s="411"/>
      <c r="C300" s="412"/>
      <c r="D300" s="412"/>
      <c r="E300" s="412"/>
      <c r="F300" s="413"/>
      <c r="G300" s="413"/>
      <c r="H300" s="413"/>
      <c r="I300" s="414"/>
    </row>
    <row r="301" spans="1:9" ht="11.25" customHeight="1" thickBot="1">
      <c r="A301" s="410"/>
      <c r="B301" s="411"/>
      <c r="C301" s="480"/>
      <c r="D301" s="481"/>
      <c r="E301" s="481"/>
      <c r="F301" s="481"/>
      <c r="G301" s="481"/>
      <c r="H301" s="481"/>
      <c r="I301" s="482"/>
    </row>
    <row r="302" spans="1:9" ht="21" customHeight="1" thickBot="1">
      <c r="A302" s="410"/>
      <c r="B302" s="411"/>
      <c r="C302" s="412"/>
      <c r="D302" s="412"/>
      <c r="E302" s="412"/>
      <c r="F302" s="413"/>
      <c r="G302" s="413"/>
      <c r="H302" s="413"/>
      <c r="I302" s="414"/>
    </row>
    <row r="303" spans="1:9" ht="11.25" customHeight="1" thickBot="1">
      <c r="A303" s="410"/>
      <c r="B303" s="411"/>
      <c r="C303" s="480"/>
      <c r="D303" s="481"/>
      <c r="E303" s="481"/>
      <c r="F303" s="481"/>
      <c r="G303" s="481"/>
      <c r="H303" s="481"/>
      <c r="I303" s="482"/>
    </row>
    <row r="304" spans="1:9" ht="21" customHeight="1" thickBot="1">
      <c r="A304" s="410"/>
      <c r="B304" s="411"/>
      <c r="C304" s="412"/>
      <c r="D304" s="412"/>
      <c r="E304" s="412"/>
      <c r="F304" s="413"/>
      <c r="G304" s="413"/>
      <c r="H304" s="413"/>
      <c r="I304" s="414"/>
    </row>
    <row r="305" spans="1:9" ht="21" customHeight="1" thickBot="1">
      <c r="A305" s="410"/>
      <c r="B305" s="411"/>
      <c r="C305" s="412"/>
      <c r="D305" s="412"/>
      <c r="E305" s="412"/>
      <c r="F305" s="413"/>
      <c r="G305" s="413"/>
      <c r="H305" s="413"/>
      <c r="I305" s="414"/>
    </row>
    <row r="306" spans="1:9" ht="21" customHeight="1" thickBot="1">
      <c r="A306" s="410"/>
      <c r="B306" s="411"/>
      <c r="C306" s="412"/>
      <c r="D306" s="412"/>
      <c r="E306" s="412"/>
      <c r="F306" s="413"/>
      <c r="G306" s="413"/>
      <c r="H306" s="413"/>
      <c r="I306" s="414"/>
    </row>
    <row r="307" spans="1:9" ht="11.25" customHeight="1" thickBot="1">
      <c r="A307" s="410"/>
      <c r="B307" s="411"/>
      <c r="C307" s="480"/>
      <c r="D307" s="481"/>
      <c r="E307" s="481"/>
      <c r="F307" s="481"/>
      <c r="G307" s="481"/>
      <c r="H307" s="481"/>
      <c r="I307" s="482"/>
    </row>
    <row r="308" spans="1:9" ht="11.25" customHeight="1" thickBot="1">
      <c r="A308" s="410"/>
      <c r="B308" s="411"/>
      <c r="C308" s="480"/>
      <c r="D308" s="481"/>
      <c r="E308" s="481"/>
      <c r="F308" s="481"/>
      <c r="G308" s="481"/>
      <c r="H308" s="481"/>
      <c r="I308" s="482"/>
    </row>
    <row r="309" spans="1:9" ht="11.25" customHeight="1" thickBot="1">
      <c r="A309" s="410"/>
      <c r="B309" s="411"/>
      <c r="C309" s="480"/>
      <c r="D309" s="481"/>
      <c r="E309" s="481"/>
      <c r="F309" s="481"/>
      <c r="G309" s="481"/>
      <c r="H309" s="481"/>
      <c r="I309" s="482"/>
    </row>
    <row r="310" spans="1:9" ht="11.25" customHeight="1" thickBot="1">
      <c r="A310" s="410"/>
      <c r="B310" s="411"/>
      <c r="C310" s="480"/>
      <c r="D310" s="481"/>
      <c r="E310" s="481"/>
      <c r="F310" s="481"/>
      <c r="G310" s="481"/>
      <c r="H310" s="481"/>
      <c r="I310" s="482"/>
    </row>
    <row r="311" spans="1:9" ht="11.25" customHeight="1" thickBot="1">
      <c r="A311" s="410"/>
      <c r="B311" s="411"/>
      <c r="C311" s="480"/>
      <c r="D311" s="481"/>
      <c r="E311" s="481"/>
      <c r="F311" s="481"/>
      <c r="G311" s="481"/>
      <c r="H311" s="481"/>
      <c r="I311" s="482"/>
    </row>
    <row r="312" spans="1:9" ht="21" customHeight="1" thickBot="1">
      <c r="A312" s="410"/>
      <c r="B312" s="411"/>
      <c r="C312" s="412"/>
      <c r="D312" s="412"/>
      <c r="E312" s="412"/>
      <c r="F312" s="413"/>
      <c r="G312" s="413"/>
      <c r="H312" s="413"/>
      <c r="I312" s="414"/>
    </row>
    <row r="313" spans="1:9" ht="21" customHeight="1" thickBot="1">
      <c r="A313" s="410"/>
      <c r="B313" s="411"/>
      <c r="C313" s="412"/>
      <c r="D313" s="412"/>
      <c r="E313" s="412"/>
      <c r="F313" s="413"/>
      <c r="G313" s="413"/>
      <c r="H313" s="413"/>
      <c r="I313" s="414"/>
    </row>
    <row r="314" spans="1:9" ht="21" customHeight="1" thickBot="1">
      <c r="A314" s="410"/>
      <c r="B314" s="411"/>
      <c r="C314" s="412"/>
      <c r="D314" s="412"/>
      <c r="E314" s="412"/>
      <c r="F314" s="413"/>
      <c r="G314" s="413"/>
      <c r="H314" s="413"/>
      <c r="I314" s="414"/>
    </row>
    <row r="315" spans="1:9" ht="21" customHeight="1" thickBot="1">
      <c r="A315" s="410"/>
      <c r="B315" s="411"/>
      <c r="C315" s="412"/>
      <c r="D315" s="412"/>
      <c r="E315" s="412"/>
      <c r="F315" s="413"/>
      <c r="G315" s="413"/>
      <c r="H315" s="413"/>
      <c r="I315" s="414"/>
    </row>
    <row r="316" spans="1:9" ht="21" customHeight="1" thickBot="1">
      <c r="A316" s="410"/>
      <c r="B316" s="411"/>
      <c r="C316" s="412"/>
      <c r="D316" s="412"/>
      <c r="E316" s="412"/>
      <c r="F316" s="413"/>
      <c r="G316" s="413"/>
      <c r="H316" s="413"/>
      <c r="I316" s="414"/>
    </row>
    <row r="317" spans="1:9" ht="21" customHeight="1" thickBot="1">
      <c r="A317" s="410"/>
      <c r="B317" s="411"/>
      <c r="C317" s="412"/>
      <c r="D317" s="412"/>
      <c r="E317" s="412"/>
      <c r="F317" s="413"/>
      <c r="G317" s="413"/>
      <c r="H317" s="413"/>
      <c r="I317" s="414"/>
    </row>
    <row r="318" spans="1:9" ht="21" customHeight="1" thickBot="1">
      <c r="A318" s="410"/>
      <c r="B318" s="411"/>
      <c r="C318" s="412"/>
      <c r="D318" s="412"/>
      <c r="E318" s="412"/>
      <c r="F318" s="413"/>
      <c r="G318" s="413"/>
      <c r="H318" s="413"/>
      <c r="I318" s="414"/>
    </row>
    <row r="319" spans="1:9" ht="21" customHeight="1" thickBot="1">
      <c r="A319" s="410"/>
      <c r="B319" s="411"/>
      <c r="C319" s="412"/>
      <c r="D319" s="412"/>
      <c r="E319" s="412"/>
      <c r="F319" s="413"/>
      <c r="G319" s="413"/>
      <c r="H319" s="413"/>
      <c r="I319" s="414"/>
    </row>
    <row r="320" spans="1:9" ht="11.25" customHeight="1" thickBot="1">
      <c r="A320" s="410"/>
      <c r="B320" s="411"/>
      <c r="C320" s="480"/>
      <c r="D320" s="481"/>
      <c r="E320" s="481"/>
      <c r="F320" s="481"/>
      <c r="G320" s="481"/>
      <c r="H320" s="481"/>
      <c r="I320" s="482"/>
    </row>
    <row r="321" spans="1:9" ht="21" customHeight="1" thickBot="1">
      <c r="A321" s="410"/>
      <c r="B321" s="411"/>
      <c r="C321" s="412"/>
      <c r="D321" s="412"/>
      <c r="E321" s="412"/>
      <c r="F321" s="413"/>
      <c r="G321" s="413"/>
      <c r="H321" s="413"/>
      <c r="I321" s="414"/>
    </row>
    <row r="322" spans="1:9" ht="21" customHeight="1" thickBot="1">
      <c r="A322" s="410"/>
      <c r="B322" s="411"/>
      <c r="C322" s="412"/>
      <c r="D322" s="412"/>
      <c r="E322" s="412"/>
      <c r="F322" s="413"/>
      <c r="G322" s="413"/>
      <c r="H322" s="413"/>
      <c r="I322" s="414"/>
    </row>
    <row r="323" spans="1:9" ht="11.25" customHeight="1" thickBot="1">
      <c r="A323" s="410"/>
      <c r="B323" s="411"/>
      <c r="C323" s="480"/>
      <c r="D323" s="481"/>
      <c r="E323" s="481"/>
      <c r="F323" s="481"/>
      <c r="G323" s="481"/>
      <c r="H323" s="481"/>
      <c r="I323" s="482"/>
    </row>
    <row r="324" spans="1:9" ht="21" customHeight="1" thickBot="1">
      <c r="A324" s="410"/>
      <c r="B324" s="411"/>
      <c r="C324" s="412"/>
      <c r="D324" s="412"/>
      <c r="E324" s="412"/>
      <c r="F324" s="413"/>
      <c r="G324" s="413"/>
      <c r="H324" s="413"/>
      <c r="I324" s="414"/>
    </row>
    <row r="325" spans="1:9" ht="21" customHeight="1" thickBot="1">
      <c r="A325" s="410"/>
      <c r="B325" s="411"/>
      <c r="C325" s="412"/>
      <c r="D325" s="412"/>
      <c r="E325" s="412"/>
      <c r="F325" s="413"/>
      <c r="G325" s="413"/>
      <c r="H325" s="413"/>
      <c r="I325" s="414"/>
    </row>
    <row r="326" spans="1:9" ht="11.25" customHeight="1" thickBot="1">
      <c r="A326" s="410"/>
      <c r="B326" s="411"/>
      <c r="C326" s="480"/>
      <c r="D326" s="481"/>
      <c r="E326" s="481"/>
      <c r="F326" s="481"/>
      <c r="G326" s="481"/>
      <c r="H326" s="481"/>
      <c r="I326" s="482"/>
    </row>
    <row r="327" spans="1:9" ht="21" customHeight="1" thickBot="1">
      <c r="A327" s="410"/>
      <c r="B327" s="411"/>
      <c r="C327" s="412"/>
      <c r="D327" s="412"/>
      <c r="E327" s="412"/>
      <c r="F327" s="413"/>
      <c r="G327" s="413"/>
      <c r="H327" s="413"/>
      <c r="I327" s="414"/>
    </row>
    <row r="328" spans="1:9" ht="21" customHeight="1" thickBot="1">
      <c r="A328" s="410"/>
      <c r="B328" s="411"/>
      <c r="C328" s="412"/>
      <c r="D328" s="412"/>
      <c r="E328" s="412"/>
      <c r="F328" s="413"/>
      <c r="G328" s="413"/>
      <c r="H328" s="413"/>
      <c r="I328" s="414"/>
    </row>
    <row r="329" spans="1:9" ht="21" customHeight="1" thickBot="1">
      <c r="A329" s="410"/>
      <c r="B329" s="411"/>
      <c r="C329" s="412"/>
      <c r="D329" s="412"/>
      <c r="E329" s="412"/>
      <c r="F329" s="413"/>
      <c r="G329" s="413"/>
      <c r="H329" s="413"/>
      <c r="I329" s="414"/>
    </row>
    <row r="330" spans="1:9" ht="21" customHeight="1" thickBot="1">
      <c r="A330" s="410"/>
      <c r="B330" s="411"/>
      <c r="C330" s="412"/>
      <c r="D330" s="412"/>
      <c r="E330" s="412"/>
      <c r="F330" s="413"/>
      <c r="G330" s="413"/>
      <c r="H330" s="413"/>
      <c r="I330" s="414"/>
    </row>
    <row r="331" spans="1:9" ht="21" customHeight="1" thickBot="1">
      <c r="A331" s="410"/>
      <c r="B331" s="411"/>
      <c r="C331" s="412"/>
      <c r="D331" s="412"/>
      <c r="E331" s="412"/>
      <c r="F331" s="413"/>
      <c r="G331" s="413"/>
      <c r="H331" s="413"/>
      <c r="I331" s="414"/>
    </row>
    <row r="332" spans="1:9" ht="21" customHeight="1" thickBot="1">
      <c r="A332" s="410"/>
      <c r="B332" s="411"/>
      <c r="C332" s="412"/>
      <c r="D332" s="412"/>
      <c r="E332" s="412"/>
      <c r="F332" s="413"/>
      <c r="G332" s="413"/>
      <c r="H332" s="413"/>
      <c r="I332" s="414"/>
    </row>
    <row r="333" spans="1:9" ht="21" customHeight="1" thickBot="1">
      <c r="A333" s="410"/>
      <c r="B333" s="411"/>
      <c r="C333" s="412"/>
      <c r="D333" s="412"/>
      <c r="E333" s="412"/>
      <c r="F333" s="413"/>
      <c r="G333" s="413"/>
      <c r="H333" s="413"/>
      <c r="I333" s="414"/>
    </row>
    <row r="334" spans="1:9" ht="21" customHeight="1" thickBot="1">
      <c r="A334" s="410"/>
      <c r="B334" s="411"/>
      <c r="C334" s="412"/>
      <c r="D334" s="412"/>
      <c r="E334" s="412"/>
      <c r="F334" s="413"/>
      <c r="G334" s="413"/>
      <c r="H334" s="413"/>
      <c r="I334" s="414"/>
    </row>
    <row r="335" spans="1:9" ht="21" customHeight="1" thickBot="1">
      <c r="A335" s="410"/>
      <c r="B335" s="411"/>
      <c r="C335" s="412"/>
      <c r="D335" s="412"/>
      <c r="E335" s="412"/>
      <c r="F335" s="413"/>
      <c r="G335" s="413"/>
      <c r="H335" s="413"/>
      <c r="I335" s="414"/>
    </row>
    <row r="336" spans="1:9" ht="21" customHeight="1" thickBot="1">
      <c r="A336" s="410"/>
      <c r="B336" s="411"/>
      <c r="C336" s="412"/>
      <c r="D336" s="412"/>
      <c r="E336" s="412"/>
      <c r="F336" s="413"/>
      <c r="G336" s="413"/>
      <c r="H336" s="413"/>
      <c r="I336" s="414"/>
    </row>
    <row r="337" spans="1:9" ht="11.25" customHeight="1" thickBot="1">
      <c r="A337" s="410"/>
      <c r="B337" s="411"/>
      <c r="C337" s="480"/>
      <c r="D337" s="481"/>
      <c r="E337" s="481"/>
      <c r="F337" s="481"/>
      <c r="G337" s="481"/>
      <c r="H337" s="481"/>
      <c r="I337" s="482"/>
    </row>
    <row r="338" spans="1:9" ht="21" customHeight="1" thickBot="1">
      <c r="A338" s="410"/>
      <c r="B338" s="411"/>
      <c r="C338" s="412"/>
      <c r="D338" s="412"/>
      <c r="E338" s="412"/>
      <c r="F338" s="413"/>
      <c r="G338" s="413"/>
      <c r="H338" s="413"/>
      <c r="I338" s="414"/>
    </row>
    <row r="339" spans="1:9" ht="21" customHeight="1" thickBot="1">
      <c r="A339" s="410"/>
      <c r="B339" s="411"/>
      <c r="C339" s="412"/>
      <c r="D339" s="412"/>
      <c r="E339" s="412"/>
      <c r="F339" s="413"/>
      <c r="G339" s="413"/>
      <c r="H339" s="413"/>
      <c r="I339" s="414"/>
    </row>
    <row r="340" spans="1:9" ht="11.25" customHeight="1" thickBot="1">
      <c r="A340" s="410"/>
      <c r="B340" s="411"/>
      <c r="C340" s="480"/>
      <c r="D340" s="481"/>
      <c r="E340" s="481"/>
      <c r="F340" s="481"/>
      <c r="G340" s="481"/>
      <c r="H340" s="481"/>
      <c r="I340" s="482"/>
    </row>
    <row r="341" spans="1:9" ht="11.25" customHeight="1" thickBot="1">
      <c r="A341" s="410"/>
      <c r="B341" s="411"/>
      <c r="C341" s="480"/>
      <c r="D341" s="481"/>
      <c r="E341" s="481"/>
      <c r="F341" s="481"/>
      <c r="G341" s="481"/>
      <c r="H341" s="481"/>
      <c r="I341" s="482"/>
    </row>
    <row r="342" spans="1:9" ht="21" customHeight="1" thickBot="1">
      <c r="A342" s="410"/>
      <c r="B342" s="411"/>
      <c r="C342" s="412"/>
      <c r="D342" s="412"/>
      <c r="E342" s="412"/>
      <c r="F342" s="413"/>
      <c r="G342" s="413"/>
      <c r="H342" s="413"/>
      <c r="I342" s="414"/>
    </row>
    <row r="343" spans="1:9" ht="21" customHeight="1" thickBot="1">
      <c r="A343" s="410"/>
      <c r="B343" s="411"/>
      <c r="C343" s="412"/>
      <c r="D343" s="412"/>
      <c r="E343" s="412"/>
      <c r="F343" s="413"/>
      <c r="G343" s="413"/>
      <c r="H343" s="413"/>
      <c r="I343" s="414"/>
    </row>
    <row r="344" spans="1:9" ht="21" customHeight="1" thickBot="1">
      <c r="A344" s="410"/>
      <c r="B344" s="411"/>
      <c r="C344" s="412"/>
      <c r="D344" s="412"/>
      <c r="E344" s="412"/>
      <c r="F344" s="413"/>
      <c r="G344" s="413"/>
      <c r="H344" s="413"/>
      <c r="I344" s="414"/>
    </row>
    <row r="345" spans="1:9" ht="11.25" customHeight="1" thickBot="1">
      <c r="A345" s="410"/>
      <c r="B345" s="411"/>
      <c r="C345" s="480"/>
      <c r="D345" s="481"/>
      <c r="E345" s="481"/>
      <c r="F345" s="481"/>
      <c r="G345" s="481"/>
      <c r="H345" s="481"/>
      <c r="I345" s="482"/>
    </row>
    <row r="346" spans="1:9" ht="21" customHeight="1" thickBot="1">
      <c r="A346" s="410"/>
      <c r="B346" s="411"/>
      <c r="C346" s="412"/>
      <c r="D346" s="412"/>
      <c r="E346" s="412"/>
      <c r="F346" s="413"/>
      <c r="G346" s="413"/>
      <c r="H346" s="413"/>
      <c r="I346" s="414"/>
    </row>
    <row r="347" spans="1:9" ht="21" customHeight="1" thickBot="1">
      <c r="A347" s="410"/>
      <c r="B347" s="411"/>
      <c r="C347" s="412"/>
      <c r="D347" s="412"/>
      <c r="E347" s="412"/>
      <c r="F347" s="413"/>
      <c r="G347" s="413"/>
      <c r="H347" s="413"/>
      <c r="I347" s="414"/>
    </row>
    <row r="348" spans="1:9" ht="21" customHeight="1" thickBot="1">
      <c r="A348" s="410"/>
      <c r="B348" s="411"/>
      <c r="C348" s="412"/>
      <c r="D348" s="412"/>
      <c r="E348" s="412"/>
      <c r="F348" s="413"/>
      <c r="G348" s="413"/>
      <c r="H348" s="413"/>
      <c r="I348" s="414"/>
    </row>
    <row r="349" spans="1:9" ht="21" customHeight="1" thickBot="1">
      <c r="A349" s="410"/>
      <c r="B349" s="411"/>
      <c r="C349" s="412"/>
      <c r="D349" s="412"/>
      <c r="E349" s="412"/>
      <c r="F349" s="413"/>
      <c r="G349" s="413"/>
      <c r="H349" s="413"/>
      <c r="I349" s="414"/>
    </row>
    <row r="350" spans="1:9" ht="21" customHeight="1" thickBot="1">
      <c r="A350" s="410"/>
      <c r="B350" s="411"/>
      <c r="C350" s="412"/>
      <c r="D350" s="412"/>
      <c r="E350" s="412"/>
      <c r="F350" s="413"/>
      <c r="G350" s="413"/>
      <c r="H350" s="413"/>
      <c r="I350" s="414"/>
    </row>
    <row r="351" spans="1:9" ht="11.25" customHeight="1" thickBot="1">
      <c r="A351" s="410"/>
      <c r="B351" s="411"/>
      <c r="C351" s="480"/>
      <c r="D351" s="481"/>
      <c r="E351" s="481"/>
      <c r="F351" s="481"/>
      <c r="G351" s="481"/>
      <c r="H351" s="481"/>
      <c r="I351" s="482"/>
    </row>
    <row r="352" spans="1:9" ht="21" customHeight="1" thickBot="1">
      <c r="A352" s="410"/>
      <c r="B352" s="411"/>
      <c r="C352" s="412"/>
      <c r="D352" s="412"/>
      <c r="E352" s="412"/>
      <c r="F352" s="413"/>
      <c r="G352" s="413"/>
      <c r="H352" s="413"/>
      <c r="I352" s="414"/>
    </row>
    <row r="353" spans="1:9" ht="21" customHeight="1" thickBot="1">
      <c r="A353" s="410"/>
      <c r="B353" s="411"/>
      <c r="C353" s="412"/>
      <c r="D353" s="412"/>
      <c r="E353" s="412"/>
      <c r="F353" s="413"/>
      <c r="G353" s="413"/>
      <c r="H353" s="413"/>
      <c r="I353" s="414"/>
    </row>
    <row r="354" spans="1:9" ht="11.25" customHeight="1" thickBot="1">
      <c r="A354" s="410"/>
      <c r="B354" s="411"/>
      <c r="C354" s="480"/>
      <c r="D354" s="481"/>
      <c r="E354" s="481"/>
      <c r="F354" s="481"/>
      <c r="G354" s="481"/>
      <c r="H354" s="481"/>
      <c r="I354" s="482"/>
    </row>
    <row r="355" spans="1:9" ht="11.25" customHeight="1" thickBot="1">
      <c r="A355" s="410"/>
      <c r="B355" s="411"/>
      <c r="C355" s="480"/>
      <c r="D355" s="481"/>
      <c r="E355" s="481"/>
      <c r="F355" s="481"/>
      <c r="G355" s="481"/>
      <c r="H355" s="481"/>
      <c r="I355" s="482"/>
    </row>
    <row r="356" spans="1:9" ht="11.25" customHeight="1" thickBot="1">
      <c r="A356" s="410"/>
      <c r="B356" s="411"/>
      <c r="C356" s="480"/>
      <c r="D356" s="481"/>
      <c r="E356" s="481"/>
      <c r="F356" s="481"/>
      <c r="G356" s="481"/>
      <c r="H356" s="481"/>
      <c r="I356" s="482"/>
    </row>
    <row r="357" spans="1:9" ht="21" customHeight="1" thickBot="1">
      <c r="A357" s="410"/>
      <c r="B357" s="411"/>
      <c r="C357" s="412"/>
      <c r="D357" s="412"/>
      <c r="E357" s="412"/>
      <c r="F357" s="413"/>
      <c r="G357" s="413"/>
      <c r="H357" s="413"/>
      <c r="I357" s="414"/>
    </row>
    <row r="358" spans="1:9" ht="21" customHeight="1" thickBot="1">
      <c r="A358" s="410"/>
      <c r="B358" s="411"/>
      <c r="C358" s="412"/>
      <c r="D358" s="412"/>
      <c r="E358" s="412"/>
      <c r="F358" s="413"/>
      <c r="G358" s="413"/>
      <c r="H358" s="413"/>
      <c r="I358" s="414"/>
    </row>
    <row r="359" spans="1:9" ht="11.25" customHeight="1" thickBot="1">
      <c r="A359" s="410"/>
      <c r="B359" s="411"/>
      <c r="C359" s="480"/>
      <c r="D359" s="481"/>
      <c r="E359" s="481"/>
      <c r="F359" s="481"/>
      <c r="G359" s="481"/>
      <c r="H359" s="481"/>
      <c r="I359" s="482"/>
    </row>
    <row r="360" spans="1:9" ht="21" customHeight="1" thickBot="1">
      <c r="A360" s="410"/>
      <c r="B360" s="411"/>
      <c r="C360" s="412"/>
      <c r="D360" s="412"/>
      <c r="E360" s="412"/>
      <c r="F360" s="413"/>
      <c r="G360" s="413"/>
      <c r="H360" s="413"/>
      <c r="I360" s="414"/>
    </row>
    <row r="361" spans="1:9" ht="21" customHeight="1" thickBot="1">
      <c r="A361" s="410"/>
      <c r="B361" s="411"/>
      <c r="C361" s="412"/>
      <c r="D361" s="412"/>
      <c r="E361" s="412"/>
      <c r="F361" s="413"/>
      <c r="G361" s="413"/>
      <c r="H361" s="413"/>
      <c r="I361" s="414"/>
    </row>
    <row r="362" spans="1:9" ht="21" customHeight="1" thickBot="1">
      <c r="A362" s="410"/>
      <c r="B362" s="411"/>
      <c r="C362" s="412"/>
      <c r="D362" s="412"/>
      <c r="E362" s="412"/>
      <c r="F362" s="413"/>
      <c r="G362" s="413"/>
      <c r="H362" s="413"/>
      <c r="I362" s="414"/>
    </row>
    <row r="363" spans="1:9" ht="21" customHeight="1" thickBot="1">
      <c r="A363" s="410"/>
      <c r="B363" s="411"/>
      <c r="C363" s="412"/>
      <c r="D363" s="412"/>
      <c r="E363" s="412"/>
      <c r="F363" s="413"/>
      <c r="G363" s="413"/>
      <c r="H363" s="413"/>
      <c r="I363" s="414"/>
    </row>
    <row r="364" spans="1:9" ht="21" customHeight="1" thickBot="1">
      <c r="A364" s="410"/>
      <c r="B364" s="411"/>
      <c r="C364" s="412"/>
      <c r="D364" s="412"/>
      <c r="E364" s="412"/>
      <c r="F364" s="413"/>
      <c r="G364" s="413"/>
      <c r="H364" s="413"/>
      <c r="I364" s="414"/>
    </row>
    <row r="365" spans="1:9" ht="21" customHeight="1" thickBot="1">
      <c r="A365" s="410"/>
      <c r="B365" s="411"/>
      <c r="C365" s="412"/>
      <c r="D365" s="412"/>
      <c r="E365" s="412"/>
      <c r="F365" s="413"/>
      <c r="G365" s="413"/>
      <c r="H365" s="413"/>
      <c r="I365" s="414"/>
    </row>
    <row r="366" spans="1:9" ht="21" customHeight="1" thickBot="1">
      <c r="A366" s="410"/>
      <c r="B366" s="411"/>
      <c r="C366" s="412"/>
      <c r="D366" s="412"/>
      <c r="E366" s="412"/>
      <c r="F366" s="413"/>
      <c r="G366" s="413"/>
      <c r="H366" s="413"/>
      <c r="I366" s="414"/>
    </row>
    <row r="367" spans="1:9" ht="21" customHeight="1" thickBot="1">
      <c r="A367" s="410"/>
      <c r="B367" s="411"/>
      <c r="C367" s="412"/>
      <c r="D367" s="412"/>
      <c r="E367" s="412"/>
      <c r="F367" s="413"/>
      <c r="G367" s="413"/>
      <c r="H367" s="413"/>
      <c r="I367" s="414"/>
    </row>
    <row r="368" spans="1:9" ht="21" customHeight="1" thickBot="1">
      <c r="A368" s="410"/>
      <c r="B368" s="411"/>
      <c r="C368" s="412"/>
      <c r="D368" s="412"/>
      <c r="E368" s="412"/>
      <c r="F368" s="413"/>
      <c r="G368" s="413"/>
      <c r="H368" s="413"/>
      <c r="I368" s="414"/>
    </row>
    <row r="369" spans="1:9" ht="21" customHeight="1" thickBot="1">
      <c r="A369" s="410"/>
      <c r="B369" s="411"/>
      <c r="C369" s="412"/>
      <c r="D369" s="412"/>
      <c r="E369" s="412"/>
      <c r="F369" s="413"/>
      <c r="G369" s="413"/>
      <c r="H369" s="413"/>
      <c r="I369" s="414"/>
    </row>
    <row r="370" spans="1:9" ht="21" customHeight="1" thickBot="1">
      <c r="A370" s="410"/>
      <c r="B370" s="411"/>
      <c r="C370" s="412"/>
      <c r="D370" s="412"/>
      <c r="E370" s="412"/>
      <c r="F370" s="413"/>
      <c r="G370" s="413"/>
      <c r="H370" s="413"/>
      <c r="I370" s="414"/>
    </row>
    <row r="371" spans="1:9" ht="11.25" customHeight="1" thickBot="1">
      <c r="A371" s="410"/>
      <c r="B371" s="411"/>
      <c r="C371" s="480"/>
      <c r="D371" s="481"/>
      <c r="E371" s="481"/>
      <c r="F371" s="481"/>
      <c r="G371" s="481"/>
      <c r="H371" s="481"/>
      <c r="I371" s="482"/>
    </row>
    <row r="372" spans="1:9" ht="21.75" customHeight="1" thickBot="1">
      <c r="A372" s="410"/>
      <c r="B372" s="411"/>
      <c r="C372" s="480"/>
      <c r="D372" s="481"/>
      <c r="E372" s="481"/>
      <c r="F372" s="481"/>
      <c r="G372" s="481"/>
      <c r="H372" s="481"/>
      <c r="I372" s="482"/>
    </row>
    <row r="373" spans="1:9" ht="11.25" customHeight="1" thickBot="1">
      <c r="A373" s="410"/>
      <c r="B373" s="411"/>
      <c r="C373" s="480"/>
      <c r="D373" s="481"/>
      <c r="E373" s="481"/>
      <c r="F373" s="481"/>
      <c r="G373" s="481"/>
      <c r="H373" s="481"/>
      <c r="I373" s="482"/>
    </row>
    <row r="374" spans="1:9" ht="11.25" customHeight="1" thickBot="1">
      <c r="A374" s="410"/>
      <c r="B374" s="411"/>
      <c r="C374" s="480"/>
      <c r="D374" s="481"/>
      <c r="E374" s="481"/>
      <c r="F374" s="481"/>
      <c r="G374" s="481"/>
      <c r="H374" s="481"/>
      <c r="I374" s="482"/>
    </row>
    <row r="375" spans="1:9" ht="21" customHeight="1" thickBot="1">
      <c r="A375" s="410"/>
      <c r="B375" s="411"/>
      <c r="C375" s="412"/>
      <c r="D375" s="412"/>
      <c r="E375" s="412"/>
      <c r="F375" s="413"/>
      <c r="G375" s="413"/>
      <c r="H375" s="413"/>
      <c r="I375" s="414"/>
    </row>
    <row r="376" spans="1:9" ht="21" customHeight="1" thickBot="1">
      <c r="A376" s="410"/>
      <c r="B376" s="411"/>
      <c r="C376" s="412"/>
      <c r="D376" s="412"/>
      <c r="E376" s="412"/>
      <c r="F376" s="413"/>
      <c r="G376" s="413"/>
      <c r="H376" s="413"/>
      <c r="I376" s="414"/>
    </row>
    <row r="377" spans="1:9" ht="11.25" customHeight="1" thickBot="1">
      <c r="A377" s="410"/>
      <c r="B377" s="411"/>
      <c r="C377" s="480"/>
      <c r="D377" s="481"/>
      <c r="E377" s="481"/>
      <c r="F377" s="481"/>
      <c r="G377" s="481"/>
      <c r="H377" s="481"/>
      <c r="I377" s="482"/>
    </row>
    <row r="378" spans="1:9" ht="21.75" customHeight="1" thickBot="1">
      <c r="A378" s="410"/>
      <c r="B378" s="411"/>
      <c r="C378" s="480"/>
      <c r="D378" s="481"/>
      <c r="E378" s="481"/>
      <c r="F378" s="481"/>
      <c r="G378" s="481"/>
      <c r="H378" s="481"/>
      <c r="I378" s="482"/>
    </row>
    <row r="379" spans="1:9" ht="11.25" customHeight="1" thickBot="1">
      <c r="A379" s="410"/>
      <c r="B379" s="411"/>
      <c r="C379" s="480"/>
      <c r="D379" s="481"/>
      <c r="E379" s="481"/>
      <c r="F379" s="481"/>
      <c r="G379" s="481"/>
      <c r="H379" s="481"/>
      <c r="I379" s="482"/>
    </row>
    <row r="380" spans="1:9" ht="11.25" customHeight="1" thickBot="1">
      <c r="A380" s="410"/>
      <c r="B380" s="411"/>
      <c r="C380" s="480"/>
      <c r="D380" s="481"/>
      <c r="E380" s="481"/>
      <c r="F380" s="481"/>
      <c r="G380" s="481"/>
      <c r="H380" s="481"/>
      <c r="I380" s="482"/>
    </row>
    <row r="381" spans="1:9" ht="21" customHeight="1" thickBot="1">
      <c r="A381" s="410"/>
      <c r="B381" s="411"/>
      <c r="C381" s="412"/>
      <c r="D381" s="412"/>
      <c r="E381" s="412"/>
      <c r="F381" s="413"/>
      <c r="G381" s="413"/>
      <c r="H381" s="413"/>
      <c r="I381" s="414"/>
    </row>
    <row r="382" spans="1:9" ht="21" customHeight="1" thickBot="1">
      <c r="A382" s="410"/>
      <c r="B382" s="411"/>
      <c r="C382" s="412"/>
      <c r="D382" s="412"/>
      <c r="E382" s="412"/>
      <c r="F382" s="413"/>
      <c r="G382" s="413"/>
      <c r="H382" s="413"/>
      <c r="I382" s="414"/>
    </row>
    <row r="383" spans="1:9" ht="11.25" customHeight="1" thickBot="1">
      <c r="A383" s="410"/>
      <c r="B383" s="411"/>
      <c r="C383" s="480"/>
      <c r="D383" s="481"/>
      <c r="E383" s="481"/>
      <c r="F383" s="481"/>
      <c r="G383" s="481"/>
      <c r="H383" s="481"/>
      <c r="I383" s="482"/>
    </row>
    <row r="384" spans="1:9" ht="11.25" customHeight="1" thickBot="1">
      <c r="A384" s="410"/>
      <c r="B384" s="411"/>
      <c r="C384" s="480"/>
      <c r="D384" s="481"/>
      <c r="E384" s="481"/>
      <c r="F384" s="481"/>
      <c r="G384" s="481"/>
      <c r="H384" s="481"/>
      <c r="I384" s="482"/>
    </row>
    <row r="385" spans="1:9" ht="11.25" customHeight="1" thickBot="1">
      <c r="A385" s="410"/>
      <c r="B385" s="411"/>
      <c r="C385" s="480"/>
      <c r="D385" s="481"/>
      <c r="E385" s="481"/>
      <c r="F385" s="481"/>
      <c r="G385" s="481"/>
      <c r="H385" s="481"/>
      <c r="I385" s="482"/>
    </row>
    <row r="386" spans="1:9" ht="11.25" customHeight="1" thickBot="1">
      <c r="A386" s="410"/>
      <c r="B386" s="411"/>
      <c r="C386" s="480"/>
      <c r="D386" s="481"/>
      <c r="E386" s="481"/>
      <c r="F386" s="481"/>
      <c r="G386" s="481"/>
      <c r="H386" s="481"/>
      <c r="I386" s="482"/>
    </row>
    <row r="387" spans="1:9" ht="11.25" customHeight="1" thickBot="1">
      <c r="A387" s="410"/>
      <c r="B387" s="411"/>
      <c r="C387" s="480"/>
      <c r="D387" s="481"/>
      <c r="E387" s="481"/>
      <c r="F387" s="481"/>
      <c r="G387" s="481"/>
      <c r="H387" s="481"/>
      <c r="I387" s="482"/>
    </row>
    <row r="388" spans="1:9" ht="21" customHeight="1" thickBot="1">
      <c r="A388" s="410"/>
      <c r="B388" s="411"/>
      <c r="C388" s="412"/>
      <c r="D388" s="412"/>
      <c r="E388" s="412"/>
      <c r="F388" s="413"/>
      <c r="G388" s="413"/>
      <c r="H388" s="413"/>
      <c r="I388" s="414"/>
    </row>
    <row r="389" spans="1:9" ht="21" customHeight="1" thickBot="1">
      <c r="A389" s="410"/>
      <c r="B389" s="411"/>
      <c r="C389" s="412"/>
      <c r="D389" s="412"/>
      <c r="E389" s="412"/>
      <c r="F389" s="413"/>
      <c r="G389" s="413"/>
      <c r="H389" s="413"/>
      <c r="I389" s="414"/>
    </row>
    <row r="390" spans="1:9" ht="11.25" customHeight="1" thickBot="1">
      <c r="A390" s="410"/>
      <c r="B390" s="411"/>
      <c r="C390" s="480"/>
      <c r="D390" s="481"/>
      <c r="E390" s="481"/>
      <c r="F390" s="481"/>
      <c r="G390" s="481"/>
      <c r="H390" s="481"/>
      <c r="I390" s="482"/>
    </row>
    <row r="391" spans="1:9" ht="11.25" customHeight="1" thickBot="1">
      <c r="A391" s="410"/>
      <c r="B391" s="411"/>
      <c r="C391" s="480"/>
      <c r="D391" s="481"/>
      <c r="E391" s="481"/>
      <c r="F391" s="481"/>
      <c r="G391" s="481"/>
      <c r="H391" s="481"/>
      <c r="I391" s="482"/>
    </row>
    <row r="392" spans="1:9" ht="21" customHeight="1" thickBot="1">
      <c r="A392" s="410"/>
      <c r="B392" s="411"/>
      <c r="C392" s="412"/>
      <c r="D392" s="412"/>
      <c r="E392" s="412"/>
      <c r="F392" s="413"/>
      <c r="G392" s="413"/>
      <c r="H392" s="413"/>
      <c r="I392" s="414"/>
    </row>
    <row r="393" spans="1:9" ht="21" customHeight="1" thickBot="1">
      <c r="A393" s="410"/>
      <c r="B393" s="411"/>
      <c r="C393" s="412"/>
      <c r="D393" s="412"/>
      <c r="E393" s="412"/>
      <c r="F393" s="413"/>
      <c r="G393" s="413"/>
      <c r="H393" s="413"/>
      <c r="I393" s="414"/>
    </row>
    <row r="394" spans="1:9" ht="21" customHeight="1" thickBot="1">
      <c r="A394" s="410"/>
      <c r="B394" s="411"/>
      <c r="C394" s="412"/>
      <c r="D394" s="412"/>
      <c r="E394" s="412"/>
      <c r="F394" s="413"/>
      <c r="G394" s="413"/>
      <c r="H394" s="413"/>
      <c r="I394" s="414"/>
    </row>
    <row r="395" spans="1:9" ht="11.25" customHeight="1" thickBot="1">
      <c r="A395" s="410"/>
      <c r="B395" s="411"/>
      <c r="C395" s="480"/>
      <c r="D395" s="481"/>
      <c r="E395" s="481"/>
      <c r="F395" s="481"/>
      <c r="G395" s="481"/>
      <c r="H395" s="481"/>
      <c r="I395" s="482"/>
    </row>
    <row r="396" spans="1:9" ht="21" customHeight="1" thickBot="1">
      <c r="A396" s="410"/>
      <c r="B396" s="411"/>
      <c r="C396" s="412"/>
      <c r="D396" s="412"/>
      <c r="E396" s="412"/>
      <c r="F396" s="413"/>
      <c r="G396" s="413"/>
      <c r="H396" s="413"/>
      <c r="I396" s="414"/>
    </row>
    <row r="397" spans="1:9" ht="21" customHeight="1" thickBot="1">
      <c r="A397" s="410"/>
      <c r="B397" s="411"/>
      <c r="C397" s="412"/>
      <c r="D397" s="412"/>
      <c r="E397" s="412"/>
      <c r="F397" s="413"/>
      <c r="G397" s="413"/>
      <c r="H397" s="413"/>
      <c r="I397" s="414"/>
    </row>
    <row r="398" spans="1:9" ht="21" customHeight="1" thickBot="1">
      <c r="A398" s="410"/>
      <c r="B398" s="411"/>
      <c r="C398" s="412"/>
      <c r="D398" s="412"/>
      <c r="E398" s="412"/>
      <c r="F398" s="413"/>
      <c r="G398" s="413"/>
      <c r="H398" s="413"/>
      <c r="I398" s="414"/>
    </row>
    <row r="399" spans="1:9" ht="21" customHeight="1" thickBot="1">
      <c r="A399" s="410"/>
      <c r="B399" s="411"/>
      <c r="C399" s="412"/>
      <c r="D399" s="412"/>
      <c r="E399" s="412"/>
      <c r="F399" s="413"/>
      <c r="G399" s="413"/>
      <c r="H399" s="413"/>
      <c r="I399" s="414"/>
    </row>
    <row r="400" spans="1:9" ht="11.25" customHeight="1" thickBot="1">
      <c r="A400" s="410"/>
      <c r="B400" s="411"/>
      <c r="C400" s="480"/>
      <c r="D400" s="481"/>
      <c r="E400" s="481"/>
      <c r="F400" s="481"/>
      <c r="G400" s="481"/>
      <c r="H400" s="481"/>
      <c r="I400" s="482"/>
    </row>
    <row r="401" spans="1:9" ht="11.25" customHeight="1" thickBot="1">
      <c r="A401" s="410"/>
      <c r="B401" s="411"/>
      <c r="C401" s="480"/>
      <c r="D401" s="481"/>
      <c r="E401" s="481"/>
      <c r="F401" s="481"/>
      <c r="G401" s="481"/>
      <c r="H401" s="481"/>
      <c r="I401" s="482"/>
    </row>
    <row r="402" spans="1:9" ht="11.25" customHeight="1" thickBot="1">
      <c r="A402" s="410"/>
      <c r="B402" s="411"/>
      <c r="C402" s="480"/>
      <c r="D402" s="481"/>
      <c r="E402" s="481"/>
      <c r="F402" s="481"/>
      <c r="G402" s="481"/>
      <c r="H402" s="481"/>
      <c r="I402" s="482"/>
    </row>
    <row r="403" spans="1:9" ht="21" customHeight="1" thickBot="1">
      <c r="A403" s="410"/>
      <c r="B403" s="411"/>
      <c r="C403" s="412"/>
      <c r="D403" s="412"/>
      <c r="E403" s="412"/>
      <c r="F403" s="413"/>
      <c r="G403" s="413"/>
      <c r="H403" s="413"/>
      <c r="I403" s="414"/>
    </row>
    <row r="404" spans="1:9" ht="21" customHeight="1" thickBot="1">
      <c r="A404" s="410"/>
      <c r="B404" s="411"/>
      <c r="C404" s="412"/>
      <c r="D404" s="412"/>
      <c r="E404" s="412"/>
      <c r="F404" s="413"/>
      <c r="G404" s="413"/>
      <c r="H404" s="413"/>
      <c r="I404" s="414"/>
    </row>
    <row r="405" spans="1:9" ht="11.25" customHeight="1" thickBot="1">
      <c r="A405" s="410"/>
      <c r="B405" s="411"/>
      <c r="C405" s="480"/>
      <c r="D405" s="481"/>
      <c r="E405" s="481"/>
      <c r="F405" s="481"/>
      <c r="G405" s="481"/>
      <c r="H405" s="481"/>
      <c r="I405" s="482"/>
    </row>
    <row r="406" spans="1:9" ht="21" customHeight="1" thickBot="1">
      <c r="A406" s="410"/>
      <c r="B406" s="411"/>
      <c r="C406" s="412"/>
      <c r="D406" s="412"/>
      <c r="E406" s="412"/>
      <c r="F406" s="413"/>
      <c r="G406" s="413"/>
      <c r="H406" s="413"/>
      <c r="I406" s="414"/>
    </row>
    <row r="407" spans="1:9" ht="21" customHeight="1" thickBot="1">
      <c r="A407" s="410"/>
      <c r="B407" s="411"/>
      <c r="C407" s="412"/>
      <c r="D407" s="412"/>
      <c r="E407" s="412"/>
      <c r="F407" s="413"/>
      <c r="G407" s="413"/>
      <c r="H407" s="413"/>
      <c r="I407" s="414"/>
    </row>
    <row r="408" spans="1:9" ht="21" customHeight="1" thickBot="1">
      <c r="A408" s="410"/>
      <c r="B408" s="411"/>
      <c r="C408" s="412"/>
      <c r="D408" s="412"/>
      <c r="E408" s="412"/>
      <c r="F408" s="413"/>
      <c r="G408" s="413"/>
      <c r="H408" s="413"/>
      <c r="I408" s="414"/>
    </row>
    <row r="409" spans="1:9" ht="21" customHeight="1" thickBot="1">
      <c r="A409" s="410"/>
      <c r="B409" s="411"/>
      <c r="C409" s="412"/>
      <c r="D409" s="412"/>
      <c r="E409" s="412"/>
      <c r="F409" s="413"/>
      <c r="G409" s="413"/>
      <c r="H409" s="413"/>
      <c r="I409" s="414"/>
    </row>
    <row r="410" spans="1:9" ht="21" customHeight="1" thickBot="1">
      <c r="A410" s="410"/>
      <c r="B410" s="411"/>
      <c r="C410" s="412"/>
      <c r="D410" s="412"/>
      <c r="E410" s="412"/>
      <c r="F410" s="413"/>
      <c r="G410" s="413"/>
      <c r="H410" s="413"/>
      <c r="I410" s="414"/>
    </row>
    <row r="411" spans="1:9" ht="11.25" customHeight="1" thickBot="1">
      <c r="A411" s="410"/>
      <c r="B411" s="411"/>
      <c r="C411" s="480"/>
      <c r="D411" s="481"/>
      <c r="E411" s="481"/>
      <c r="F411" s="481"/>
      <c r="G411" s="481"/>
      <c r="H411" s="481"/>
      <c r="I411" s="482"/>
    </row>
    <row r="412" spans="1:9" ht="21" customHeight="1" thickBot="1">
      <c r="A412" s="410"/>
      <c r="B412" s="411"/>
      <c r="C412" s="412"/>
      <c r="D412" s="412"/>
      <c r="E412" s="412"/>
      <c r="F412" s="413"/>
      <c r="G412" s="413"/>
      <c r="H412" s="413"/>
      <c r="I412" s="414"/>
    </row>
    <row r="413" spans="1:9" ht="21" customHeight="1" thickBot="1">
      <c r="A413" s="410"/>
      <c r="B413" s="411"/>
      <c r="C413" s="412"/>
      <c r="D413" s="412"/>
      <c r="E413" s="412"/>
      <c r="F413" s="413"/>
      <c r="G413" s="413"/>
      <c r="H413" s="413"/>
      <c r="I413" s="414"/>
    </row>
    <row r="414" spans="1:9" ht="21" customHeight="1" thickBot="1">
      <c r="A414" s="410"/>
      <c r="B414" s="411"/>
      <c r="C414" s="412"/>
      <c r="D414" s="412"/>
      <c r="E414" s="412"/>
      <c r="F414" s="413"/>
      <c r="G414" s="413"/>
      <c r="H414" s="413"/>
      <c r="I414" s="414"/>
    </row>
    <row r="415" spans="1:9" ht="21" customHeight="1" thickBot="1">
      <c r="A415" s="410"/>
      <c r="B415" s="411"/>
      <c r="C415" s="412"/>
      <c r="D415" s="412"/>
      <c r="E415" s="412"/>
      <c r="F415" s="413"/>
      <c r="G415" s="413"/>
      <c r="H415" s="413"/>
      <c r="I415" s="414"/>
    </row>
    <row r="416" spans="1:9" ht="11.25" customHeight="1" thickBot="1">
      <c r="A416" s="410"/>
      <c r="B416" s="411"/>
      <c r="C416" s="480"/>
      <c r="D416" s="481"/>
      <c r="E416" s="481"/>
      <c r="F416" s="481"/>
      <c r="G416" s="481"/>
      <c r="H416" s="481"/>
      <c r="I416" s="482"/>
    </row>
    <row r="417" spans="1:9" ht="11.25" customHeight="1" thickBot="1">
      <c r="A417" s="410"/>
      <c r="B417" s="411"/>
      <c r="C417" s="480"/>
      <c r="D417" s="481"/>
      <c r="E417" s="481"/>
      <c r="F417" s="481"/>
      <c r="G417" s="481"/>
      <c r="H417" s="481"/>
      <c r="I417" s="482"/>
    </row>
    <row r="418" spans="1:9" ht="11.25" customHeight="1" thickBot="1">
      <c r="A418" s="410"/>
      <c r="B418" s="411"/>
      <c r="C418" s="480"/>
      <c r="D418" s="481"/>
      <c r="E418" s="481"/>
      <c r="F418" s="481"/>
      <c r="G418" s="481"/>
      <c r="H418" s="481"/>
      <c r="I418" s="482"/>
    </row>
    <row r="419" spans="1:9" ht="11.25" customHeight="1" thickBot="1">
      <c r="A419" s="410"/>
      <c r="B419" s="411"/>
      <c r="C419" s="480"/>
      <c r="D419" s="481"/>
      <c r="E419" s="481"/>
      <c r="F419" s="481"/>
      <c r="G419" s="481"/>
      <c r="H419" s="481"/>
      <c r="I419" s="482"/>
    </row>
    <row r="420" spans="1:9" ht="11.25" customHeight="1" thickBot="1">
      <c r="A420" s="410"/>
      <c r="B420" s="411"/>
      <c r="C420" s="480"/>
      <c r="D420" s="481"/>
      <c r="E420" s="481"/>
      <c r="F420" s="481"/>
      <c r="G420" s="481"/>
      <c r="H420" s="481"/>
      <c r="I420" s="482"/>
    </row>
    <row r="421" spans="1:9" ht="11.25" customHeight="1" thickBot="1">
      <c r="A421" s="410"/>
      <c r="B421" s="411"/>
      <c r="C421" s="480"/>
      <c r="D421" s="481"/>
      <c r="E421" s="481"/>
      <c r="F421" s="481"/>
      <c r="G421" s="481"/>
      <c r="H421" s="481"/>
      <c r="I421" s="482"/>
    </row>
    <row r="422" spans="1:9" ht="21" customHeight="1" thickBot="1">
      <c r="A422" s="410"/>
      <c r="B422" s="411"/>
      <c r="C422" s="412"/>
      <c r="D422" s="412"/>
      <c r="E422" s="412"/>
      <c r="F422" s="413"/>
      <c r="G422" s="413"/>
      <c r="H422" s="413"/>
      <c r="I422" s="414"/>
    </row>
    <row r="423" spans="1:9" ht="11.25" customHeight="1" thickBot="1">
      <c r="A423" s="410"/>
      <c r="B423" s="411"/>
      <c r="C423" s="480"/>
      <c r="D423" s="481"/>
      <c r="E423" s="481"/>
      <c r="F423" s="481"/>
      <c r="G423" s="481"/>
      <c r="H423" s="481"/>
      <c r="I423" s="482"/>
    </row>
    <row r="424" spans="1:9" ht="11.25" customHeight="1" thickBot="1">
      <c r="A424" s="410"/>
      <c r="B424" s="411"/>
      <c r="C424" s="480"/>
      <c r="D424" s="481"/>
      <c r="E424" s="481"/>
      <c r="F424" s="481"/>
      <c r="G424" s="481"/>
      <c r="H424" s="481"/>
      <c r="I424" s="482"/>
    </row>
    <row r="425" spans="1:9" ht="21" customHeight="1" thickBot="1">
      <c r="A425" s="410"/>
      <c r="B425" s="411"/>
      <c r="C425" s="412"/>
      <c r="D425" s="412"/>
      <c r="E425" s="412"/>
      <c r="F425" s="413"/>
      <c r="G425" s="413"/>
      <c r="H425" s="413"/>
      <c r="I425" s="414"/>
    </row>
    <row r="426" spans="1:9" ht="21.75" customHeight="1" thickBot="1">
      <c r="A426" s="410"/>
      <c r="B426" s="411"/>
      <c r="C426" s="480"/>
      <c r="D426" s="481"/>
      <c r="E426" s="481"/>
      <c r="F426" s="481"/>
      <c r="G426" s="481"/>
      <c r="H426" s="481"/>
      <c r="I426" s="482"/>
    </row>
    <row r="427" spans="1:9" ht="11.25" customHeight="1" thickBot="1">
      <c r="A427" s="410"/>
      <c r="B427" s="411"/>
      <c r="C427" s="480"/>
      <c r="D427" s="481"/>
      <c r="E427" s="481"/>
      <c r="F427" s="481"/>
      <c r="G427" s="481"/>
      <c r="H427" s="481"/>
      <c r="I427" s="482"/>
    </row>
    <row r="428" spans="1:9" ht="11.25" customHeight="1" thickBot="1">
      <c r="A428" s="410"/>
      <c r="B428" s="411"/>
      <c r="C428" s="480"/>
      <c r="D428" s="481"/>
      <c r="E428" s="481"/>
      <c r="F428" s="481"/>
      <c r="G428" s="481"/>
      <c r="H428" s="481"/>
      <c r="I428" s="482"/>
    </row>
    <row r="429" spans="1:9" ht="21" customHeight="1" thickBot="1">
      <c r="A429" s="410"/>
      <c r="B429" s="411"/>
      <c r="C429" s="412"/>
      <c r="D429" s="412"/>
      <c r="E429" s="412"/>
      <c r="F429" s="413"/>
      <c r="G429" s="413"/>
      <c r="H429" s="413"/>
      <c r="I429" s="414"/>
    </row>
    <row r="430" spans="1:9" ht="21" customHeight="1" thickBot="1">
      <c r="A430" s="415"/>
      <c r="B430" s="416"/>
      <c r="C430" s="417"/>
      <c r="D430" s="417"/>
      <c r="E430" s="417"/>
      <c r="F430" s="418"/>
      <c r="G430" s="418"/>
      <c r="H430" s="418"/>
      <c r="I430" s="419"/>
    </row>
    <row r="431" spans="1:9">
      <c r="A431" s="495"/>
      <c r="B431" s="495"/>
      <c r="C431" s="495"/>
      <c r="D431" s="495"/>
      <c r="E431" s="495"/>
      <c r="F431" s="495"/>
      <c r="G431" s="495"/>
      <c r="H431" s="495"/>
      <c r="I431" s="495"/>
    </row>
    <row r="432" spans="1:9">
      <c r="A432" s="484"/>
      <c r="B432" s="484"/>
      <c r="C432" s="484"/>
      <c r="D432" s="484"/>
      <c r="E432" s="484"/>
      <c r="F432" s="484"/>
      <c r="G432" s="484"/>
      <c r="H432" s="484"/>
      <c r="I432" s="484"/>
    </row>
    <row r="433" spans="1:9" ht="10.5" customHeight="1">
      <c r="A433" s="496"/>
      <c r="B433" s="496"/>
      <c r="C433" s="496"/>
      <c r="D433" s="496"/>
      <c r="E433" s="496"/>
      <c r="F433" s="496"/>
      <c r="G433" s="496"/>
      <c r="H433" s="496"/>
      <c r="I433" s="496"/>
    </row>
    <row r="434" spans="1:9">
      <c r="A434" s="484"/>
      <c r="B434" s="484"/>
      <c r="C434" s="484"/>
      <c r="D434" s="484"/>
      <c r="E434" s="484"/>
      <c r="F434" s="484"/>
      <c r="G434" s="484"/>
      <c r="H434" s="484"/>
      <c r="I434" s="484"/>
    </row>
    <row r="435" spans="1:9" ht="10.5" customHeight="1">
      <c r="A435" s="497"/>
      <c r="B435" s="497"/>
      <c r="C435" s="497"/>
      <c r="D435" s="497"/>
      <c r="E435" s="497"/>
      <c r="F435" s="497"/>
      <c r="G435" s="497"/>
      <c r="H435" s="497"/>
      <c r="I435" s="497"/>
    </row>
    <row r="436" spans="1:9" ht="10.5" customHeight="1">
      <c r="A436" s="497"/>
      <c r="B436" s="497"/>
      <c r="C436" s="497"/>
      <c r="D436" s="497"/>
      <c r="E436" s="497"/>
      <c r="F436" s="497"/>
      <c r="G436" s="497"/>
      <c r="H436" s="497"/>
      <c r="I436" s="497"/>
    </row>
    <row r="437" spans="1:9" ht="10.5" customHeight="1">
      <c r="A437" s="497"/>
      <c r="B437" s="497"/>
      <c r="C437" s="497"/>
      <c r="D437" s="497"/>
      <c r="E437" s="497"/>
      <c r="F437" s="497"/>
      <c r="G437" s="497"/>
      <c r="H437" s="497"/>
      <c r="I437" s="497"/>
    </row>
    <row r="438" spans="1:9" ht="10.5" customHeight="1">
      <c r="A438" s="497"/>
      <c r="B438" s="497"/>
      <c r="C438" s="497"/>
      <c r="D438" s="497"/>
      <c r="E438" s="497"/>
      <c r="F438" s="497"/>
      <c r="G438" s="497"/>
      <c r="H438" s="497"/>
      <c r="I438" s="497"/>
    </row>
    <row r="439" spans="1:9" ht="10.5" customHeight="1">
      <c r="A439" s="497"/>
      <c r="B439" s="497"/>
      <c r="C439" s="497"/>
      <c r="D439" s="497"/>
      <c r="E439" s="497"/>
      <c r="F439" s="497"/>
      <c r="G439" s="497"/>
      <c r="H439" s="497"/>
      <c r="I439" s="497"/>
    </row>
  </sheetData>
  <mergeCells count="218">
    <mergeCell ref="A431:I431"/>
    <mergeCell ref="A432:I432"/>
    <mergeCell ref="A433:I433"/>
    <mergeCell ref="A434:I434"/>
    <mergeCell ref="A435:I435"/>
    <mergeCell ref="A436:I436"/>
    <mergeCell ref="A437:I437"/>
    <mergeCell ref="A438:I438"/>
    <mergeCell ref="A439:I439"/>
    <mergeCell ref="A1:J1"/>
    <mergeCell ref="A2:I2"/>
    <mergeCell ref="A3:I3"/>
    <mergeCell ref="A4:I4"/>
    <mergeCell ref="A5:I5"/>
    <mergeCell ref="A6:I6"/>
    <mergeCell ref="C13:I13"/>
    <mergeCell ref="C14:I14"/>
    <mergeCell ref="C15:I15"/>
    <mergeCell ref="C16:I16"/>
    <mergeCell ref="C17:I17"/>
    <mergeCell ref="C18:I18"/>
    <mergeCell ref="A7:I7"/>
    <mergeCell ref="A8:I8"/>
    <mergeCell ref="A9:I9"/>
    <mergeCell ref="A10:J10"/>
    <mergeCell ref="A11:B12"/>
    <mergeCell ref="C11:E11"/>
    <mergeCell ref="F11:F12"/>
    <mergeCell ref="G11:G12"/>
    <mergeCell ref="H11:H12"/>
    <mergeCell ref="I11:I12"/>
    <mergeCell ref="C25:I25"/>
    <mergeCell ref="C26:I26"/>
    <mergeCell ref="C27:I27"/>
    <mergeCell ref="C28:I28"/>
    <mergeCell ref="C29:I29"/>
    <mergeCell ref="C30:I30"/>
    <mergeCell ref="C19:I19"/>
    <mergeCell ref="C20:I20"/>
    <mergeCell ref="C21:I21"/>
    <mergeCell ref="C22:I22"/>
    <mergeCell ref="C23:I23"/>
    <mergeCell ref="C24:I24"/>
    <mergeCell ref="C37:I37"/>
    <mergeCell ref="C38:I38"/>
    <mergeCell ref="C39:I39"/>
    <mergeCell ref="C40:I40"/>
    <mergeCell ref="C42:I42"/>
    <mergeCell ref="C45:I45"/>
    <mergeCell ref="C31:I31"/>
    <mergeCell ref="C32:I32"/>
    <mergeCell ref="C33:I33"/>
    <mergeCell ref="C34:I34"/>
    <mergeCell ref="C35:I35"/>
    <mergeCell ref="C36:I36"/>
    <mergeCell ref="C65:I65"/>
    <mergeCell ref="C66:I66"/>
    <mergeCell ref="C67:I67"/>
    <mergeCell ref="C69:I69"/>
    <mergeCell ref="C71:I71"/>
    <mergeCell ref="C73:I73"/>
    <mergeCell ref="C46:I46"/>
    <mergeCell ref="C47:I47"/>
    <mergeCell ref="C51:I51"/>
    <mergeCell ref="C58:I58"/>
    <mergeCell ref="C59:I59"/>
    <mergeCell ref="C63:I63"/>
    <mergeCell ref="C52:I52"/>
    <mergeCell ref="C53:I53"/>
    <mergeCell ref="C57:I57"/>
    <mergeCell ref="C70:I70"/>
    <mergeCell ref="C91:I91"/>
    <mergeCell ref="C110:I110"/>
    <mergeCell ref="C115:I115"/>
    <mergeCell ref="C116:I116"/>
    <mergeCell ref="C117:I117"/>
    <mergeCell ref="C74:I74"/>
    <mergeCell ref="C76:I76"/>
    <mergeCell ref="C77:I77"/>
    <mergeCell ref="C81:I81"/>
    <mergeCell ref="C86:I86"/>
    <mergeCell ref="C90:I90"/>
    <mergeCell ref="C87:I87"/>
    <mergeCell ref="C95:I95"/>
    <mergeCell ref="C97:I97"/>
    <mergeCell ref="C98:I98"/>
    <mergeCell ref="C105:I105"/>
    <mergeCell ref="C133:I133"/>
    <mergeCell ref="C134:I134"/>
    <mergeCell ref="C135:I135"/>
    <mergeCell ref="C136:I136"/>
    <mergeCell ref="C137:I137"/>
    <mergeCell ref="C138:I138"/>
    <mergeCell ref="C127:I127"/>
    <mergeCell ref="C128:I128"/>
    <mergeCell ref="C129:I129"/>
    <mergeCell ref="C130:I130"/>
    <mergeCell ref="C131:I131"/>
    <mergeCell ref="C132:I132"/>
    <mergeCell ref="C150:I150"/>
    <mergeCell ref="C151:I151"/>
    <mergeCell ref="C160:I160"/>
    <mergeCell ref="C166:I166"/>
    <mergeCell ref="C169:I169"/>
    <mergeCell ref="C139:I139"/>
    <mergeCell ref="C142:I142"/>
    <mergeCell ref="C143:I143"/>
    <mergeCell ref="C144:I144"/>
    <mergeCell ref="C145:I145"/>
    <mergeCell ref="C149:I149"/>
    <mergeCell ref="C181:I181"/>
    <mergeCell ref="C184:I184"/>
    <mergeCell ref="C186:I186"/>
    <mergeCell ref="C188:I188"/>
    <mergeCell ref="C189:I189"/>
    <mergeCell ref="C192:I192"/>
    <mergeCell ref="C173:I173"/>
    <mergeCell ref="C174:I174"/>
    <mergeCell ref="C175:I175"/>
    <mergeCell ref="C176:I176"/>
    <mergeCell ref="C177:I177"/>
    <mergeCell ref="C178:I178"/>
    <mergeCell ref="C216:I216"/>
    <mergeCell ref="C220:I220"/>
    <mergeCell ref="C221:I221"/>
    <mergeCell ref="C224:I224"/>
    <mergeCell ref="C228:I228"/>
    <mergeCell ref="C229:I229"/>
    <mergeCell ref="C196:I196"/>
    <mergeCell ref="C199:I199"/>
    <mergeCell ref="C200:I200"/>
    <mergeCell ref="C201:I201"/>
    <mergeCell ref="C208:I208"/>
    <mergeCell ref="C211:I211"/>
    <mergeCell ref="C212:I212"/>
    <mergeCell ref="C244:I244"/>
    <mergeCell ref="C247:I247"/>
    <mergeCell ref="C251:I251"/>
    <mergeCell ref="C256:I256"/>
    <mergeCell ref="C257:I257"/>
    <mergeCell ref="C258:I258"/>
    <mergeCell ref="C230:I230"/>
    <mergeCell ref="C231:I231"/>
    <mergeCell ref="C232:I232"/>
    <mergeCell ref="C233:I233"/>
    <mergeCell ref="C237:I237"/>
    <mergeCell ref="C238:I238"/>
    <mergeCell ref="C272:I272"/>
    <mergeCell ref="C274:I274"/>
    <mergeCell ref="C279:I279"/>
    <mergeCell ref="C280:I280"/>
    <mergeCell ref="C281:I281"/>
    <mergeCell ref="C282:I282"/>
    <mergeCell ref="C259:I259"/>
    <mergeCell ref="C260:I260"/>
    <mergeCell ref="C261:I261"/>
    <mergeCell ref="C265:I265"/>
    <mergeCell ref="C268:I268"/>
    <mergeCell ref="C293:I293"/>
    <mergeCell ref="C294:I294"/>
    <mergeCell ref="C296:I296"/>
    <mergeCell ref="C303:I303"/>
    <mergeCell ref="C307:I307"/>
    <mergeCell ref="C308:I308"/>
    <mergeCell ref="C286:I286"/>
    <mergeCell ref="C287:I287"/>
    <mergeCell ref="C288:I288"/>
    <mergeCell ref="C289:I289"/>
    <mergeCell ref="C290:I290"/>
    <mergeCell ref="C292:I292"/>
    <mergeCell ref="C301:I301"/>
    <mergeCell ref="C340:I340"/>
    <mergeCell ref="C341:I341"/>
    <mergeCell ref="C345:I345"/>
    <mergeCell ref="C351:I351"/>
    <mergeCell ref="C354:I354"/>
    <mergeCell ref="C355:I355"/>
    <mergeCell ref="C309:I309"/>
    <mergeCell ref="C310:I310"/>
    <mergeCell ref="C311:I311"/>
    <mergeCell ref="C320:I320"/>
    <mergeCell ref="C323:I323"/>
    <mergeCell ref="C337:I337"/>
    <mergeCell ref="C326:I326"/>
    <mergeCell ref="C378:I378"/>
    <mergeCell ref="C380:I380"/>
    <mergeCell ref="C383:I383"/>
    <mergeCell ref="C384:I384"/>
    <mergeCell ref="C386:I386"/>
    <mergeCell ref="C387:I387"/>
    <mergeCell ref="C356:I356"/>
    <mergeCell ref="C371:I371"/>
    <mergeCell ref="C372:I372"/>
    <mergeCell ref="C374:I374"/>
    <mergeCell ref="C377:I377"/>
    <mergeCell ref="C359:I359"/>
    <mergeCell ref="C373:I373"/>
    <mergeCell ref="C379:I379"/>
    <mergeCell ref="C385:I385"/>
    <mergeCell ref="C411:I411"/>
    <mergeCell ref="C390:I390"/>
    <mergeCell ref="C391:I391"/>
    <mergeCell ref="C395:I395"/>
    <mergeCell ref="C400:I400"/>
    <mergeCell ref="C401:I401"/>
    <mergeCell ref="C402:I402"/>
    <mergeCell ref="C405:I405"/>
    <mergeCell ref="C416:I416"/>
    <mergeCell ref="C428:I428"/>
    <mergeCell ref="C417:I417"/>
    <mergeCell ref="C418:I418"/>
    <mergeCell ref="C419:I419"/>
    <mergeCell ref="C420:I420"/>
    <mergeCell ref="C421:I421"/>
    <mergeCell ref="C423:I423"/>
    <mergeCell ref="C424:I424"/>
    <mergeCell ref="C426:I426"/>
    <mergeCell ref="C427:I42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13"/>
  <dimension ref="A1:J439"/>
  <sheetViews>
    <sheetView topLeftCell="B1" zoomScale="160" zoomScaleNormal="160" zoomScalePageLayoutView="160" workbookViewId="0">
      <pane ySplit="12" topLeftCell="A410" activePane="bottomLeft" state="frozen"/>
      <selection activeCell="K352" sqref="K352"/>
      <selection pane="bottomLeft" activeCell="K352" sqref="K352"/>
    </sheetView>
  </sheetViews>
  <sheetFormatPr defaultColWidth="9.140625" defaultRowHeight="10.5"/>
  <cols>
    <col min="1" max="1" width="9.140625" style="406"/>
    <col min="2" max="2" width="36.42578125" style="406" bestFit="1" customWidth="1"/>
    <col min="3" max="4" width="10.85546875" style="406" customWidth="1"/>
    <col min="5" max="5" width="10.28515625" style="406" customWidth="1"/>
    <col min="6" max="6" width="8.42578125" style="406" customWidth="1"/>
    <col min="7" max="7" width="8.28515625" style="406" customWidth="1"/>
    <col min="8" max="8" width="9.85546875" style="406" customWidth="1"/>
    <col min="9" max="9" width="7" style="406" customWidth="1"/>
    <col min="10" max="10" width="36.42578125" style="406" bestFit="1" customWidth="1"/>
    <col min="11" max="16384" width="9.140625" style="406"/>
  </cols>
  <sheetData>
    <row r="1" spans="1:10" ht="26.25" customHeight="1">
      <c r="A1" s="494"/>
      <c r="B1" s="494"/>
      <c r="C1" s="494"/>
      <c r="D1" s="494"/>
      <c r="E1" s="494"/>
      <c r="F1" s="494"/>
      <c r="G1" s="494"/>
      <c r="H1" s="494"/>
      <c r="I1" s="494"/>
      <c r="J1" s="494"/>
    </row>
    <row r="2" spans="1:10">
      <c r="A2" s="484"/>
      <c r="B2" s="484"/>
      <c r="C2" s="484"/>
      <c r="D2" s="484"/>
      <c r="E2" s="484"/>
      <c r="F2" s="484"/>
      <c r="G2" s="484"/>
      <c r="H2" s="484"/>
      <c r="I2" s="484"/>
      <c r="J2" s="440"/>
    </row>
    <row r="3" spans="1:10" ht="10.5" customHeight="1">
      <c r="A3" s="483"/>
      <c r="B3" s="483"/>
      <c r="C3" s="483"/>
      <c r="D3" s="483"/>
      <c r="E3" s="483"/>
      <c r="F3" s="483"/>
      <c r="G3" s="483"/>
      <c r="H3" s="483"/>
      <c r="I3" s="483"/>
      <c r="J3" s="407"/>
    </row>
    <row r="4" spans="1:10">
      <c r="A4" s="484"/>
      <c r="B4" s="484"/>
      <c r="C4" s="484"/>
      <c r="D4" s="484"/>
      <c r="E4" s="484"/>
      <c r="F4" s="484"/>
      <c r="G4" s="484"/>
      <c r="H4" s="484"/>
      <c r="I4" s="484"/>
      <c r="J4" s="440"/>
    </row>
    <row r="5" spans="1:10" ht="10.5" customHeight="1">
      <c r="A5" s="483"/>
      <c r="B5" s="483"/>
      <c r="C5" s="483"/>
      <c r="D5" s="483"/>
      <c r="E5" s="483"/>
      <c r="F5" s="483"/>
      <c r="G5" s="483"/>
      <c r="H5" s="483"/>
      <c r="I5" s="483"/>
      <c r="J5" s="407"/>
    </row>
    <row r="6" spans="1:10">
      <c r="A6" s="483"/>
      <c r="B6" s="483"/>
      <c r="C6" s="483"/>
      <c r="D6" s="483"/>
      <c r="E6" s="483"/>
      <c r="F6" s="483"/>
      <c r="G6" s="483"/>
      <c r="H6" s="483"/>
      <c r="I6" s="483"/>
      <c r="J6" s="407"/>
    </row>
    <row r="7" spans="1:10" ht="10.5" customHeight="1">
      <c r="A7" s="483"/>
      <c r="B7" s="483"/>
      <c r="C7" s="483"/>
      <c r="D7" s="483"/>
      <c r="E7" s="483"/>
      <c r="F7" s="483"/>
      <c r="G7" s="483"/>
      <c r="H7" s="483"/>
      <c r="I7" s="483"/>
      <c r="J7" s="407"/>
    </row>
    <row r="8" spans="1:10">
      <c r="A8" s="483"/>
      <c r="B8" s="483"/>
      <c r="C8" s="483"/>
      <c r="D8" s="483"/>
      <c r="E8" s="483"/>
      <c r="F8" s="483"/>
      <c r="G8" s="483"/>
      <c r="H8" s="483"/>
      <c r="I8" s="483"/>
      <c r="J8" s="407"/>
    </row>
    <row r="9" spans="1:10" ht="10.5" customHeight="1">
      <c r="A9" s="483"/>
      <c r="B9" s="483"/>
      <c r="C9" s="483"/>
      <c r="D9" s="483"/>
      <c r="E9" s="483"/>
      <c r="F9" s="483"/>
      <c r="G9" s="483"/>
      <c r="H9" s="483"/>
      <c r="I9" s="483"/>
      <c r="J9" s="408"/>
    </row>
    <row r="10" spans="1:10" ht="11.25" thickBot="1">
      <c r="A10" s="484"/>
      <c r="B10" s="484"/>
      <c r="C10" s="484"/>
      <c r="D10" s="484"/>
      <c r="E10" s="484"/>
      <c r="F10" s="484"/>
      <c r="G10" s="484"/>
      <c r="H10" s="484"/>
      <c r="I10" s="484"/>
      <c r="J10" s="484"/>
    </row>
    <row r="11" spans="1:10" ht="21" customHeight="1" thickBot="1">
      <c r="A11" s="485"/>
      <c r="B11" s="486"/>
      <c r="C11" s="489"/>
      <c r="D11" s="490"/>
      <c r="E11" s="491"/>
      <c r="F11" s="492"/>
      <c r="G11" s="492"/>
      <c r="H11" s="492"/>
      <c r="I11" s="492"/>
    </row>
    <row r="12" spans="1:10" ht="21" customHeight="1" thickBot="1">
      <c r="A12" s="487"/>
      <c r="B12" s="488"/>
      <c r="C12" s="409"/>
      <c r="D12" s="409"/>
      <c r="E12" s="409"/>
      <c r="F12" s="493"/>
      <c r="G12" s="493"/>
      <c r="H12" s="493"/>
      <c r="I12" s="493"/>
    </row>
    <row r="13" spans="1:10" ht="11.25" thickBot="1">
      <c r="A13" s="410"/>
      <c r="B13" s="411"/>
      <c r="C13" s="480"/>
      <c r="D13" s="481"/>
      <c r="E13" s="481"/>
      <c r="F13" s="481"/>
      <c r="G13" s="481"/>
      <c r="H13" s="481"/>
      <c r="I13" s="482"/>
    </row>
    <row r="14" spans="1:10" ht="11.25" thickBot="1">
      <c r="A14" s="410"/>
      <c r="B14" s="411"/>
      <c r="C14" s="480"/>
      <c r="D14" s="481"/>
      <c r="E14" s="481"/>
      <c r="F14" s="481"/>
      <c r="G14" s="481"/>
      <c r="H14" s="481"/>
      <c r="I14" s="482"/>
    </row>
    <row r="15" spans="1:10" ht="11.25" thickBot="1">
      <c r="A15" s="410"/>
      <c r="B15" s="411"/>
      <c r="C15" s="480"/>
      <c r="D15" s="481"/>
      <c r="E15" s="481"/>
      <c r="F15" s="481"/>
      <c r="G15" s="481"/>
      <c r="H15" s="481"/>
      <c r="I15" s="482"/>
    </row>
    <row r="16" spans="1:10" ht="11.25" thickBot="1">
      <c r="A16" s="410"/>
      <c r="B16" s="411"/>
      <c r="C16" s="480"/>
      <c r="D16" s="481"/>
      <c r="E16" s="481"/>
      <c r="F16" s="481"/>
      <c r="G16" s="481"/>
      <c r="H16" s="481"/>
      <c r="I16" s="482"/>
    </row>
    <row r="17" spans="1:9" ht="11.25" thickBot="1">
      <c r="A17" s="410"/>
      <c r="B17" s="411"/>
      <c r="C17" s="480"/>
      <c r="D17" s="481"/>
      <c r="E17" s="481"/>
      <c r="F17" s="481"/>
      <c r="G17" s="481"/>
      <c r="H17" s="481"/>
      <c r="I17" s="482"/>
    </row>
    <row r="18" spans="1:9" ht="11.25" thickBot="1">
      <c r="A18" s="410"/>
      <c r="B18" s="411"/>
      <c r="C18" s="480"/>
      <c r="D18" s="481"/>
      <c r="E18" s="481"/>
      <c r="F18" s="481"/>
      <c r="G18" s="481"/>
      <c r="H18" s="481"/>
      <c r="I18" s="482"/>
    </row>
    <row r="19" spans="1:9" ht="11.25" thickBot="1">
      <c r="A19" s="410"/>
      <c r="B19" s="411"/>
      <c r="C19" s="480"/>
      <c r="D19" s="481"/>
      <c r="E19" s="481"/>
      <c r="F19" s="481"/>
      <c r="G19" s="481"/>
      <c r="H19" s="481"/>
      <c r="I19" s="482"/>
    </row>
    <row r="20" spans="1:9" ht="11.25" thickBot="1">
      <c r="A20" s="410"/>
      <c r="B20" s="411"/>
      <c r="C20" s="480"/>
      <c r="D20" s="481"/>
      <c r="E20" s="481"/>
      <c r="F20" s="481"/>
      <c r="G20" s="481"/>
      <c r="H20" s="481"/>
      <c r="I20" s="482"/>
    </row>
    <row r="21" spans="1:9" ht="11.25" thickBot="1">
      <c r="A21" s="410"/>
      <c r="B21" s="411"/>
      <c r="C21" s="480"/>
      <c r="D21" s="481"/>
      <c r="E21" s="481"/>
      <c r="F21" s="481"/>
      <c r="G21" s="481"/>
      <c r="H21" s="481"/>
      <c r="I21" s="482"/>
    </row>
    <row r="22" spans="1:9" ht="11.25" thickBot="1">
      <c r="A22" s="410"/>
      <c r="B22" s="411"/>
      <c r="C22" s="480"/>
      <c r="D22" s="481"/>
      <c r="E22" s="481"/>
      <c r="F22" s="481"/>
      <c r="G22" s="481"/>
      <c r="H22" s="481"/>
      <c r="I22" s="482"/>
    </row>
    <row r="23" spans="1:9" ht="11.25" thickBot="1">
      <c r="A23" s="410"/>
      <c r="B23" s="411"/>
      <c r="C23" s="480"/>
      <c r="D23" s="481"/>
      <c r="E23" s="481"/>
      <c r="F23" s="481"/>
      <c r="G23" s="481"/>
      <c r="H23" s="481"/>
      <c r="I23" s="482"/>
    </row>
    <row r="24" spans="1:9" ht="11.25" thickBot="1">
      <c r="A24" s="410"/>
      <c r="B24" s="411"/>
      <c r="C24" s="480"/>
      <c r="D24" s="481"/>
      <c r="E24" s="481"/>
      <c r="F24" s="481"/>
      <c r="G24" s="481"/>
      <c r="H24" s="481"/>
      <c r="I24" s="482"/>
    </row>
    <row r="25" spans="1:9" ht="11.25" thickBot="1">
      <c r="A25" s="410"/>
      <c r="B25" s="411"/>
      <c r="C25" s="480"/>
      <c r="D25" s="481"/>
      <c r="E25" s="481"/>
      <c r="F25" s="481"/>
      <c r="G25" s="481"/>
      <c r="H25" s="481"/>
      <c r="I25" s="482"/>
    </row>
    <row r="26" spans="1:9" ht="11.25" thickBot="1">
      <c r="A26" s="410"/>
      <c r="B26" s="411"/>
      <c r="C26" s="480"/>
      <c r="D26" s="481"/>
      <c r="E26" s="481"/>
      <c r="F26" s="481"/>
      <c r="G26" s="481"/>
      <c r="H26" s="481"/>
      <c r="I26" s="482"/>
    </row>
    <row r="27" spans="1:9" ht="11.25" thickBot="1">
      <c r="A27" s="410"/>
      <c r="B27" s="411"/>
      <c r="C27" s="480"/>
      <c r="D27" s="481"/>
      <c r="E27" s="481"/>
      <c r="F27" s="481"/>
      <c r="G27" s="481"/>
      <c r="H27" s="481"/>
      <c r="I27" s="482"/>
    </row>
    <row r="28" spans="1:9" ht="11.25" thickBot="1">
      <c r="A28" s="410"/>
      <c r="B28" s="411"/>
      <c r="C28" s="480"/>
      <c r="D28" s="481"/>
      <c r="E28" s="481"/>
      <c r="F28" s="481"/>
      <c r="G28" s="481"/>
      <c r="H28" s="481"/>
      <c r="I28" s="482"/>
    </row>
    <row r="29" spans="1:9" ht="11.25" thickBot="1">
      <c r="A29" s="410"/>
      <c r="B29" s="411"/>
      <c r="C29" s="480"/>
      <c r="D29" s="481"/>
      <c r="E29" s="481"/>
      <c r="F29" s="481"/>
      <c r="G29" s="481"/>
      <c r="H29" s="481"/>
      <c r="I29" s="482"/>
    </row>
    <row r="30" spans="1:9" ht="11.25" thickBot="1">
      <c r="A30" s="410"/>
      <c r="B30" s="411"/>
      <c r="C30" s="480"/>
      <c r="D30" s="481"/>
      <c r="E30" s="481"/>
      <c r="F30" s="481"/>
      <c r="G30" s="481"/>
      <c r="H30" s="481"/>
      <c r="I30" s="482"/>
    </row>
    <row r="31" spans="1:9" ht="11.25" thickBot="1">
      <c r="A31" s="410"/>
      <c r="B31" s="411"/>
      <c r="C31" s="480"/>
      <c r="D31" s="481"/>
      <c r="E31" s="481"/>
      <c r="F31" s="481"/>
      <c r="G31" s="481"/>
      <c r="H31" s="481"/>
      <c r="I31" s="482"/>
    </row>
    <row r="32" spans="1:9" ht="11.25" thickBot="1">
      <c r="A32" s="410"/>
      <c r="B32" s="411"/>
      <c r="C32" s="480"/>
      <c r="D32" s="481"/>
      <c r="E32" s="481"/>
      <c r="F32" s="481"/>
      <c r="G32" s="481"/>
      <c r="H32" s="481"/>
      <c r="I32" s="482"/>
    </row>
    <row r="33" spans="1:9" ht="11.25" thickBot="1">
      <c r="A33" s="410"/>
      <c r="B33" s="411"/>
      <c r="C33" s="480"/>
      <c r="D33" s="481"/>
      <c r="E33" s="481"/>
      <c r="F33" s="481"/>
      <c r="G33" s="481"/>
      <c r="H33" s="481"/>
      <c r="I33" s="482"/>
    </row>
    <row r="34" spans="1:9" ht="11.25" thickBot="1">
      <c r="A34" s="410"/>
      <c r="B34" s="411"/>
      <c r="C34" s="480"/>
      <c r="D34" s="481"/>
      <c r="E34" s="481"/>
      <c r="F34" s="481"/>
      <c r="G34" s="481"/>
      <c r="H34" s="481"/>
      <c r="I34" s="482"/>
    </row>
    <row r="35" spans="1:9" ht="11.25" thickBot="1">
      <c r="A35" s="410"/>
      <c r="B35" s="411"/>
      <c r="C35" s="480"/>
      <c r="D35" s="481"/>
      <c r="E35" s="481"/>
      <c r="F35" s="481"/>
      <c r="G35" s="481"/>
      <c r="H35" s="481"/>
      <c r="I35" s="482"/>
    </row>
    <row r="36" spans="1:9" ht="11.25" thickBot="1">
      <c r="A36" s="410"/>
      <c r="B36" s="411"/>
      <c r="C36" s="480"/>
      <c r="D36" s="481"/>
      <c r="E36" s="481"/>
      <c r="F36" s="481"/>
      <c r="G36" s="481"/>
      <c r="H36" s="481"/>
      <c r="I36" s="482"/>
    </row>
    <row r="37" spans="1:9" ht="11.25" thickBot="1">
      <c r="A37" s="410"/>
      <c r="B37" s="411"/>
      <c r="C37" s="480"/>
      <c r="D37" s="481"/>
      <c r="E37" s="481"/>
      <c r="F37" s="481"/>
      <c r="G37" s="481"/>
      <c r="H37" s="481"/>
      <c r="I37" s="482"/>
    </row>
    <row r="38" spans="1:9" ht="11.25" thickBot="1">
      <c r="A38" s="410"/>
      <c r="B38" s="411"/>
      <c r="C38" s="480"/>
      <c r="D38" s="481"/>
      <c r="E38" s="481"/>
      <c r="F38" s="481"/>
      <c r="G38" s="481"/>
      <c r="H38" s="481"/>
      <c r="I38" s="482"/>
    </row>
    <row r="39" spans="1:9" ht="11.25" thickBot="1">
      <c r="A39" s="410"/>
      <c r="B39" s="411"/>
      <c r="C39" s="480"/>
      <c r="D39" s="481"/>
      <c r="E39" s="481"/>
      <c r="F39" s="481"/>
      <c r="G39" s="481"/>
      <c r="H39" s="481"/>
      <c r="I39" s="482"/>
    </row>
    <row r="40" spans="1:9" ht="11.25" thickBot="1">
      <c r="A40" s="410"/>
      <c r="B40" s="411"/>
      <c r="C40" s="480"/>
      <c r="D40" s="481"/>
      <c r="E40" s="481"/>
      <c r="F40" s="481"/>
      <c r="G40" s="481"/>
      <c r="H40" s="481"/>
      <c r="I40" s="482"/>
    </row>
    <row r="41" spans="1:9" ht="21" customHeight="1" thickBot="1">
      <c r="A41" s="410"/>
      <c r="B41" s="411"/>
      <c r="C41" s="412"/>
      <c r="D41" s="412"/>
      <c r="E41" s="412"/>
      <c r="F41" s="413"/>
      <c r="G41" s="413"/>
      <c r="H41" s="413"/>
      <c r="I41" s="414"/>
    </row>
    <row r="42" spans="1:9" ht="11.25" thickBot="1">
      <c r="A42" s="410"/>
      <c r="B42" s="411"/>
      <c r="C42" s="480"/>
      <c r="D42" s="481"/>
      <c r="E42" s="481"/>
      <c r="F42" s="481"/>
      <c r="G42" s="481"/>
      <c r="H42" s="481"/>
      <c r="I42" s="482"/>
    </row>
    <row r="43" spans="1:9" ht="21" customHeight="1" thickBot="1">
      <c r="A43" s="410"/>
      <c r="B43" s="411"/>
      <c r="C43" s="412"/>
      <c r="D43" s="412"/>
      <c r="E43" s="412"/>
      <c r="F43" s="413"/>
      <c r="G43" s="413"/>
      <c r="H43" s="413"/>
      <c r="I43" s="414"/>
    </row>
    <row r="44" spans="1:9" ht="21" customHeight="1" thickBot="1">
      <c r="A44" s="410"/>
      <c r="B44" s="411"/>
      <c r="C44" s="412"/>
      <c r="D44" s="412"/>
      <c r="E44" s="412"/>
      <c r="F44" s="413"/>
      <c r="G44" s="413"/>
      <c r="H44" s="413"/>
      <c r="I44" s="414"/>
    </row>
    <row r="45" spans="1:9" ht="11.25" thickBot="1">
      <c r="A45" s="410"/>
      <c r="B45" s="411"/>
      <c r="C45" s="480"/>
      <c r="D45" s="481"/>
      <c r="E45" s="481"/>
      <c r="F45" s="481"/>
      <c r="G45" s="481"/>
      <c r="H45" s="481"/>
      <c r="I45" s="482"/>
    </row>
    <row r="46" spans="1:9" ht="11.25" thickBot="1">
      <c r="A46" s="410"/>
      <c r="B46" s="411"/>
      <c r="C46" s="480"/>
      <c r="D46" s="481"/>
      <c r="E46" s="481"/>
      <c r="F46" s="481"/>
      <c r="G46" s="481"/>
      <c r="H46" s="481"/>
      <c r="I46" s="482"/>
    </row>
    <row r="47" spans="1:9" ht="11.25" thickBot="1">
      <c r="A47" s="410"/>
      <c r="B47" s="411"/>
      <c r="C47" s="480"/>
      <c r="D47" s="481"/>
      <c r="E47" s="481"/>
      <c r="F47" s="481"/>
      <c r="G47" s="481"/>
      <c r="H47" s="481"/>
      <c r="I47" s="482"/>
    </row>
    <row r="48" spans="1:9" ht="21" customHeight="1" thickBot="1">
      <c r="A48" s="410"/>
      <c r="B48" s="411"/>
      <c r="C48" s="412"/>
      <c r="D48" s="412"/>
      <c r="E48" s="412"/>
      <c r="F48" s="413"/>
      <c r="G48" s="413"/>
      <c r="H48" s="413"/>
      <c r="I48" s="414"/>
    </row>
    <row r="49" spans="1:9" ht="21" customHeight="1" thickBot="1">
      <c r="A49" s="410"/>
      <c r="B49" s="411"/>
      <c r="C49" s="412"/>
      <c r="D49" s="412"/>
      <c r="E49" s="412"/>
      <c r="F49" s="413"/>
      <c r="G49" s="413"/>
      <c r="H49" s="413"/>
      <c r="I49" s="414"/>
    </row>
    <row r="50" spans="1:9" ht="21" customHeight="1" thickBot="1">
      <c r="A50" s="410"/>
      <c r="B50" s="411"/>
      <c r="C50" s="412"/>
      <c r="D50" s="412"/>
      <c r="E50" s="412"/>
      <c r="F50" s="413"/>
      <c r="G50" s="413"/>
      <c r="H50" s="413"/>
      <c r="I50" s="414"/>
    </row>
    <row r="51" spans="1:9" ht="11.25" thickBot="1">
      <c r="A51" s="410"/>
      <c r="B51" s="411"/>
      <c r="C51" s="480"/>
      <c r="D51" s="481"/>
      <c r="E51" s="481"/>
      <c r="F51" s="481"/>
      <c r="G51" s="481"/>
      <c r="H51" s="481"/>
      <c r="I51" s="482"/>
    </row>
    <row r="52" spans="1:9" ht="11.25" thickBot="1">
      <c r="A52" s="410"/>
      <c r="B52" s="411"/>
      <c r="C52" s="480"/>
      <c r="D52" s="481"/>
      <c r="E52" s="481"/>
      <c r="F52" s="481"/>
      <c r="G52" s="481"/>
      <c r="H52" s="481"/>
      <c r="I52" s="482"/>
    </row>
    <row r="53" spans="1:9" ht="11.25" thickBot="1">
      <c r="A53" s="410"/>
      <c r="B53" s="411"/>
      <c r="C53" s="480"/>
      <c r="D53" s="481"/>
      <c r="E53" s="481"/>
      <c r="F53" s="481"/>
      <c r="G53" s="481"/>
      <c r="H53" s="481"/>
      <c r="I53" s="482"/>
    </row>
    <row r="54" spans="1:9" ht="21" customHeight="1" thickBot="1">
      <c r="A54" s="410"/>
      <c r="B54" s="411"/>
      <c r="C54" s="412"/>
      <c r="D54" s="412"/>
      <c r="E54" s="412"/>
      <c r="F54" s="413"/>
      <c r="G54" s="413"/>
      <c r="H54" s="413"/>
      <c r="I54" s="414"/>
    </row>
    <row r="55" spans="1:9" ht="21" customHeight="1" thickBot="1">
      <c r="A55" s="410"/>
      <c r="B55" s="411"/>
      <c r="C55" s="412"/>
      <c r="D55" s="412"/>
      <c r="E55" s="412"/>
      <c r="F55" s="413"/>
      <c r="G55" s="413"/>
      <c r="H55" s="413"/>
      <c r="I55" s="414"/>
    </row>
    <row r="56" spans="1:9" ht="21" customHeight="1" thickBot="1">
      <c r="A56" s="410"/>
      <c r="B56" s="411"/>
      <c r="C56" s="412"/>
      <c r="D56" s="412"/>
      <c r="E56" s="412"/>
      <c r="F56" s="413"/>
      <c r="G56" s="413"/>
      <c r="H56" s="413"/>
      <c r="I56" s="414"/>
    </row>
    <row r="57" spans="1:9" ht="11.25" thickBot="1">
      <c r="A57" s="410"/>
      <c r="B57" s="411"/>
      <c r="C57" s="480"/>
      <c r="D57" s="481"/>
      <c r="E57" s="481"/>
      <c r="F57" s="481"/>
      <c r="G57" s="481"/>
      <c r="H57" s="481"/>
      <c r="I57" s="482"/>
    </row>
    <row r="58" spans="1:9" ht="11.25" thickBot="1">
      <c r="A58" s="410"/>
      <c r="B58" s="411"/>
      <c r="C58" s="480"/>
      <c r="D58" s="481"/>
      <c r="E58" s="481"/>
      <c r="F58" s="481"/>
      <c r="G58" s="481"/>
      <c r="H58" s="481"/>
      <c r="I58" s="482"/>
    </row>
    <row r="59" spans="1:9" ht="11.25" thickBot="1">
      <c r="A59" s="410"/>
      <c r="B59" s="411"/>
      <c r="C59" s="480"/>
      <c r="D59" s="481"/>
      <c r="E59" s="481"/>
      <c r="F59" s="481"/>
      <c r="G59" s="481"/>
      <c r="H59" s="481"/>
      <c r="I59" s="482"/>
    </row>
    <row r="60" spans="1:9" ht="21" customHeight="1" thickBot="1">
      <c r="A60" s="410"/>
      <c r="B60" s="411"/>
      <c r="C60" s="412"/>
      <c r="D60" s="412"/>
      <c r="E60" s="412"/>
      <c r="F60" s="413"/>
      <c r="G60" s="413"/>
      <c r="H60" s="413"/>
      <c r="I60" s="414"/>
    </row>
    <row r="61" spans="1:9" ht="21" customHeight="1" thickBot="1">
      <c r="A61" s="410"/>
      <c r="B61" s="411"/>
      <c r="C61" s="412"/>
      <c r="D61" s="412"/>
      <c r="E61" s="412"/>
      <c r="F61" s="413"/>
      <c r="G61" s="413"/>
      <c r="H61" s="413"/>
      <c r="I61" s="414"/>
    </row>
    <row r="62" spans="1:9" ht="21" customHeight="1" thickBot="1">
      <c r="A62" s="410"/>
      <c r="B62" s="411"/>
      <c r="C62" s="412"/>
      <c r="D62" s="412"/>
      <c r="E62" s="412"/>
      <c r="F62" s="413"/>
      <c r="G62" s="413"/>
      <c r="H62" s="413"/>
      <c r="I62" s="414"/>
    </row>
    <row r="63" spans="1:9" ht="11.25" thickBot="1">
      <c r="A63" s="410"/>
      <c r="B63" s="411"/>
      <c r="C63" s="480"/>
      <c r="D63" s="481"/>
      <c r="E63" s="481"/>
      <c r="F63" s="481"/>
      <c r="G63" s="481"/>
      <c r="H63" s="481"/>
      <c r="I63" s="482"/>
    </row>
    <row r="64" spans="1:9" ht="21" customHeight="1" thickBot="1">
      <c r="A64" s="410"/>
      <c r="B64" s="411"/>
      <c r="C64" s="412"/>
      <c r="D64" s="412"/>
      <c r="E64" s="412"/>
      <c r="F64" s="413"/>
      <c r="G64" s="413"/>
      <c r="H64" s="413"/>
      <c r="I64" s="414"/>
    </row>
    <row r="65" spans="1:9" ht="11.25" thickBot="1">
      <c r="A65" s="410"/>
      <c r="B65" s="411"/>
      <c r="C65" s="480"/>
      <c r="D65" s="481"/>
      <c r="E65" s="481"/>
      <c r="F65" s="481"/>
      <c r="G65" s="481"/>
      <c r="H65" s="481"/>
      <c r="I65" s="482"/>
    </row>
    <row r="66" spans="1:9" ht="11.25" thickBot="1">
      <c r="A66" s="410"/>
      <c r="B66" s="411"/>
      <c r="C66" s="480"/>
      <c r="D66" s="481"/>
      <c r="E66" s="481"/>
      <c r="F66" s="481"/>
      <c r="G66" s="481"/>
      <c r="H66" s="481"/>
      <c r="I66" s="482"/>
    </row>
    <row r="67" spans="1:9" ht="11.25" thickBot="1">
      <c r="A67" s="410"/>
      <c r="B67" s="411"/>
      <c r="C67" s="480"/>
      <c r="D67" s="481"/>
      <c r="E67" s="481"/>
      <c r="F67" s="481"/>
      <c r="G67" s="481"/>
      <c r="H67" s="481"/>
      <c r="I67" s="482"/>
    </row>
    <row r="68" spans="1:9" ht="21" customHeight="1" thickBot="1">
      <c r="A68" s="410"/>
      <c r="B68" s="411"/>
      <c r="C68" s="412"/>
      <c r="D68" s="412"/>
      <c r="E68" s="412"/>
      <c r="F68" s="413"/>
      <c r="G68" s="413"/>
      <c r="H68" s="413"/>
      <c r="I68" s="414"/>
    </row>
    <row r="69" spans="1:9" ht="11.25" thickBot="1">
      <c r="A69" s="410"/>
      <c r="B69" s="411"/>
      <c r="C69" s="480"/>
      <c r="D69" s="481"/>
      <c r="E69" s="481"/>
      <c r="F69" s="481"/>
      <c r="G69" s="481"/>
      <c r="H69" s="481"/>
      <c r="I69" s="482"/>
    </row>
    <row r="70" spans="1:9" ht="11.25" thickBot="1">
      <c r="A70" s="410"/>
      <c r="B70" s="411"/>
      <c r="C70" s="480"/>
      <c r="D70" s="481"/>
      <c r="E70" s="481"/>
      <c r="F70" s="481"/>
      <c r="G70" s="481"/>
      <c r="H70" s="481"/>
      <c r="I70" s="482"/>
    </row>
    <row r="71" spans="1:9" ht="11.25" thickBot="1">
      <c r="A71" s="410"/>
      <c r="B71" s="411"/>
      <c r="C71" s="480"/>
      <c r="D71" s="481"/>
      <c r="E71" s="481"/>
      <c r="F71" s="481"/>
      <c r="G71" s="481"/>
      <c r="H71" s="481"/>
      <c r="I71" s="482"/>
    </row>
    <row r="72" spans="1:9" ht="21" customHeight="1" thickBot="1">
      <c r="A72" s="410"/>
      <c r="B72" s="411"/>
      <c r="C72" s="412"/>
      <c r="D72" s="412"/>
      <c r="E72" s="412"/>
      <c r="F72" s="413"/>
      <c r="G72" s="413"/>
      <c r="H72" s="413"/>
      <c r="I72" s="414"/>
    </row>
    <row r="73" spans="1:9" ht="11.25" thickBot="1">
      <c r="A73" s="410"/>
      <c r="B73" s="411"/>
      <c r="C73" s="480"/>
      <c r="D73" s="481"/>
      <c r="E73" s="481"/>
      <c r="F73" s="481"/>
      <c r="G73" s="481"/>
      <c r="H73" s="481"/>
      <c r="I73" s="482"/>
    </row>
    <row r="74" spans="1:9" ht="11.25" thickBot="1">
      <c r="A74" s="410"/>
      <c r="B74" s="411"/>
      <c r="C74" s="480"/>
      <c r="D74" s="481"/>
      <c r="E74" s="481"/>
      <c r="F74" s="481"/>
      <c r="G74" s="481"/>
      <c r="H74" s="481"/>
      <c r="I74" s="482"/>
    </row>
    <row r="75" spans="1:9" ht="21" customHeight="1" thickBot="1">
      <c r="A75" s="410"/>
      <c r="B75" s="411"/>
      <c r="C75" s="412"/>
      <c r="D75" s="412"/>
      <c r="E75" s="412"/>
      <c r="F75" s="413"/>
      <c r="G75" s="413"/>
      <c r="H75" s="413"/>
      <c r="I75" s="414"/>
    </row>
    <row r="76" spans="1:9" ht="11.25" thickBot="1">
      <c r="A76" s="410"/>
      <c r="B76" s="411"/>
      <c r="C76" s="480"/>
      <c r="D76" s="481"/>
      <c r="E76" s="481"/>
      <c r="F76" s="481"/>
      <c r="G76" s="481"/>
      <c r="H76" s="481"/>
      <c r="I76" s="482"/>
    </row>
    <row r="77" spans="1:9" ht="11.25" thickBot="1">
      <c r="A77" s="410"/>
      <c r="B77" s="411"/>
      <c r="C77" s="480"/>
      <c r="D77" s="481"/>
      <c r="E77" s="481"/>
      <c r="F77" s="481"/>
      <c r="G77" s="481"/>
      <c r="H77" s="481"/>
      <c r="I77" s="482"/>
    </row>
    <row r="78" spans="1:9" ht="21" customHeight="1" thickBot="1">
      <c r="A78" s="410"/>
      <c r="B78" s="411"/>
      <c r="C78" s="412"/>
      <c r="D78" s="412"/>
      <c r="E78" s="412"/>
      <c r="F78" s="413"/>
      <c r="G78" s="413"/>
      <c r="H78" s="413"/>
      <c r="I78" s="414"/>
    </row>
    <row r="79" spans="1:9" ht="21" customHeight="1" thickBot="1">
      <c r="A79" s="410"/>
      <c r="B79" s="411"/>
      <c r="C79" s="412"/>
      <c r="D79" s="412"/>
      <c r="E79" s="412"/>
      <c r="F79" s="413"/>
      <c r="G79" s="413"/>
      <c r="H79" s="413"/>
      <c r="I79" s="414"/>
    </row>
    <row r="80" spans="1:9" ht="21" customHeight="1" thickBot="1">
      <c r="A80" s="410"/>
      <c r="B80" s="411"/>
      <c r="C80" s="412"/>
      <c r="D80" s="412"/>
      <c r="E80" s="412"/>
      <c r="F80" s="413"/>
      <c r="G80" s="413"/>
      <c r="H80" s="413"/>
      <c r="I80" s="414"/>
    </row>
    <row r="81" spans="1:9" ht="11.25" thickBot="1">
      <c r="A81" s="410"/>
      <c r="B81" s="411"/>
      <c r="C81" s="480"/>
      <c r="D81" s="481"/>
      <c r="E81" s="481"/>
      <c r="F81" s="481"/>
      <c r="G81" s="481"/>
      <c r="H81" s="481"/>
      <c r="I81" s="482"/>
    </row>
    <row r="82" spans="1:9" ht="21" customHeight="1" thickBot="1">
      <c r="A82" s="410"/>
      <c r="B82" s="411"/>
      <c r="C82" s="412"/>
      <c r="D82" s="412"/>
      <c r="E82" s="412"/>
      <c r="F82" s="413"/>
      <c r="G82" s="413"/>
      <c r="H82" s="413"/>
      <c r="I82" s="414"/>
    </row>
    <row r="83" spans="1:9" ht="21" customHeight="1" thickBot="1">
      <c r="A83" s="410"/>
      <c r="B83" s="411"/>
      <c r="C83" s="412"/>
      <c r="D83" s="412"/>
      <c r="E83" s="412"/>
      <c r="F83" s="413"/>
      <c r="G83" s="413"/>
      <c r="H83" s="413"/>
      <c r="I83" s="414"/>
    </row>
    <row r="84" spans="1:9" ht="21" customHeight="1" thickBot="1">
      <c r="A84" s="410"/>
      <c r="B84" s="411"/>
      <c r="C84" s="412"/>
      <c r="D84" s="412"/>
      <c r="E84" s="412"/>
      <c r="F84" s="413"/>
      <c r="G84" s="413"/>
      <c r="H84" s="413"/>
      <c r="I84" s="414"/>
    </row>
    <row r="85" spans="1:9" ht="21" customHeight="1" thickBot="1">
      <c r="A85" s="410"/>
      <c r="B85" s="411"/>
      <c r="C85" s="412"/>
      <c r="D85" s="412"/>
      <c r="E85" s="412"/>
      <c r="F85" s="413"/>
      <c r="G85" s="413"/>
      <c r="H85" s="413"/>
      <c r="I85" s="414"/>
    </row>
    <row r="86" spans="1:9" ht="11.25" thickBot="1">
      <c r="A86" s="410"/>
      <c r="B86" s="411"/>
      <c r="C86" s="480"/>
      <c r="D86" s="481"/>
      <c r="E86" s="481"/>
      <c r="F86" s="481"/>
      <c r="G86" s="481"/>
      <c r="H86" s="481"/>
      <c r="I86" s="482"/>
    </row>
    <row r="87" spans="1:9" ht="11.25" thickBot="1">
      <c r="A87" s="410"/>
      <c r="B87" s="411"/>
      <c r="C87" s="480"/>
      <c r="D87" s="481"/>
      <c r="E87" s="481"/>
      <c r="F87" s="481"/>
      <c r="G87" s="481"/>
      <c r="H87" s="481"/>
      <c r="I87" s="482"/>
    </row>
    <row r="88" spans="1:9" ht="21" customHeight="1" thickBot="1">
      <c r="A88" s="410"/>
      <c r="B88" s="411"/>
      <c r="C88" s="412"/>
      <c r="D88" s="412"/>
      <c r="E88" s="412"/>
      <c r="F88" s="413"/>
      <c r="G88" s="413"/>
      <c r="H88" s="413"/>
      <c r="I88" s="414"/>
    </row>
    <row r="89" spans="1:9" ht="21" customHeight="1" thickBot="1">
      <c r="A89" s="410"/>
      <c r="B89" s="411"/>
      <c r="C89" s="412"/>
      <c r="D89" s="412"/>
      <c r="E89" s="412"/>
      <c r="F89" s="413"/>
      <c r="G89" s="413"/>
      <c r="H89" s="413"/>
      <c r="I89" s="414"/>
    </row>
    <row r="90" spans="1:9" ht="11.25" thickBot="1">
      <c r="A90" s="410"/>
      <c r="B90" s="411"/>
      <c r="C90" s="480"/>
      <c r="D90" s="481"/>
      <c r="E90" s="481"/>
      <c r="F90" s="481"/>
      <c r="G90" s="481"/>
      <c r="H90" s="481"/>
      <c r="I90" s="482"/>
    </row>
    <row r="91" spans="1:9" ht="11.25" thickBot="1">
      <c r="A91" s="410"/>
      <c r="B91" s="411"/>
      <c r="C91" s="480"/>
      <c r="D91" s="481"/>
      <c r="E91" s="481"/>
      <c r="F91" s="481"/>
      <c r="G91" s="481"/>
      <c r="H91" s="481"/>
      <c r="I91" s="482"/>
    </row>
    <row r="92" spans="1:9" ht="21" customHeight="1" thickBot="1">
      <c r="A92" s="410"/>
      <c r="B92" s="411"/>
      <c r="C92" s="412"/>
      <c r="D92" s="412"/>
      <c r="E92" s="412"/>
      <c r="F92" s="413"/>
      <c r="G92" s="413"/>
      <c r="H92" s="413"/>
      <c r="I92" s="414"/>
    </row>
    <row r="93" spans="1:9" ht="21" customHeight="1" thickBot="1">
      <c r="A93" s="410"/>
      <c r="B93" s="411"/>
      <c r="C93" s="412"/>
      <c r="D93" s="412"/>
      <c r="E93" s="412"/>
      <c r="F93" s="413"/>
      <c r="G93" s="413"/>
      <c r="H93" s="413"/>
      <c r="I93" s="414"/>
    </row>
    <row r="94" spans="1:9" ht="21" customHeight="1" thickBot="1">
      <c r="A94" s="410"/>
      <c r="B94" s="411"/>
      <c r="C94" s="412"/>
      <c r="D94" s="412"/>
      <c r="E94" s="412"/>
      <c r="F94" s="413"/>
      <c r="G94" s="413"/>
      <c r="H94" s="413"/>
      <c r="I94" s="414"/>
    </row>
    <row r="95" spans="1:9" ht="11.25" thickBot="1">
      <c r="A95" s="410"/>
      <c r="B95" s="411"/>
      <c r="C95" s="480"/>
      <c r="D95" s="481"/>
      <c r="E95" s="481"/>
      <c r="F95" s="481"/>
      <c r="G95" s="481"/>
      <c r="H95" s="481"/>
      <c r="I95" s="482"/>
    </row>
    <row r="96" spans="1:9" ht="21" customHeight="1" thickBot="1">
      <c r="A96" s="410"/>
      <c r="B96" s="411"/>
      <c r="C96" s="412"/>
      <c r="D96" s="412"/>
      <c r="E96" s="412"/>
      <c r="F96" s="413"/>
      <c r="G96" s="413"/>
      <c r="H96" s="413"/>
      <c r="I96" s="414"/>
    </row>
    <row r="97" spans="1:9" ht="11.25" thickBot="1">
      <c r="A97" s="410"/>
      <c r="B97" s="411"/>
      <c r="C97" s="480"/>
      <c r="D97" s="481"/>
      <c r="E97" s="481"/>
      <c r="F97" s="481"/>
      <c r="G97" s="481"/>
      <c r="H97" s="481"/>
      <c r="I97" s="482"/>
    </row>
    <row r="98" spans="1:9" ht="11.25" thickBot="1">
      <c r="A98" s="410"/>
      <c r="B98" s="411"/>
      <c r="C98" s="480"/>
      <c r="D98" s="481"/>
      <c r="E98" s="481"/>
      <c r="F98" s="481"/>
      <c r="G98" s="481"/>
      <c r="H98" s="481"/>
      <c r="I98" s="482"/>
    </row>
    <row r="99" spans="1:9" ht="21" customHeight="1" thickBot="1">
      <c r="A99" s="410"/>
      <c r="B99" s="411"/>
      <c r="C99" s="412"/>
      <c r="D99" s="412"/>
      <c r="E99" s="412"/>
      <c r="F99" s="413"/>
      <c r="G99" s="413"/>
      <c r="H99" s="413"/>
      <c r="I99" s="414"/>
    </row>
    <row r="100" spans="1:9" ht="21" customHeight="1" thickBot="1">
      <c r="A100" s="410"/>
      <c r="B100" s="411"/>
      <c r="C100" s="412"/>
      <c r="D100" s="412"/>
      <c r="E100" s="412"/>
      <c r="F100" s="413"/>
      <c r="G100" s="413"/>
      <c r="H100" s="413"/>
      <c r="I100" s="414"/>
    </row>
    <row r="101" spans="1:9" ht="21" customHeight="1" thickBot="1">
      <c r="A101" s="410"/>
      <c r="B101" s="411"/>
      <c r="C101" s="412"/>
      <c r="D101" s="412"/>
      <c r="E101" s="412"/>
      <c r="F101" s="413"/>
      <c r="G101" s="413"/>
      <c r="H101" s="413"/>
      <c r="I101" s="414"/>
    </row>
    <row r="102" spans="1:9" ht="21" customHeight="1" thickBot="1">
      <c r="A102" s="410"/>
      <c r="B102" s="411"/>
      <c r="C102" s="412"/>
      <c r="D102" s="412"/>
      <c r="E102" s="412"/>
      <c r="F102" s="413"/>
      <c r="G102" s="413"/>
      <c r="H102" s="413"/>
      <c r="I102" s="414"/>
    </row>
    <row r="103" spans="1:9" ht="21" customHeight="1" thickBot="1">
      <c r="A103" s="410"/>
      <c r="B103" s="411"/>
      <c r="C103" s="412"/>
      <c r="D103" s="412"/>
      <c r="E103" s="412"/>
      <c r="F103" s="413"/>
      <c r="G103" s="413"/>
      <c r="H103" s="413"/>
      <c r="I103" s="414"/>
    </row>
    <row r="104" spans="1:9" ht="21" customHeight="1" thickBot="1">
      <c r="A104" s="410"/>
      <c r="B104" s="411"/>
      <c r="C104" s="412"/>
      <c r="D104" s="412"/>
      <c r="E104" s="412"/>
      <c r="F104" s="413"/>
      <c r="G104" s="413"/>
      <c r="H104" s="413"/>
      <c r="I104" s="414"/>
    </row>
    <row r="105" spans="1:9" ht="11.25" thickBot="1">
      <c r="A105" s="410"/>
      <c r="B105" s="411"/>
      <c r="C105" s="480"/>
      <c r="D105" s="481"/>
      <c r="E105" s="481"/>
      <c r="F105" s="481"/>
      <c r="G105" s="481"/>
      <c r="H105" s="481"/>
      <c r="I105" s="482"/>
    </row>
    <row r="106" spans="1:9" ht="21" customHeight="1" thickBot="1">
      <c r="A106" s="410"/>
      <c r="B106" s="411"/>
      <c r="C106" s="412"/>
      <c r="D106" s="412"/>
      <c r="E106" s="412"/>
      <c r="F106" s="413"/>
      <c r="G106" s="413"/>
      <c r="H106" s="413"/>
      <c r="I106" s="414"/>
    </row>
    <row r="107" spans="1:9" ht="21" customHeight="1" thickBot="1">
      <c r="A107" s="410"/>
      <c r="B107" s="411"/>
      <c r="C107" s="412"/>
      <c r="D107" s="412"/>
      <c r="E107" s="412"/>
      <c r="F107" s="413"/>
      <c r="G107" s="413"/>
      <c r="H107" s="413"/>
      <c r="I107" s="414"/>
    </row>
    <row r="108" spans="1:9" ht="21" customHeight="1" thickBot="1">
      <c r="A108" s="410"/>
      <c r="B108" s="411"/>
      <c r="C108" s="412"/>
      <c r="D108" s="412"/>
      <c r="E108" s="412"/>
      <c r="F108" s="413"/>
      <c r="G108" s="413"/>
      <c r="H108" s="413"/>
      <c r="I108" s="414"/>
    </row>
    <row r="109" spans="1:9" ht="21" customHeight="1" thickBot="1">
      <c r="A109" s="410"/>
      <c r="B109" s="411"/>
      <c r="C109" s="412"/>
      <c r="D109" s="412"/>
      <c r="E109" s="412"/>
      <c r="F109" s="413"/>
      <c r="G109" s="413"/>
      <c r="H109" s="413"/>
      <c r="I109" s="414"/>
    </row>
    <row r="110" spans="1:9" ht="11.25" thickBot="1">
      <c r="A110" s="410"/>
      <c r="B110" s="411"/>
      <c r="C110" s="480"/>
      <c r="D110" s="481"/>
      <c r="E110" s="481"/>
      <c r="F110" s="481"/>
      <c r="G110" s="481"/>
      <c r="H110" s="481"/>
      <c r="I110" s="482"/>
    </row>
    <row r="111" spans="1:9" ht="21" customHeight="1" thickBot="1">
      <c r="A111" s="410"/>
      <c r="B111" s="411"/>
      <c r="C111" s="412"/>
      <c r="D111" s="412"/>
      <c r="E111" s="412"/>
      <c r="F111" s="413"/>
      <c r="G111" s="413"/>
      <c r="H111" s="413"/>
      <c r="I111" s="414"/>
    </row>
    <row r="112" spans="1:9" ht="21" customHeight="1" thickBot="1">
      <c r="A112" s="410"/>
      <c r="B112" s="411"/>
      <c r="C112" s="412"/>
      <c r="D112" s="412"/>
      <c r="E112" s="412"/>
      <c r="F112" s="413"/>
      <c r="G112" s="413"/>
      <c r="H112" s="413"/>
      <c r="I112" s="414"/>
    </row>
    <row r="113" spans="1:9" ht="21" customHeight="1" thickBot="1">
      <c r="A113" s="410"/>
      <c r="B113" s="411"/>
      <c r="C113" s="412"/>
      <c r="D113" s="412"/>
      <c r="E113" s="412"/>
      <c r="F113" s="413"/>
      <c r="G113" s="413"/>
      <c r="H113" s="413"/>
      <c r="I113" s="414"/>
    </row>
    <row r="114" spans="1:9" ht="21" customHeight="1" thickBot="1">
      <c r="A114" s="410"/>
      <c r="B114" s="411"/>
      <c r="C114" s="412"/>
      <c r="D114" s="412"/>
      <c r="E114" s="412"/>
      <c r="F114" s="413"/>
      <c r="G114" s="413"/>
      <c r="H114" s="413"/>
      <c r="I114" s="414"/>
    </row>
    <row r="115" spans="1:9" ht="11.25" thickBot="1">
      <c r="A115" s="410"/>
      <c r="B115" s="411"/>
      <c r="C115" s="480"/>
      <c r="D115" s="481"/>
      <c r="E115" s="481"/>
      <c r="F115" s="481"/>
      <c r="G115" s="481"/>
      <c r="H115" s="481"/>
      <c r="I115" s="482"/>
    </row>
    <row r="116" spans="1:9" ht="11.25" thickBot="1">
      <c r="A116" s="410"/>
      <c r="B116" s="411"/>
      <c r="C116" s="480"/>
      <c r="D116" s="481"/>
      <c r="E116" s="481"/>
      <c r="F116" s="481"/>
      <c r="G116" s="481"/>
      <c r="H116" s="481"/>
      <c r="I116" s="482"/>
    </row>
    <row r="117" spans="1:9" ht="11.25" thickBot="1">
      <c r="A117" s="410"/>
      <c r="B117" s="411"/>
      <c r="C117" s="480"/>
      <c r="D117" s="481"/>
      <c r="E117" s="481"/>
      <c r="F117" s="481"/>
      <c r="G117" s="481"/>
      <c r="H117" s="481"/>
      <c r="I117" s="482"/>
    </row>
    <row r="118" spans="1:9" ht="21" customHeight="1" thickBot="1">
      <c r="A118" s="410"/>
      <c r="B118" s="411"/>
      <c r="C118" s="412"/>
      <c r="D118" s="412"/>
      <c r="E118" s="412"/>
      <c r="F118" s="413"/>
      <c r="G118" s="413"/>
      <c r="H118" s="413"/>
      <c r="I118" s="414"/>
    </row>
    <row r="119" spans="1:9" ht="21" customHeight="1" thickBot="1">
      <c r="A119" s="410"/>
      <c r="B119" s="411"/>
      <c r="C119" s="412"/>
      <c r="D119" s="412"/>
      <c r="E119" s="412"/>
      <c r="F119" s="413"/>
      <c r="G119" s="413"/>
      <c r="H119" s="413"/>
      <c r="I119" s="414"/>
    </row>
    <row r="120" spans="1:9" ht="21" customHeight="1" thickBot="1">
      <c r="A120" s="410"/>
      <c r="B120" s="411"/>
      <c r="C120" s="412"/>
      <c r="D120" s="412"/>
      <c r="E120" s="412"/>
      <c r="F120" s="413"/>
      <c r="G120" s="413"/>
      <c r="H120" s="413"/>
      <c r="I120" s="414"/>
    </row>
    <row r="121" spans="1:9" ht="21" customHeight="1" thickBot="1">
      <c r="A121" s="410"/>
      <c r="B121" s="411"/>
      <c r="C121" s="412"/>
      <c r="D121" s="412"/>
      <c r="E121" s="412"/>
      <c r="F121" s="413"/>
      <c r="G121" s="413"/>
      <c r="H121" s="413"/>
      <c r="I121" s="414"/>
    </row>
    <row r="122" spans="1:9" ht="21" customHeight="1" thickBot="1">
      <c r="A122" s="410"/>
      <c r="B122" s="411"/>
      <c r="C122" s="412"/>
      <c r="D122" s="412"/>
      <c r="E122" s="412"/>
      <c r="F122" s="413"/>
      <c r="G122" s="413"/>
      <c r="H122" s="413"/>
      <c r="I122" s="414"/>
    </row>
    <row r="123" spans="1:9" ht="21" customHeight="1" thickBot="1">
      <c r="A123" s="410"/>
      <c r="B123" s="411"/>
      <c r="C123" s="412"/>
      <c r="D123" s="412"/>
      <c r="E123" s="412"/>
      <c r="F123" s="413"/>
      <c r="G123" s="413"/>
      <c r="H123" s="413"/>
      <c r="I123" s="414"/>
    </row>
    <row r="124" spans="1:9" ht="21" customHeight="1" thickBot="1">
      <c r="A124" s="410"/>
      <c r="B124" s="411"/>
      <c r="C124" s="412"/>
      <c r="D124" s="412"/>
      <c r="E124" s="412"/>
      <c r="F124" s="413"/>
      <c r="G124" s="413"/>
      <c r="H124" s="413"/>
      <c r="I124" s="414"/>
    </row>
    <row r="125" spans="1:9" ht="21" customHeight="1" thickBot="1">
      <c r="A125" s="410"/>
      <c r="B125" s="411"/>
      <c r="C125" s="412"/>
      <c r="D125" s="412"/>
      <c r="E125" s="412"/>
      <c r="F125" s="413"/>
      <c r="G125" s="413"/>
      <c r="H125" s="413"/>
      <c r="I125" s="414"/>
    </row>
    <row r="126" spans="1:9" ht="21" customHeight="1" thickBot="1">
      <c r="A126" s="410"/>
      <c r="B126" s="411"/>
      <c r="C126" s="412"/>
      <c r="D126" s="412"/>
      <c r="E126" s="412"/>
      <c r="F126" s="413"/>
      <c r="G126" s="413"/>
      <c r="H126" s="413"/>
      <c r="I126" s="414"/>
    </row>
    <row r="127" spans="1:9" ht="11.25" thickBot="1">
      <c r="A127" s="410"/>
      <c r="B127" s="411"/>
      <c r="C127" s="480"/>
      <c r="D127" s="481"/>
      <c r="E127" s="481"/>
      <c r="F127" s="481"/>
      <c r="G127" s="481"/>
      <c r="H127" s="481"/>
      <c r="I127" s="482"/>
    </row>
    <row r="128" spans="1:9" ht="11.25" thickBot="1">
      <c r="A128" s="410"/>
      <c r="B128" s="411"/>
      <c r="C128" s="480"/>
      <c r="D128" s="481"/>
      <c r="E128" s="481"/>
      <c r="F128" s="481"/>
      <c r="G128" s="481"/>
      <c r="H128" s="481"/>
      <c r="I128" s="482"/>
    </row>
    <row r="129" spans="1:9" ht="11.25" thickBot="1">
      <c r="A129" s="410"/>
      <c r="B129" s="411"/>
      <c r="C129" s="480"/>
      <c r="D129" s="481"/>
      <c r="E129" s="481"/>
      <c r="F129" s="481"/>
      <c r="G129" s="481"/>
      <c r="H129" s="481"/>
      <c r="I129" s="482"/>
    </row>
    <row r="130" spans="1:9" ht="11.25" thickBot="1">
      <c r="A130" s="410"/>
      <c r="B130" s="411"/>
      <c r="C130" s="480"/>
      <c r="D130" s="481"/>
      <c r="E130" s="481"/>
      <c r="F130" s="481"/>
      <c r="G130" s="481"/>
      <c r="H130" s="481"/>
      <c r="I130" s="482"/>
    </row>
    <row r="131" spans="1:9" ht="11.25" thickBot="1">
      <c r="A131" s="410"/>
      <c r="B131" s="411"/>
      <c r="C131" s="480"/>
      <c r="D131" s="481"/>
      <c r="E131" s="481"/>
      <c r="F131" s="481"/>
      <c r="G131" s="481"/>
      <c r="H131" s="481"/>
      <c r="I131" s="482"/>
    </row>
    <row r="132" spans="1:9" ht="11.25" thickBot="1">
      <c r="A132" s="410"/>
      <c r="B132" s="411"/>
      <c r="C132" s="480"/>
      <c r="D132" s="481"/>
      <c r="E132" s="481"/>
      <c r="F132" s="481"/>
      <c r="G132" s="481"/>
      <c r="H132" s="481"/>
      <c r="I132" s="482"/>
    </row>
    <row r="133" spans="1:9" ht="11.25" thickBot="1">
      <c r="A133" s="410"/>
      <c r="B133" s="411"/>
      <c r="C133" s="480"/>
      <c r="D133" s="481"/>
      <c r="E133" s="481"/>
      <c r="F133" s="481"/>
      <c r="G133" s="481"/>
      <c r="H133" s="481"/>
      <c r="I133" s="482"/>
    </row>
    <row r="134" spans="1:9" ht="11.25" thickBot="1">
      <c r="A134" s="410"/>
      <c r="B134" s="411"/>
      <c r="C134" s="480"/>
      <c r="D134" s="481"/>
      <c r="E134" s="481"/>
      <c r="F134" s="481"/>
      <c r="G134" s="481"/>
      <c r="H134" s="481"/>
      <c r="I134" s="482"/>
    </row>
    <row r="135" spans="1:9" ht="11.25" thickBot="1">
      <c r="A135" s="410"/>
      <c r="B135" s="411"/>
      <c r="C135" s="480"/>
      <c r="D135" s="481"/>
      <c r="E135" s="481"/>
      <c r="F135" s="481"/>
      <c r="G135" s="481"/>
      <c r="H135" s="481"/>
      <c r="I135" s="482"/>
    </row>
    <row r="136" spans="1:9" ht="11.25" thickBot="1">
      <c r="A136" s="410"/>
      <c r="B136" s="411"/>
      <c r="C136" s="480"/>
      <c r="D136" s="481"/>
      <c r="E136" s="481"/>
      <c r="F136" s="481"/>
      <c r="G136" s="481"/>
      <c r="H136" s="481"/>
      <c r="I136" s="482"/>
    </row>
    <row r="137" spans="1:9" ht="11.25" thickBot="1">
      <c r="A137" s="410"/>
      <c r="B137" s="411"/>
      <c r="C137" s="480"/>
      <c r="D137" s="481"/>
      <c r="E137" s="481"/>
      <c r="F137" s="481"/>
      <c r="G137" s="481"/>
      <c r="H137" s="481"/>
      <c r="I137" s="482"/>
    </row>
    <row r="138" spans="1:9" ht="11.25" thickBot="1">
      <c r="A138" s="410"/>
      <c r="B138" s="411"/>
      <c r="C138" s="480"/>
      <c r="D138" s="481"/>
      <c r="E138" s="481"/>
      <c r="F138" s="481"/>
      <c r="G138" s="481"/>
      <c r="H138" s="481"/>
      <c r="I138" s="482"/>
    </row>
    <row r="139" spans="1:9" ht="11.25" thickBot="1">
      <c r="A139" s="410"/>
      <c r="B139" s="411"/>
      <c r="C139" s="480"/>
      <c r="D139" s="481"/>
      <c r="E139" s="481"/>
      <c r="F139" s="481"/>
      <c r="G139" s="481"/>
      <c r="H139" s="481"/>
      <c r="I139" s="482"/>
    </row>
    <row r="140" spans="1:9" ht="21" customHeight="1" thickBot="1">
      <c r="A140" s="410"/>
      <c r="B140" s="411"/>
      <c r="C140" s="412"/>
      <c r="D140" s="412"/>
      <c r="E140" s="412"/>
      <c r="F140" s="413"/>
      <c r="G140" s="413"/>
      <c r="H140" s="413"/>
      <c r="I140" s="414"/>
    </row>
    <row r="141" spans="1:9" ht="21" customHeight="1" thickBot="1">
      <c r="A141" s="410"/>
      <c r="B141" s="411"/>
      <c r="C141" s="412"/>
      <c r="D141" s="412"/>
      <c r="E141" s="412"/>
      <c r="F141" s="413"/>
      <c r="G141" s="413"/>
      <c r="H141" s="413"/>
      <c r="I141" s="414"/>
    </row>
    <row r="142" spans="1:9" ht="11.25" thickBot="1">
      <c r="A142" s="410"/>
      <c r="B142" s="411"/>
      <c r="C142" s="480"/>
      <c r="D142" s="481"/>
      <c r="E142" s="481"/>
      <c r="F142" s="481"/>
      <c r="G142" s="481"/>
      <c r="H142" s="481"/>
      <c r="I142" s="482"/>
    </row>
    <row r="143" spans="1:9" ht="11.25" thickBot="1">
      <c r="A143" s="410"/>
      <c r="B143" s="411"/>
      <c r="C143" s="480"/>
      <c r="D143" s="481"/>
      <c r="E143" s="481"/>
      <c r="F143" s="481"/>
      <c r="G143" s="481"/>
      <c r="H143" s="481"/>
      <c r="I143" s="482"/>
    </row>
    <row r="144" spans="1:9" ht="11.25" thickBot="1">
      <c r="A144" s="410"/>
      <c r="B144" s="411"/>
      <c r="C144" s="480"/>
      <c r="D144" s="481"/>
      <c r="E144" s="481"/>
      <c r="F144" s="481"/>
      <c r="G144" s="481"/>
      <c r="H144" s="481"/>
      <c r="I144" s="482"/>
    </row>
    <row r="145" spans="1:9" ht="11.25" thickBot="1">
      <c r="A145" s="410"/>
      <c r="B145" s="411"/>
      <c r="C145" s="480"/>
      <c r="D145" s="481"/>
      <c r="E145" s="481"/>
      <c r="F145" s="481"/>
      <c r="G145" s="481"/>
      <c r="H145" s="481"/>
      <c r="I145" s="482"/>
    </row>
    <row r="146" spans="1:9" ht="21" customHeight="1" thickBot="1">
      <c r="A146" s="410"/>
      <c r="B146" s="411"/>
      <c r="C146" s="412"/>
      <c r="D146" s="412"/>
      <c r="E146" s="412"/>
      <c r="F146" s="413"/>
      <c r="G146" s="413"/>
      <c r="H146" s="413"/>
      <c r="I146" s="414"/>
    </row>
    <row r="147" spans="1:9" ht="21" customHeight="1" thickBot="1">
      <c r="A147" s="410"/>
      <c r="B147" s="411"/>
      <c r="C147" s="412"/>
      <c r="D147" s="412"/>
      <c r="E147" s="412"/>
      <c r="F147" s="413"/>
      <c r="G147" s="413"/>
      <c r="H147" s="413"/>
      <c r="I147" s="414"/>
    </row>
    <row r="148" spans="1:9" ht="21" customHeight="1" thickBot="1">
      <c r="A148" s="410"/>
      <c r="B148" s="411"/>
      <c r="C148" s="412"/>
      <c r="D148" s="412"/>
      <c r="E148" s="412"/>
      <c r="F148" s="413"/>
      <c r="G148" s="413"/>
      <c r="H148" s="413"/>
      <c r="I148" s="414"/>
    </row>
    <row r="149" spans="1:9" ht="11.25" thickBot="1">
      <c r="A149" s="410"/>
      <c r="B149" s="411"/>
      <c r="C149" s="480"/>
      <c r="D149" s="481"/>
      <c r="E149" s="481"/>
      <c r="F149" s="481"/>
      <c r="G149" s="481"/>
      <c r="H149" s="481"/>
      <c r="I149" s="482"/>
    </row>
    <row r="150" spans="1:9" ht="11.25" thickBot="1">
      <c r="A150" s="410"/>
      <c r="B150" s="411"/>
      <c r="C150" s="480"/>
      <c r="D150" s="481"/>
      <c r="E150" s="481"/>
      <c r="F150" s="481"/>
      <c r="G150" s="481"/>
      <c r="H150" s="481"/>
      <c r="I150" s="482"/>
    </row>
    <row r="151" spans="1:9" ht="11.25" thickBot="1">
      <c r="A151" s="410"/>
      <c r="B151" s="411"/>
      <c r="C151" s="480"/>
      <c r="D151" s="481"/>
      <c r="E151" s="481"/>
      <c r="F151" s="481"/>
      <c r="G151" s="481"/>
      <c r="H151" s="481"/>
      <c r="I151" s="482"/>
    </row>
    <row r="152" spans="1:9" ht="21" customHeight="1" thickBot="1">
      <c r="A152" s="410"/>
      <c r="B152" s="411"/>
      <c r="C152" s="412"/>
      <c r="D152" s="412"/>
      <c r="E152" s="412"/>
      <c r="F152" s="413"/>
      <c r="G152" s="413"/>
      <c r="H152" s="413"/>
      <c r="I152" s="414"/>
    </row>
    <row r="153" spans="1:9" ht="21" customHeight="1" thickBot="1">
      <c r="A153" s="410"/>
      <c r="B153" s="411"/>
      <c r="C153" s="412"/>
      <c r="D153" s="412"/>
      <c r="E153" s="412"/>
      <c r="F153" s="413"/>
      <c r="G153" s="413"/>
      <c r="H153" s="413"/>
      <c r="I153" s="414"/>
    </row>
    <row r="154" spans="1:9" ht="21" customHeight="1" thickBot="1">
      <c r="A154" s="410"/>
      <c r="B154" s="411"/>
      <c r="C154" s="412"/>
      <c r="D154" s="412"/>
      <c r="E154" s="412"/>
      <c r="F154" s="413"/>
      <c r="G154" s="413"/>
      <c r="H154" s="413"/>
      <c r="I154" s="414"/>
    </row>
    <row r="155" spans="1:9" ht="21" customHeight="1" thickBot="1">
      <c r="A155" s="410"/>
      <c r="B155" s="411"/>
      <c r="C155" s="412"/>
      <c r="D155" s="412"/>
      <c r="E155" s="412"/>
      <c r="F155" s="413"/>
      <c r="G155" s="413"/>
      <c r="H155" s="413"/>
      <c r="I155" s="414"/>
    </row>
    <row r="156" spans="1:9" ht="21" customHeight="1" thickBot="1">
      <c r="A156" s="410"/>
      <c r="B156" s="411"/>
      <c r="C156" s="412"/>
      <c r="D156" s="412"/>
      <c r="E156" s="412"/>
      <c r="F156" s="413"/>
      <c r="G156" s="413"/>
      <c r="H156" s="413"/>
      <c r="I156" s="414"/>
    </row>
    <row r="157" spans="1:9" ht="21" customHeight="1" thickBot="1">
      <c r="A157" s="410"/>
      <c r="B157" s="411"/>
      <c r="C157" s="412"/>
      <c r="D157" s="412"/>
      <c r="E157" s="412"/>
      <c r="F157" s="413"/>
      <c r="G157" s="413"/>
      <c r="H157" s="413"/>
      <c r="I157" s="414"/>
    </row>
    <row r="158" spans="1:9" ht="21" customHeight="1" thickBot="1">
      <c r="A158" s="410"/>
      <c r="B158" s="411"/>
      <c r="C158" s="412"/>
      <c r="D158" s="412"/>
      <c r="E158" s="412"/>
      <c r="F158" s="413"/>
      <c r="G158" s="413"/>
      <c r="H158" s="413"/>
      <c r="I158" s="414"/>
    </row>
    <row r="159" spans="1:9" ht="21" customHeight="1" thickBot="1">
      <c r="A159" s="410"/>
      <c r="B159" s="411"/>
      <c r="C159" s="412"/>
      <c r="D159" s="412"/>
      <c r="E159" s="412"/>
      <c r="F159" s="413"/>
      <c r="G159" s="413"/>
      <c r="H159" s="413"/>
      <c r="I159" s="414"/>
    </row>
    <row r="160" spans="1:9" ht="11.25" thickBot="1">
      <c r="A160" s="410"/>
      <c r="B160" s="411"/>
      <c r="C160" s="480"/>
      <c r="D160" s="481"/>
      <c r="E160" s="481"/>
      <c r="F160" s="481"/>
      <c r="G160" s="481"/>
      <c r="H160" s="481"/>
      <c r="I160" s="482"/>
    </row>
    <row r="161" spans="1:9" ht="21" customHeight="1" thickBot="1">
      <c r="A161" s="410"/>
      <c r="B161" s="411"/>
      <c r="C161" s="412"/>
      <c r="D161" s="412"/>
      <c r="E161" s="412"/>
      <c r="F161" s="413"/>
      <c r="G161" s="413"/>
      <c r="H161" s="413"/>
      <c r="I161" s="414"/>
    </row>
    <row r="162" spans="1:9" ht="21" customHeight="1" thickBot="1">
      <c r="A162" s="410"/>
      <c r="B162" s="411"/>
      <c r="C162" s="412"/>
      <c r="D162" s="412"/>
      <c r="E162" s="412"/>
      <c r="F162" s="413"/>
      <c r="G162" s="413"/>
      <c r="H162" s="413"/>
      <c r="I162" s="414"/>
    </row>
    <row r="163" spans="1:9" ht="21" customHeight="1" thickBot="1">
      <c r="A163" s="410"/>
      <c r="B163" s="411"/>
      <c r="C163" s="412"/>
      <c r="D163" s="412"/>
      <c r="E163" s="412"/>
      <c r="F163" s="413"/>
      <c r="G163" s="413"/>
      <c r="H163" s="413"/>
      <c r="I163" s="414"/>
    </row>
    <row r="164" spans="1:9" ht="21" customHeight="1" thickBot="1">
      <c r="A164" s="410"/>
      <c r="B164" s="411"/>
      <c r="C164" s="412"/>
      <c r="D164" s="412"/>
      <c r="E164" s="412"/>
      <c r="F164" s="413"/>
      <c r="G164" s="413"/>
      <c r="H164" s="413"/>
      <c r="I164" s="414"/>
    </row>
    <row r="165" spans="1:9" ht="21" customHeight="1" thickBot="1">
      <c r="A165" s="410"/>
      <c r="B165" s="411"/>
      <c r="C165" s="412"/>
      <c r="D165" s="412"/>
      <c r="E165" s="412"/>
      <c r="F165" s="413"/>
      <c r="G165" s="413"/>
      <c r="H165" s="413"/>
      <c r="I165" s="414"/>
    </row>
    <row r="166" spans="1:9" ht="11.25" thickBot="1">
      <c r="A166" s="410"/>
      <c r="B166" s="411"/>
      <c r="C166" s="480"/>
      <c r="D166" s="481"/>
      <c r="E166" s="481"/>
      <c r="F166" s="481"/>
      <c r="G166" s="481"/>
      <c r="H166" s="481"/>
      <c r="I166" s="482"/>
    </row>
    <row r="167" spans="1:9" ht="21" customHeight="1" thickBot="1">
      <c r="A167" s="410"/>
      <c r="B167" s="411"/>
      <c r="C167" s="412"/>
      <c r="D167" s="412"/>
      <c r="E167" s="412"/>
      <c r="F167" s="413"/>
      <c r="G167" s="413"/>
      <c r="H167" s="413"/>
      <c r="I167" s="414"/>
    </row>
    <row r="168" spans="1:9" ht="21" customHeight="1" thickBot="1">
      <c r="A168" s="410"/>
      <c r="B168" s="411"/>
      <c r="C168" s="412"/>
      <c r="D168" s="412"/>
      <c r="E168" s="412"/>
      <c r="F168" s="413"/>
      <c r="G168" s="413"/>
      <c r="H168" s="413"/>
      <c r="I168" s="414"/>
    </row>
    <row r="169" spans="1:9" ht="11.25" thickBot="1">
      <c r="A169" s="410"/>
      <c r="B169" s="411"/>
      <c r="C169" s="480"/>
      <c r="D169" s="481"/>
      <c r="E169" s="481"/>
      <c r="F169" s="481"/>
      <c r="G169" s="481"/>
      <c r="H169" s="481"/>
      <c r="I169" s="482"/>
    </row>
    <row r="170" spans="1:9" ht="21" customHeight="1" thickBot="1">
      <c r="A170" s="410"/>
      <c r="B170" s="411"/>
      <c r="C170" s="412"/>
      <c r="D170" s="412"/>
      <c r="E170" s="412"/>
      <c r="F170" s="413"/>
      <c r="G170" s="413"/>
      <c r="H170" s="413"/>
      <c r="I170" s="414"/>
    </row>
    <row r="171" spans="1:9" ht="21" customHeight="1" thickBot="1">
      <c r="A171" s="410"/>
      <c r="B171" s="411"/>
      <c r="C171" s="412"/>
      <c r="D171" s="412"/>
      <c r="E171" s="412"/>
      <c r="F171" s="413"/>
      <c r="G171" s="413"/>
      <c r="H171" s="413"/>
      <c r="I171" s="414"/>
    </row>
    <row r="172" spans="1:9" ht="21" customHeight="1" thickBot="1">
      <c r="A172" s="410"/>
      <c r="B172" s="411"/>
      <c r="C172" s="412"/>
      <c r="D172" s="412"/>
      <c r="E172" s="412"/>
      <c r="F172" s="413"/>
      <c r="G172" s="413"/>
      <c r="H172" s="413"/>
      <c r="I172" s="414"/>
    </row>
    <row r="173" spans="1:9" ht="11.25" thickBot="1">
      <c r="A173" s="410"/>
      <c r="B173" s="411"/>
      <c r="C173" s="480"/>
      <c r="D173" s="481"/>
      <c r="E173" s="481"/>
      <c r="F173" s="481"/>
      <c r="G173" s="481"/>
      <c r="H173" s="481"/>
      <c r="I173" s="482"/>
    </row>
    <row r="174" spans="1:9" ht="11.25" thickBot="1">
      <c r="A174" s="410"/>
      <c r="B174" s="411"/>
      <c r="C174" s="480"/>
      <c r="D174" s="481"/>
      <c r="E174" s="481"/>
      <c r="F174" s="481"/>
      <c r="G174" s="481"/>
      <c r="H174" s="481"/>
      <c r="I174" s="482"/>
    </row>
    <row r="175" spans="1:9" ht="11.25" thickBot="1">
      <c r="A175" s="410"/>
      <c r="B175" s="411"/>
      <c r="C175" s="480"/>
      <c r="D175" s="481"/>
      <c r="E175" s="481"/>
      <c r="F175" s="481"/>
      <c r="G175" s="481"/>
      <c r="H175" s="481"/>
      <c r="I175" s="482"/>
    </row>
    <row r="176" spans="1:9" ht="11.25" thickBot="1">
      <c r="A176" s="410"/>
      <c r="B176" s="411"/>
      <c r="C176" s="480"/>
      <c r="D176" s="481"/>
      <c r="E176" s="481"/>
      <c r="F176" s="481"/>
      <c r="G176" s="481"/>
      <c r="H176" s="481"/>
      <c r="I176" s="482"/>
    </row>
    <row r="177" spans="1:9" ht="11.25" thickBot="1">
      <c r="A177" s="410"/>
      <c r="B177" s="411"/>
      <c r="C177" s="480"/>
      <c r="D177" s="481"/>
      <c r="E177" s="481"/>
      <c r="F177" s="481"/>
      <c r="G177" s="481"/>
      <c r="H177" s="481"/>
      <c r="I177" s="482"/>
    </row>
    <row r="178" spans="1:9" ht="11.25" thickBot="1">
      <c r="A178" s="410"/>
      <c r="B178" s="411"/>
      <c r="C178" s="480"/>
      <c r="D178" s="481"/>
      <c r="E178" s="481"/>
      <c r="F178" s="481"/>
      <c r="G178" s="481"/>
      <c r="H178" s="481"/>
      <c r="I178" s="482"/>
    </row>
    <row r="179" spans="1:9" ht="21" customHeight="1" thickBot="1">
      <c r="A179" s="410"/>
      <c r="B179" s="411"/>
      <c r="C179" s="412"/>
      <c r="D179" s="412"/>
      <c r="E179" s="412"/>
      <c r="F179" s="413"/>
      <c r="G179" s="413"/>
      <c r="H179" s="413"/>
      <c r="I179" s="414"/>
    </row>
    <row r="180" spans="1:9" ht="21" customHeight="1" thickBot="1">
      <c r="A180" s="410"/>
      <c r="B180" s="411"/>
      <c r="C180" s="412"/>
      <c r="D180" s="412"/>
      <c r="E180" s="412"/>
      <c r="F180" s="413"/>
      <c r="G180" s="413"/>
      <c r="H180" s="413"/>
      <c r="I180" s="414"/>
    </row>
    <row r="181" spans="1:9" ht="11.25" thickBot="1">
      <c r="A181" s="410"/>
      <c r="B181" s="411"/>
      <c r="C181" s="480"/>
      <c r="D181" s="481"/>
      <c r="E181" s="481"/>
      <c r="F181" s="481"/>
      <c r="G181" s="481"/>
      <c r="H181" s="481"/>
      <c r="I181" s="482"/>
    </row>
    <row r="182" spans="1:9" ht="21" customHeight="1" thickBot="1">
      <c r="A182" s="410"/>
      <c r="B182" s="411"/>
      <c r="C182" s="412"/>
      <c r="D182" s="412"/>
      <c r="E182" s="412"/>
      <c r="F182" s="413"/>
      <c r="G182" s="413"/>
      <c r="H182" s="413"/>
      <c r="I182" s="414"/>
    </row>
    <row r="183" spans="1:9" ht="21" customHeight="1" thickBot="1">
      <c r="A183" s="410"/>
      <c r="B183" s="411"/>
      <c r="C183" s="412"/>
      <c r="D183" s="412"/>
      <c r="E183" s="412"/>
      <c r="F183" s="413"/>
      <c r="G183" s="413"/>
      <c r="H183" s="413"/>
      <c r="I183" s="414"/>
    </row>
    <row r="184" spans="1:9" ht="11.25" thickBot="1">
      <c r="A184" s="410"/>
      <c r="B184" s="411"/>
      <c r="C184" s="480"/>
      <c r="D184" s="481"/>
      <c r="E184" s="481"/>
      <c r="F184" s="481"/>
      <c r="G184" s="481"/>
      <c r="H184" s="481"/>
      <c r="I184" s="482"/>
    </row>
    <row r="185" spans="1:9" ht="21" customHeight="1" thickBot="1">
      <c r="A185" s="410"/>
      <c r="B185" s="411"/>
      <c r="C185" s="412"/>
      <c r="D185" s="412"/>
      <c r="E185" s="412"/>
      <c r="F185" s="413"/>
      <c r="G185" s="413"/>
      <c r="H185" s="413"/>
      <c r="I185" s="414"/>
    </row>
    <row r="186" spans="1:9" ht="11.25" thickBot="1">
      <c r="A186" s="410"/>
      <c r="B186" s="411"/>
      <c r="C186" s="480"/>
      <c r="D186" s="481"/>
      <c r="E186" s="481"/>
      <c r="F186" s="481"/>
      <c r="G186" s="481"/>
      <c r="H186" s="481"/>
      <c r="I186" s="482"/>
    </row>
    <row r="187" spans="1:9" ht="21" customHeight="1" thickBot="1">
      <c r="A187" s="410"/>
      <c r="B187" s="411"/>
      <c r="C187" s="412"/>
      <c r="D187" s="412"/>
      <c r="E187" s="412"/>
      <c r="F187" s="413"/>
      <c r="G187" s="413"/>
      <c r="H187" s="413"/>
      <c r="I187" s="414"/>
    </row>
    <row r="188" spans="1:9" ht="11.25" thickBot="1">
      <c r="A188" s="410"/>
      <c r="B188" s="411"/>
      <c r="C188" s="480"/>
      <c r="D188" s="481"/>
      <c r="E188" s="481"/>
      <c r="F188" s="481"/>
      <c r="G188" s="481"/>
      <c r="H188" s="481"/>
      <c r="I188" s="482"/>
    </row>
    <row r="189" spans="1:9" ht="11.25" thickBot="1">
      <c r="A189" s="410"/>
      <c r="B189" s="411"/>
      <c r="C189" s="480"/>
      <c r="D189" s="481"/>
      <c r="E189" s="481"/>
      <c r="F189" s="481"/>
      <c r="G189" s="481"/>
      <c r="H189" s="481"/>
      <c r="I189" s="482"/>
    </row>
    <row r="190" spans="1:9" ht="21" customHeight="1" thickBot="1">
      <c r="A190" s="410"/>
      <c r="B190" s="411"/>
      <c r="C190" s="412"/>
      <c r="D190" s="412"/>
      <c r="E190" s="412"/>
      <c r="F190" s="413"/>
      <c r="G190" s="413"/>
      <c r="H190" s="413"/>
      <c r="I190" s="414"/>
    </row>
    <row r="191" spans="1:9" ht="21" customHeight="1" thickBot="1">
      <c r="A191" s="410"/>
      <c r="B191" s="411"/>
      <c r="C191" s="412"/>
      <c r="D191" s="412"/>
      <c r="E191" s="412"/>
      <c r="F191" s="413"/>
      <c r="G191" s="413"/>
      <c r="H191" s="413"/>
      <c r="I191" s="414"/>
    </row>
    <row r="192" spans="1:9" ht="11.25" thickBot="1">
      <c r="A192" s="410"/>
      <c r="B192" s="411"/>
      <c r="C192" s="480"/>
      <c r="D192" s="481"/>
      <c r="E192" s="481"/>
      <c r="F192" s="481"/>
      <c r="G192" s="481"/>
      <c r="H192" s="481"/>
      <c r="I192" s="482"/>
    </row>
    <row r="193" spans="1:9" ht="21" customHeight="1" thickBot="1">
      <c r="A193" s="410"/>
      <c r="B193" s="411"/>
      <c r="C193" s="412"/>
      <c r="D193" s="412"/>
      <c r="E193" s="412"/>
      <c r="F193" s="413"/>
      <c r="G193" s="413"/>
      <c r="H193" s="413"/>
      <c r="I193" s="414"/>
    </row>
    <row r="194" spans="1:9" ht="21" customHeight="1" thickBot="1">
      <c r="A194" s="410"/>
      <c r="B194" s="411"/>
      <c r="C194" s="412"/>
      <c r="D194" s="412"/>
      <c r="E194" s="412"/>
      <c r="F194" s="413"/>
      <c r="G194" s="413"/>
      <c r="H194" s="413"/>
      <c r="I194" s="414"/>
    </row>
    <row r="195" spans="1:9" ht="21" customHeight="1" thickBot="1">
      <c r="A195" s="410"/>
      <c r="B195" s="411"/>
      <c r="C195" s="412"/>
      <c r="D195" s="412"/>
      <c r="E195" s="412"/>
      <c r="F195" s="413"/>
      <c r="G195" s="413"/>
      <c r="H195" s="413"/>
      <c r="I195" s="414"/>
    </row>
    <row r="196" spans="1:9" ht="11.25" thickBot="1">
      <c r="A196" s="410"/>
      <c r="B196" s="411"/>
      <c r="C196" s="480"/>
      <c r="D196" s="481"/>
      <c r="E196" s="481"/>
      <c r="F196" s="481"/>
      <c r="G196" s="481"/>
      <c r="H196" s="481"/>
      <c r="I196" s="482"/>
    </row>
    <row r="197" spans="1:9" ht="21" customHeight="1" thickBot="1">
      <c r="A197" s="410"/>
      <c r="B197" s="411"/>
      <c r="C197" s="412"/>
      <c r="D197" s="412"/>
      <c r="E197" s="412"/>
      <c r="F197" s="413"/>
      <c r="G197" s="413"/>
      <c r="H197" s="413"/>
      <c r="I197" s="414"/>
    </row>
    <row r="198" spans="1:9" ht="21" customHeight="1" thickBot="1">
      <c r="A198" s="410"/>
      <c r="B198" s="411"/>
      <c r="C198" s="412"/>
      <c r="D198" s="412"/>
      <c r="E198" s="412"/>
      <c r="F198" s="413"/>
      <c r="G198" s="413"/>
      <c r="H198" s="413"/>
      <c r="I198" s="414"/>
    </row>
    <row r="199" spans="1:9" ht="11.25" thickBot="1">
      <c r="A199" s="410"/>
      <c r="B199" s="411"/>
      <c r="C199" s="480"/>
      <c r="D199" s="481"/>
      <c r="E199" s="481"/>
      <c r="F199" s="481"/>
      <c r="G199" s="481"/>
      <c r="H199" s="481"/>
      <c r="I199" s="482"/>
    </row>
    <row r="200" spans="1:9" ht="11.25" thickBot="1">
      <c r="A200" s="410"/>
      <c r="B200" s="411"/>
      <c r="C200" s="480"/>
      <c r="D200" s="481"/>
      <c r="E200" s="481"/>
      <c r="F200" s="481"/>
      <c r="G200" s="481"/>
      <c r="H200" s="481"/>
      <c r="I200" s="482"/>
    </row>
    <row r="201" spans="1:9" ht="11.25" thickBot="1">
      <c r="A201" s="410"/>
      <c r="B201" s="411"/>
      <c r="C201" s="480"/>
      <c r="D201" s="481"/>
      <c r="E201" s="481"/>
      <c r="F201" s="481"/>
      <c r="G201" s="481"/>
      <c r="H201" s="481"/>
      <c r="I201" s="482"/>
    </row>
    <row r="202" spans="1:9" ht="21" customHeight="1" thickBot="1">
      <c r="A202" s="410"/>
      <c r="B202" s="411"/>
      <c r="C202" s="412"/>
      <c r="D202" s="412"/>
      <c r="E202" s="412"/>
      <c r="F202" s="413"/>
      <c r="G202" s="413"/>
      <c r="H202" s="413"/>
      <c r="I202" s="414"/>
    </row>
    <row r="203" spans="1:9" ht="21" customHeight="1" thickBot="1">
      <c r="A203" s="410"/>
      <c r="B203" s="411"/>
      <c r="C203" s="412"/>
      <c r="D203" s="412"/>
      <c r="E203" s="412"/>
      <c r="F203" s="413"/>
      <c r="G203" s="413"/>
      <c r="H203" s="413"/>
      <c r="I203" s="414"/>
    </row>
    <row r="204" spans="1:9" ht="21" customHeight="1" thickBot="1">
      <c r="A204" s="410"/>
      <c r="B204" s="411"/>
      <c r="C204" s="412"/>
      <c r="D204" s="412"/>
      <c r="E204" s="412"/>
      <c r="F204" s="413"/>
      <c r="G204" s="413"/>
      <c r="H204" s="413"/>
      <c r="I204" s="414"/>
    </row>
    <row r="205" spans="1:9" ht="21" customHeight="1" thickBot="1">
      <c r="A205" s="410"/>
      <c r="B205" s="411"/>
      <c r="C205" s="412"/>
      <c r="D205" s="412"/>
      <c r="E205" s="412"/>
      <c r="F205" s="413"/>
      <c r="G205" s="413"/>
      <c r="H205" s="413"/>
      <c r="I205" s="414"/>
    </row>
    <row r="206" spans="1:9" ht="21" customHeight="1" thickBot="1">
      <c r="A206" s="410"/>
      <c r="B206" s="411"/>
      <c r="C206" s="412"/>
      <c r="D206" s="412"/>
      <c r="E206" s="412"/>
      <c r="F206" s="413"/>
      <c r="G206" s="413"/>
      <c r="H206" s="413"/>
      <c r="I206" s="414"/>
    </row>
    <row r="207" spans="1:9" ht="21" customHeight="1" thickBot="1">
      <c r="A207" s="410"/>
      <c r="B207" s="411"/>
      <c r="C207" s="412"/>
      <c r="D207" s="412"/>
      <c r="E207" s="412"/>
      <c r="F207" s="413"/>
      <c r="G207" s="413"/>
      <c r="H207" s="413"/>
      <c r="I207" s="414"/>
    </row>
    <row r="208" spans="1:9" ht="11.25" thickBot="1">
      <c r="A208" s="410"/>
      <c r="B208" s="411"/>
      <c r="C208" s="480"/>
      <c r="D208" s="481"/>
      <c r="E208" s="481"/>
      <c r="F208" s="481"/>
      <c r="G208" s="481"/>
      <c r="H208" s="481"/>
      <c r="I208" s="482"/>
    </row>
    <row r="209" spans="1:9" ht="21" customHeight="1" thickBot="1">
      <c r="A209" s="410"/>
      <c r="B209" s="411"/>
      <c r="C209" s="412"/>
      <c r="D209" s="412"/>
      <c r="E209" s="412"/>
      <c r="F209" s="413"/>
      <c r="G209" s="413"/>
      <c r="H209" s="413"/>
      <c r="I209" s="414"/>
    </row>
    <row r="210" spans="1:9" ht="21" customHeight="1" thickBot="1">
      <c r="A210" s="410"/>
      <c r="B210" s="411"/>
      <c r="C210" s="412"/>
      <c r="D210" s="412"/>
      <c r="E210" s="412"/>
      <c r="F210" s="413"/>
      <c r="G210" s="413"/>
      <c r="H210" s="413"/>
      <c r="I210" s="414"/>
    </row>
    <row r="211" spans="1:9" ht="11.25" thickBot="1">
      <c r="A211" s="410"/>
      <c r="B211" s="411"/>
      <c r="C211" s="480"/>
      <c r="D211" s="481"/>
      <c r="E211" s="481"/>
      <c r="F211" s="481"/>
      <c r="G211" s="481"/>
      <c r="H211" s="481"/>
      <c r="I211" s="482"/>
    </row>
    <row r="212" spans="1:9" ht="11.25" thickBot="1">
      <c r="A212" s="410"/>
      <c r="B212" s="411"/>
      <c r="C212" s="480"/>
      <c r="D212" s="481"/>
      <c r="E212" s="481"/>
      <c r="F212" s="481"/>
      <c r="G212" s="481"/>
      <c r="H212" s="481"/>
      <c r="I212" s="482"/>
    </row>
    <row r="213" spans="1:9" ht="21" customHeight="1" thickBot="1">
      <c r="A213" s="410"/>
      <c r="B213" s="411"/>
      <c r="C213" s="412"/>
      <c r="D213" s="412"/>
      <c r="E213" s="412"/>
      <c r="F213" s="413"/>
      <c r="G213" s="413"/>
      <c r="H213" s="413"/>
      <c r="I213" s="414"/>
    </row>
    <row r="214" spans="1:9" ht="21" customHeight="1" thickBot="1">
      <c r="A214" s="410"/>
      <c r="B214" s="411"/>
      <c r="C214" s="412"/>
      <c r="D214" s="412"/>
      <c r="E214" s="412"/>
      <c r="F214" s="413"/>
      <c r="G214" s="413"/>
      <c r="H214" s="413"/>
      <c r="I214" s="414"/>
    </row>
    <row r="215" spans="1:9" ht="21" customHeight="1" thickBot="1">
      <c r="A215" s="410"/>
      <c r="B215" s="411"/>
      <c r="C215" s="412"/>
      <c r="D215" s="412"/>
      <c r="E215" s="412"/>
      <c r="F215" s="413"/>
      <c r="G215" s="413"/>
      <c r="H215" s="413"/>
      <c r="I215" s="414"/>
    </row>
    <row r="216" spans="1:9" ht="11.25" thickBot="1">
      <c r="A216" s="410"/>
      <c r="B216" s="411"/>
      <c r="C216" s="480"/>
      <c r="D216" s="481"/>
      <c r="E216" s="481"/>
      <c r="F216" s="481"/>
      <c r="G216" s="481"/>
      <c r="H216" s="481"/>
      <c r="I216" s="482"/>
    </row>
    <row r="217" spans="1:9" ht="21" customHeight="1" thickBot="1">
      <c r="A217" s="410"/>
      <c r="B217" s="411"/>
      <c r="C217" s="412"/>
      <c r="D217" s="412"/>
      <c r="E217" s="412"/>
      <c r="F217" s="413"/>
      <c r="G217" s="413"/>
      <c r="H217" s="413"/>
      <c r="I217" s="414"/>
    </row>
    <row r="218" spans="1:9" ht="21" customHeight="1" thickBot="1">
      <c r="A218" s="410"/>
      <c r="B218" s="411"/>
      <c r="C218" s="412"/>
      <c r="D218" s="412"/>
      <c r="E218" s="412"/>
      <c r="F218" s="413"/>
      <c r="G218" s="413"/>
      <c r="H218" s="413"/>
      <c r="I218" s="414"/>
    </row>
    <row r="219" spans="1:9" ht="21" customHeight="1" thickBot="1">
      <c r="A219" s="410"/>
      <c r="B219" s="411"/>
      <c r="C219" s="412"/>
      <c r="D219" s="412"/>
      <c r="E219" s="412"/>
      <c r="F219" s="413"/>
      <c r="G219" s="413"/>
      <c r="H219" s="413"/>
      <c r="I219" s="414"/>
    </row>
    <row r="220" spans="1:9" ht="11.25" thickBot="1">
      <c r="A220" s="410"/>
      <c r="B220" s="411"/>
      <c r="C220" s="480"/>
      <c r="D220" s="481"/>
      <c r="E220" s="481"/>
      <c r="F220" s="481"/>
      <c r="G220" s="481"/>
      <c r="H220" s="481"/>
      <c r="I220" s="482"/>
    </row>
    <row r="221" spans="1:9" ht="11.25" thickBot="1">
      <c r="A221" s="410"/>
      <c r="B221" s="411"/>
      <c r="C221" s="480"/>
      <c r="D221" s="481"/>
      <c r="E221" s="481"/>
      <c r="F221" s="481"/>
      <c r="G221" s="481"/>
      <c r="H221" s="481"/>
      <c r="I221" s="482"/>
    </row>
    <row r="222" spans="1:9" ht="21" customHeight="1" thickBot="1">
      <c r="A222" s="410"/>
      <c r="B222" s="411"/>
      <c r="C222" s="412"/>
      <c r="D222" s="412"/>
      <c r="E222" s="412"/>
      <c r="F222" s="413"/>
      <c r="G222" s="413"/>
      <c r="H222" s="413"/>
      <c r="I222" s="414"/>
    </row>
    <row r="223" spans="1:9" ht="21" customHeight="1" thickBot="1">
      <c r="A223" s="410"/>
      <c r="B223" s="411"/>
      <c r="C223" s="412"/>
      <c r="D223" s="412"/>
      <c r="E223" s="412"/>
      <c r="F223" s="413"/>
      <c r="G223" s="413"/>
      <c r="H223" s="413"/>
      <c r="I223" s="414"/>
    </row>
    <row r="224" spans="1:9" ht="11.25" thickBot="1">
      <c r="A224" s="410"/>
      <c r="B224" s="411"/>
      <c r="C224" s="480"/>
      <c r="D224" s="481"/>
      <c r="E224" s="481"/>
      <c r="F224" s="481"/>
      <c r="G224" s="481"/>
      <c r="H224" s="481"/>
      <c r="I224" s="482"/>
    </row>
    <row r="225" spans="1:9" ht="21" customHeight="1" thickBot="1">
      <c r="A225" s="410"/>
      <c r="B225" s="411"/>
      <c r="C225" s="412"/>
      <c r="D225" s="412"/>
      <c r="E225" s="412"/>
      <c r="F225" s="413"/>
      <c r="G225" s="413"/>
      <c r="H225" s="413"/>
      <c r="I225" s="414"/>
    </row>
    <row r="226" spans="1:9" ht="21" customHeight="1" thickBot="1">
      <c r="A226" s="410"/>
      <c r="B226" s="411"/>
      <c r="C226" s="412"/>
      <c r="D226" s="412"/>
      <c r="E226" s="412"/>
      <c r="F226" s="413"/>
      <c r="G226" s="413"/>
      <c r="H226" s="413"/>
      <c r="I226" s="414"/>
    </row>
    <row r="227" spans="1:9" ht="21" customHeight="1" thickBot="1">
      <c r="A227" s="410"/>
      <c r="B227" s="411"/>
      <c r="C227" s="412"/>
      <c r="D227" s="412"/>
      <c r="E227" s="412"/>
      <c r="F227" s="413"/>
      <c r="G227" s="413"/>
      <c r="H227" s="413"/>
      <c r="I227" s="414"/>
    </row>
    <row r="228" spans="1:9" ht="11.25" thickBot="1">
      <c r="A228" s="410"/>
      <c r="B228" s="411"/>
      <c r="C228" s="480"/>
      <c r="D228" s="481"/>
      <c r="E228" s="481"/>
      <c r="F228" s="481"/>
      <c r="G228" s="481"/>
      <c r="H228" s="481"/>
      <c r="I228" s="482"/>
    </row>
    <row r="229" spans="1:9" ht="11.25" thickBot="1">
      <c r="A229" s="410"/>
      <c r="B229" s="411"/>
      <c r="C229" s="480"/>
      <c r="D229" s="481"/>
      <c r="E229" s="481"/>
      <c r="F229" s="481"/>
      <c r="G229" s="481"/>
      <c r="H229" s="481"/>
      <c r="I229" s="482"/>
    </row>
    <row r="230" spans="1:9" ht="11.25" thickBot="1">
      <c r="A230" s="410"/>
      <c r="B230" s="411"/>
      <c r="C230" s="480"/>
      <c r="D230" s="481"/>
      <c r="E230" s="481"/>
      <c r="F230" s="481"/>
      <c r="G230" s="481"/>
      <c r="H230" s="481"/>
      <c r="I230" s="482"/>
    </row>
    <row r="231" spans="1:9" ht="11.25" thickBot="1">
      <c r="A231" s="410"/>
      <c r="B231" s="411"/>
      <c r="C231" s="480"/>
      <c r="D231" s="481"/>
      <c r="E231" s="481"/>
      <c r="F231" s="481"/>
      <c r="G231" s="481"/>
      <c r="H231" s="481"/>
      <c r="I231" s="482"/>
    </row>
    <row r="232" spans="1:9" ht="11.25" thickBot="1">
      <c r="A232" s="410"/>
      <c r="B232" s="411"/>
      <c r="C232" s="480"/>
      <c r="D232" s="481"/>
      <c r="E232" s="481"/>
      <c r="F232" s="481"/>
      <c r="G232" s="481"/>
      <c r="H232" s="481"/>
      <c r="I232" s="482"/>
    </row>
    <row r="233" spans="1:9" ht="11.25" thickBot="1">
      <c r="A233" s="410"/>
      <c r="B233" s="411"/>
      <c r="C233" s="480"/>
      <c r="D233" s="481"/>
      <c r="E233" s="481"/>
      <c r="F233" s="481"/>
      <c r="G233" s="481"/>
      <c r="H233" s="481"/>
      <c r="I233" s="482"/>
    </row>
    <row r="234" spans="1:9" ht="21" customHeight="1" thickBot="1">
      <c r="A234" s="410"/>
      <c r="B234" s="411"/>
      <c r="C234" s="412"/>
      <c r="D234" s="412"/>
      <c r="E234" s="412"/>
      <c r="F234" s="413"/>
      <c r="G234" s="413"/>
      <c r="H234" s="413"/>
      <c r="I234" s="414"/>
    </row>
    <row r="235" spans="1:9" ht="21" customHeight="1" thickBot="1">
      <c r="A235" s="410"/>
      <c r="B235" s="411"/>
      <c r="C235" s="412"/>
      <c r="D235" s="412"/>
      <c r="E235" s="412"/>
      <c r="F235" s="413"/>
      <c r="G235" s="413"/>
      <c r="H235" s="413"/>
      <c r="I235" s="414"/>
    </row>
    <row r="236" spans="1:9" ht="21" customHeight="1" thickBot="1">
      <c r="A236" s="410"/>
      <c r="B236" s="411"/>
      <c r="C236" s="412"/>
      <c r="D236" s="412"/>
      <c r="E236" s="412"/>
      <c r="F236" s="413"/>
      <c r="G236" s="413"/>
      <c r="H236" s="413"/>
      <c r="I236" s="414"/>
    </row>
    <row r="237" spans="1:9" ht="11.25" thickBot="1">
      <c r="A237" s="410"/>
      <c r="B237" s="411"/>
      <c r="C237" s="480"/>
      <c r="D237" s="481"/>
      <c r="E237" s="481"/>
      <c r="F237" s="481"/>
      <c r="G237" s="481"/>
      <c r="H237" s="481"/>
      <c r="I237" s="482"/>
    </row>
    <row r="238" spans="1:9" ht="11.25" thickBot="1">
      <c r="A238" s="410"/>
      <c r="B238" s="411"/>
      <c r="C238" s="480"/>
      <c r="D238" s="481"/>
      <c r="E238" s="481"/>
      <c r="F238" s="481"/>
      <c r="G238" s="481"/>
      <c r="H238" s="481"/>
      <c r="I238" s="482"/>
    </row>
    <row r="239" spans="1:9" ht="21" customHeight="1" thickBot="1">
      <c r="A239" s="410"/>
      <c r="B239" s="411"/>
      <c r="C239" s="412"/>
      <c r="D239" s="412"/>
      <c r="E239" s="412"/>
      <c r="F239" s="413"/>
      <c r="G239" s="413"/>
      <c r="H239" s="413"/>
      <c r="I239" s="414"/>
    </row>
    <row r="240" spans="1:9" ht="21" customHeight="1" thickBot="1">
      <c r="A240" s="410"/>
      <c r="B240" s="411"/>
      <c r="C240" s="412"/>
      <c r="D240" s="412"/>
      <c r="E240" s="412"/>
      <c r="F240" s="413"/>
      <c r="G240" s="413"/>
      <c r="H240" s="413"/>
      <c r="I240" s="414"/>
    </row>
    <row r="241" spans="1:9" ht="21" customHeight="1" thickBot="1">
      <c r="A241" s="410"/>
      <c r="B241" s="411"/>
      <c r="C241" s="412"/>
      <c r="D241" s="412"/>
      <c r="E241" s="412"/>
      <c r="F241" s="413"/>
      <c r="G241" s="413"/>
      <c r="H241" s="413"/>
      <c r="I241" s="414"/>
    </row>
    <row r="242" spans="1:9" ht="21" customHeight="1" thickBot="1">
      <c r="A242" s="410"/>
      <c r="B242" s="411"/>
      <c r="C242" s="412"/>
      <c r="D242" s="412"/>
      <c r="E242" s="412"/>
      <c r="F242" s="413"/>
      <c r="G242" s="413"/>
      <c r="H242" s="413"/>
      <c r="I242" s="414"/>
    </row>
    <row r="243" spans="1:9" ht="21" customHeight="1" thickBot="1">
      <c r="A243" s="410"/>
      <c r="B243" s="411"/>
      <c r="C243" s="412"/>
      <c r="D243" s="412"/>
      <c r="E243" s="412"/>
      <c r="F243" s="413"/>
      <c r="G243" s="413"/>
      <c r="H243" s="413"/>
      <c r="I243" s="414"/>
    </row>
    <row r="244" spans="1:9" ht="11.25" thickBot="1">
      <c r="A244" s="410"/>
      <c r="B244" s="411"/>
      <c r="C244" s="480"/>
      <c r="D244" s="481"/>
      <c r="E244" s="481"/>
      <c r="F244" s="481"/>
      <c r="G244" s="481"/>
      <c r="H244" s="481"/>
      <c r="I244" s="482"/>
    </row>
    <row r="245" spans="1:9" ht="21" customHeight="1" thickBot="1">
      <c r="A245" s="410"/>
      <c r="B245" s="411"/>
      <c r="C245" s="412"/>
      <c r="D245" s="412"/>
      <c r="E245" s="412"/>
      <c r="F245" s="413"/>
      <c r="G245" s="413"/>
      <c r="H245" s="413"/>
      <c r="I245" s="414"/>
    </row>
    <row r="246" spans="1:9" ht="21" customHeight="1" thickBot="1">
      <c r="A246" s="410"/>
      <c r="B246" s="411"/>
      <c r="C246" s="412"/>
      <c r="D246" s="412"/>
      <c r="E246" s="412"/>
      <c r="F246" s="413"/>
      <c r="G246" s="413"/>
      <c r="H246" s="413"/>
      <c r="I246" s="414"/>
    </row>
    <row r="247" spans="1:9" ht="11.25" thickBot="1">
      <c r="A247" s="410"/>
      <c r="B247" s="411"/>
      <c r="C247" s="480"/>
      <c r="D247" s="481"/>
      <c r="E247" s="481"/>
      <c r="F247" s="481"/>
      <c r="G247" s="481"/>
      <c r="H247" s="481"/>
      <c r="I247" s="482"/>
    </row>
    <row r="248" spans="1:9" ht="21" customHeight="1" thickBot="1">
      <c r="A248" s="410"/>
      <c r="B248" s="411"/>
      <c r="C248" s="412"/>
      <c r="D248" s="412"/>
      <c r="E248" s="412"/>
      <c r="F248" s="413"/>
      <c r="G248" s="413"/>
      <c r="H248" s="413"/>
      <c r="I248" s="414"/>
    </row>
    <row r="249" spans="1:9" ht="21" customHeight="1" thickBot="1">
      <c r="A249" s="410"/>
      <c r="B249" s="411"/>
      <c r="C249" s="412"/>
      <c r="D249" s="412"/>
      <c r="E249" s="412"/>
      <c r="F249" s="413"/>
      <c r="G249" s="413"/>
      <c r="H249" s="413"/>
      <c r="I249" s="414"/>
    </row>
    <row r="250" spans="1:9" ht="21" customHeight="1" thickBot="1">
      <c r="A250" s="410"/>
      <c r="B250" s="411"/>
      <c r="C250" s="412"/>
      <c r="D250" s="412"/>
      <c r="E250" s="412"/>
      <c r="F250" s="413"/>
      <c r="G250" s="413"/>
      <c r="H250" s="413"/>
      <c r="I250" s="414"/>
    </row>
    <row r="251" spans="1:9" ht="11.25" thickBot="1">
      <c r="A251" s="410"/>
      <c r="B251" s="411"/>
      <c r="C251" s="480"/>
      <c r="D251" s="481"/>
      <c r="E251" s="481"/>
      <c r="F251" s="481"/>
      <c r="G251" s="481"/>
      <c r="H251" s="481"/>
      <c r="I251" s="482"/>
    </row>
    <row r="252" spans="1:9" ht="21" customHeight="1" thickBot="1">
      <c r="A252" s="410"/>
      <c r="B252" s="411"/>
      <c r="C252" s="412"/>
      <c r="D252" s="412"/>
      <c r="E252" s="412"/>
      <c r="F252" s="413"/>
      <c r="G252" s="413"/>
      <c r="H252" s="413"/>
      <c r="I252" s="414"/>
    </row>
    <row r="253" spans="1:9" ht="21" customHeight="1" thickBot="1">
      <c r="A253" s="410"/>
      <c r="B253" s="411"/>
      <c r="C253" s="412"/>
      <c r="D253" s="412"/>
      <c r="E253" s="412"/>
      <c r="F253" s="413"/>
      <c r="G253" s="413"/>
      <c r="H253" s="413"/>
      <c r="I253" s="414"/>
    </row>
    <row r="254" spans="1:9" ht="21" customHeight="1" thickBot="1">
      <c r="A254" s="410"/>
      <c r="B254" s="411"/>
      <c r="C254" s="412"/>
      <c r="D254" s="412"/>
      <c r="E254" s="412"/>
      <c r="F254" s="413"/>
      <c r="G254" s="413"/>
      <c r="H254" s="413"/>
      <c r="I254" s="414"/>
    </row>
    <row r="255" spans="1:9" ht="21" customHeight="1" thickBot="1">
      <c r="A255" s="410"/>
      <c r="B255" s="411"/>
      <c r="C255" s="412"/>
      <c r="D255" s="412"/>
      <c r="E255" s="412"/>
      <c r="F255" s="413"/>
      <c r="G255" s="413"/>
      <c r="H255" s="413"/>
      <c r="I255" s="414"/>
    </row>
    <row r="256" spans="1:9" ht="11.25" thickBot="1">
      <c r="A256" s="410"/>
      <c r="B256" s="411"/>
      <c r="C256" s="480"/>
      <c r="D256" s="481"/>
      <c r="E256" s="481"/>
      <c r="F256" s="481"/>
      <c r="G256" s="481"/>
      <c r="H256" s="481"/>
      <c r="I256" s="482"/>
    </row>
    <row r="257" spans="1:9" ht="11.25" thickBot="1">
      <c r="A257" s="410"/>
      <c r="B257" s="411"/>
      <c r="C257" s="480"/>
      <c r="D257" s="481"/>
      <c r="E257" s="481"/>
      <c r="F257" s="481"/>
      <c r="G257" s="481"/>
      <c r="H257" s="481"/>
      <c r="I257" s="482"/>
    </row>
    <row r="258" spans="1:9" ht="11.25" thickBot="1">
      <c r="A258" s="410"/>
      <c r="B258" s="411"/>
      <c r="C258" s="480"/>
      <c r="D258" s="481"/>
      <c r="E258" s="481"/>
      <c r="F258" s="481"/>
      <c r="G258" s="481"/>
      <c r="H258" s="481"/>
      <c r="I258" s="482"/>
    </row>
    <row r="259" spans="1:9" ht="11.25" thickBot="1">
      <c r="A259" s="410"/>
      <c r="B259" s="411"/>
      <c r="C259" s="480"/>
      <c r="D259" s="481"/>
      <c r="E259" s="481"/>
      <c r="F259" s="481"/>
      <c r="G259" s="481"/>
      <c r="H259" s="481"/>
      <c r="I259" s="482"/>
    </row>
    <row r="260" spans="1:9" ht="11.25" thickBot="1">
      <c r="A260" s="410"/>
      <c r="B260" s="411"/>
      <c r="C260" s="480"/>
      <c r="D260" s="481"/>
      <c r="E260" s="481"/>
      <c r="F260" s="481"/>
      <c r="G260" s="481"/>
      <c r="H260" s="481"/>
      <c r="I260" s="482"/>
    </row>
    <row r="261" spans="1:9" ht="11.25" thickBot="1">
      <c r="A261" s="410"/>
      <c r="B261" s="411"/>
      <c r="C261" s="480"/>
      <c r="D261" s="481"/>
      <c r="E261" s="481"/>
      <c r="F261" s="481"/>
      <c r="G261" s="481"/>
      <c r="H261" s="481"/>
      <c r="I261" s="482"/>
    </row>
    <row r="262" spans="1:9" ht="21" customHeight="1" thickBot="1">
      <c r="A262" s="410"/>
      <c r="B262" s="411"/>
      <c r="C262" s="412"/>
      <c r="D262" s="412"/>
      <c r="E262" s="412"/>
      <c r="F262" s="413"/>
      <c r="G262" s="413"/>
      <c r="H262" s="413"/>
      <c r="I262" s="414"/>
    </row>
    <row r="263" spans="1:9" ht="21" customHeight="1" thickBot="1">
      <c r="A263" s="410"/>
      <c r="B263" s="411"/>
      <c r="C263" s="412"/>
      <c r="D263" s="412"/>
      <c r="E263" s="412"/>
      <c r="F263" s="413"/>
      <c r="G263" s="413"/>
      <c r="H263" s="413"/>
      <c r="I263" s="414"/>
    </row>
    <row r="264" spans="1:9" ht="21" customHeight="1" thickBot="1">
      <c r="A264" s="410"/>
      <c r="B264" s="411"/>
      <c r="C264" s="412"/>
      <c r="D264" s="412"/>
      <c r="E264" s="412"/>
      <c r="F264" s="413"/>
      <c r="G264" s="413"/>
      <c r="H264" s="413"/>
      <c r="I264" s="414"/>
    </row>
    <row r="265" spans="1:9" ht="11.25" thickBot="1">
      <c r="A265" s="410"/>
      <c r="B265" s="411"/>
      <c r="C265" s="480"/>
      <c r="D265" s="481"/>
      <c r="E265" s="481"/>
      <c r="F265" s="481"/>
      <c r="G265" s="481"/>
      <c r="H265" s="481"/>
      <c r="I265" s="482"/>
    </row>
    <row r="266" spans="1:9" ht="21" customHeight="1" thickBot="1">
      <c r="A266" s="410"/>
      <c r="B266" s="411"/>
      <c r="C266" s="412"/>
      <c r="D266" s="412"/>
      <c r="E266" s="412"/>
      <c r="F266" s="413"/>
      <c r="G266" s="413"/>
      <c r="H266" s="413"/>
      <c r="I266" s="414"/>
    </row>
    <row r="267" spans="1:9" ht="21" customHeight="1" thickBot="1">
      <c r="A267" s="410"/>
      <c r="B267" s="411"/>
      <c r="C267" s="412"/>
      <c r="D267" s="412"/>
      <c r="E267" s="412"/>
      <c r="F267" s="413"/>
      <c r="G267" s="413"/>
      <c r="H267" s="413"/>
      <c r="I267" s="414"/>
    </row>
    <row r="268" spans="1:9" ht="11.25" thickBot="1">
      <c r="A268" s="410"/>
      <c r="B268" s="411"/>
      <c r="C268" s="480"/>
      <c r="D268" s="481"/>
      <c r="E268" s="481"/>
      <c r="F268" s="481"/>
      <c r="G268" s="481"/>
      <c r="H268" s="481"/>
      <c r="I268" s="482"/>
    </row>
    <row r="269" spans="1:9" ht="21" customHeight="1" thickBot="1">
      <c r="A269" s="410"/>
      <c r="B269" s="411"/>
      <c r="C269" s="412"/>
      <c r="D269" s="412"/>
      <c r="E269" s="412"/>
      <c r="F269" s="413"/>
      <c r="G269" s="413"/>
      <c r="H269" s="413"/>
      <c r="I269" s="414"/>
    </row>
    <row r="270" spans="1:9" ht="21" customHeight="1" thickBot="1">
      <c r="A270" s="410"/>
      <c r="B270" s="411"/>
      <c r="C270" s="412"/>
      <c r="D270" s="412"/>
      <c r="E270" s="412"/>
      <c r="F270" s="413"/>
      <c r="G270" s="413"/>
      <c r="H270" s="413"/>
      <c r="I270" s="414"/>
    </row>
    <row r="271" spans="1:9" ht="21" customHeight="1" thickBot="1">
      <c r="A271" s="410"/>
      <c r="B271" s="411"/>
      <c r="C271" s="412"/>
      <c r="D271" s="412"/>
      <c r="E271" s="412"/>
      <c r="F271" s="413"/>
      <c r="G271" s="413"/>
      <c r="H271" s="413"/>
      <c r="I271" s="414"/>
    </row>
    <row r="272" spans="1:9" ht="11.25" thickBot="1">
      <c r="A272" s="410"/>
      <c r="B272" s="411"/>
      <c r="C272" s="480"/>
      <c r="D272" s="481"/>
      <c r="E272" s="481"/>
      <c r="F272" s="481"/>
      <c r="G272" s="481"/>
      <c r="H272" s="481"/>
      <c r="I272" s="482"/>
    </row>
    <row r="273" spans="1:9" ht="21" customHeight="1" thickBot="1">
      <c r="A273" s="410"/>
      <c r="B273" s="411"/>
      <c r="C273" s="412"/>
      <c r="D273" s="412"/>
      <c r="E273" s="412"/>
      <c r="F273" s="413"/>
      <c r="G273" s="413"/>
      <c r="H273" s="413"/>
      <c r="I273" s="414"/>
    </row>
    <row r="274" spans="1:9" ht="11.25" thickBot="1">
      <c r="A274" s="410"/>
      <c r="B274" s="411"/>
      <c r="C274" s="480"/>
      <c r="D274" s="481"/>
      <c r="E274" s="481"/>
      <c r="F274" s="481"/>
      <c r="G274" s="481"/>
      <c r="H274" s="481"/>
      <c r="I274" s="482"/>
    </row>
    <row r="275" spans="1:9" ht="21" customHeight="1" thickBot="1">
      <c r="A275" s="410"/>
      <c r="B275" s="411"/>
      <c r="C275" s="412"/>
      <c r="D275" s="412"/>
      <c r="E275" s="412"/>
      <c r="F275" s="413"/>
      <c r="G275" s="413"/>
      <c r="H275" s="413"/>
      <c r="I275" s="414"/>
    </row>
    <row r="276" spans="1:9" ht="21" customHeight="1" thickBot="1">
      <c r="A276" s="410"/>
      <c r="B276" s="411"/>
      <c r="C276" s="412"/>
      <c r="D276" s="412"/>
      <c r="E276" s="412"/>
      <c r="F276" s="413"/>
      <c r="G276" s="413"/>
      <c r="H276" s="413"/>
      <c r="I276" s="414"/>
    </row>
    <row r="277" spans="1:9" ht="21" customHeight="1" thickBot="1">
      <c r="A277" s="410"/>
      <c r="B277" s="411"/>
      <c r="C277" s="412"/>
      <c r="D277" s="412"/>
      <c r="E277" s="412"/>
      <c r="F277" s="413"/>
      <c r="G277" s="413"/>
      <c r="H277" s="413"/>
      <c r="I277" s="414"/>
    </row>
    <row r="278" spans="1:9" ht="21" customHeight="1" thickBot="1">
      <c r="A278" s="410"/>
      <c r="B278" s="411"/>
      <c r="C278" s="412"/>
      <c r="D278" s="412"/>
      <c r="E278" s="412"/>
      <c r="F278" s="413"/>
      <c r="G278" s="413"/>
      <c r="H278" s="413"/>
      <c r="I278" s="414"/>
    </row>
    <row r="279" spans="1:9" ht="11.25" thickBot="1">
      <c r="A279" s="410"/>
      <c r="B279" s="411"/>
      <c r="C279" s="480"/>
      <c r="D279" s="481"/>
      <c r="E279" s="481"/>
      <c r="F279" s="481"/>
      <c r="G279" s="481"/>
      <c r="H279" s="481"/>
      <c r="I279" s="482"/>
    </row>
    <row r="280" spans="1:9" ht="11.25" thickBot="1">
      <c r="A280" s="410"/>
      <c r="B280" s="411"/>
      <c r="C280" s="480"/>
      <c r="D280" s="481"/>
      <c r="E280" s="481"/>
      <c r="F280" s="481"/>
      <c r="G280" s="481"/>
      <c r="H280" s="481"/>
      <c r="I280" s="482"/>
    </row>
    <row r="281" spans="1:9" ht="11.25" thickBot="1">
      <c r="A281" s="410"/>
      <c r="B281" s="411"/>
      <c r="C281" s="480"/>
      <c r="D281" s="481"/>
      <c r="E281" s="481"/>
      <c r="F281" s="481"/>
      <c r="G281" s="481"/>
      <c r="H281" s="481"/>
      <c r="I281" s="482"/>
    </row>
    <row r="282" spans="1:9" ht="11.25" thickBot="1">
      <c r="A282" s="410"/>
      <c r="B282" s="411"/>
      <c r="C282" s="480"/>
      <c r="D282" s="481"/>
      <c r="E282" s="481"/>
      <c r="F282" s="481"/>
      <c r="G282" s="481"/>
      <c r="H282" s="481"/>
      <c r="I282" s="482"/>
    </row>
    <row r="283" spans="1:9" ht="21" customHeight="1" thickBot="1">
      <c r="A283" s="410"/>
      <c r="B283" s="411"/>
      <c r="C283" s="412"/>
      <c r="D283" s="412"/>
      <c r="E283" s="412"/>
      <c r="F283" s="413"/>
      <c r="G283" s="413"/>
      <c r="H283" s="413"/>
      <c r="I283" s="414"/>
    </row>
    <row r="284" spans="1:9" ht="21" customHeight="1" thickBot="1">
      <c r="A284" s="410"/>
      <c r="B284" s="411"/>
      <c r="C284" s="412"/>
      <c r="D284" s="412"/>
      <c r="E284" s="412"/>
      <c r="F284" s="413"/>
      <c r="G284" s="413"/>
      <c r="H284" s="413"/>
      <c r="I284" s="414"/>
    </row>
    <row r="285" spans="1:9" ht="21" customHeight="1" thickBot="1">
      <c r="A285" s="410"/>
      <c r="B285" s="411"/>
      <c r="C285" s="412"/>
      <c r="D285" s="412"/>
      <c r="E285" s="412"/>
      <c r="F285" s="413"/>
      <c r="G285" s="413"/>
      <c r="H285" s="413"/>
      <c r="I285" s="414"/>
    </row>
    <row r="286" spans="1:9" ht="11.25" thickBot="1">
      <c r="A286" s="410"/>
      <c r="B286" s="411"/>
      <c r="C286" s="480"/>
      <c r="D286" s="481"/>
      <c r="E286" s="481"/>
      <c r="F286" s="481"/>
      <c r="G286" s="481"/>
      <c r="H286" s="481"/>
      <c r="I286" s="482"/>
    </row>
    <row r="287" spans="1:9" ht="11.25" thickBot="1">
      <c r="A287" s="410"/>
      <c r="B287" s="411"/>
      <c r="C287" s="480"/>
      <c r="D287" s="481"/>
      <c r="E287" s="481"/>
      <c r="F287" s="481"/>
      <c r="G287" s="481"/>
      <c r="H287" s="481"/>
      <c r="I287" s="482"/>
    </row>
    <row r="288" spans="1:9" ht="11.25" thickBot="1">
      <c r="A288" s="410"/>
      <c r="B288" s="411"/>
      <c r="C288" s="480"/>
      <c r="D288" s="481"/>
      <c r="E288" s="481"/>
      <c r="F288" s="481"/>
      <c r="G288" s="481"/>
      <c r="H288" s="481"/>
      <c r="I288" s="482"/>
    </row>
    <row r="289" spans="1:9" ht="11.25" thickBot="1">
      <c r="A289" s="410"/>
      <c r="B289" s="411"/>
      <c r="C289" s="480"/>
      <c r="D289" s="481"/>
      <c r="E289" s="481"/>
      <c r="F289" s="481"/>
      <c r="G289" s="481"/>
      <c r="H289" s="481"/>
      <c r="I289" s="482"/>
    </row>
    <row r="290" spans="1:9" ht="11.25" thickBot="1">
      <c r="A290" s="410"/>
      <c r="B290" s="411"/>
      <c r="C290" s="480"/>
      <c r="D290" s="481"/>
      <c r="E290" s="481"/>
      <c r="F290" s="481"/>
      <c r="G290" s="481"/>
      <c r="H290" s="481"/>
      <c r="I290" s="482"/>
    </row>
    <row r="291" spans="1:9" ht="21" customHeight="1" thickBot="1">
      <c r="A291" s="410"/>
      <c r="B291" s="411"/>
      <c r="C291" s="412"/>
      <c r="D291" s="412"/>
      <c r="E291" s="412"/>
      <c r="F291" s="413"/>
      <c r="G291" s="413"/>
      <c r="H291" s="413"/>
      <c r="I291" s="414"/>
    </row>
    <row r="292" spans="1:9" ht="11.25" thickBot="1">
      <c r="A292" s="410"/>
      <c r="B292" s="411"/>
      <c r="C292" s="480"/>
      <c r="D292" s="481"/>
      <c r="E292" s="481"/>
      <c r="F292" s="481"/>
      <c r="G292" s="481"/>
      <c r="H292" s="481"/>
      <c r="I292" s="482"/>
    </row>
    <row r="293" spans="1:9" ht="11.25" thickBot="1">
      <c r="A293" s="410"/>
      <c r="B293" s="411"/>
      <c r="C293" s="480"/>
      <c r="D293" s="481"/>
      <c r="E293" s="481"/>
      <c r="F293" s="481"/>
      <c r="G293" s="481"/>
      <c r="H293" s="481"/>
      <c r="I293" s="482"/>
    </row>
    <row r="294" spans="1:9" ht="11.25" thickBot="1">
      <c r="A294" s="410"/>
      <c r="B294" s="411"/>
      <c r="C294" s="480"/>
      <c r="D294" s="481"/>
      <c r="E294" s="481"/>
      <c r="F294" s="481"/>
      <c r="G294" s="481"/>
      <c r="H294" s="481"/>
      <c r="I294" s="482"/>
    </row>
    <row r="295" spans="1:9" ht="21" customHeight="1" thickBot="1">
      <c r="A295" s="410"/>
      <c r="B295" s="411"/>
      <c r="C295" s="412"/>
      <c r="D295" s="412"/>
      <c r="E295" s="412"/>
      <c r="F295" s="413"/>
      <c r="G295" s="413"/>
      <c r="H295" s="413"/>
      <c r="I295" s="414"/>
    </row>
    <row r="296" spans="1:9" ht="11.25" thickBot="1">
      <c r="A296" s="410"/>
      <c r="B296" s="411"/>
      <c r="C296" s="480"/>
      <c r="D296" s="481"/>
      <c r="E296" s="481"/>
      <c r="F296" s="481"/>
      <c r="G296" s="481"/>
      <c r="H296" s="481"/>
      <c r="I296" s="482"/>
    </row>
    <row r="297" spans="1:9" ht="21" customHeight="1" thickBot="1">
      <c r="A297" s="410"/>
      <c r="B297" s="411"/>
      <c r="C297" s="412"/>
      <c r="D297" s="412"/>
      <c r="E297" s="412"/>
      <c r="F297" s="413"/>
      <c r="G297" s="413"/>
      <c r="H297" s="413"/>
      <c r="I297" s="414"/>
    </row>
    <row r="298" spans="1:9" ht="21" customHeight="1" thickBot="1">
      <c r="A298" s="410"/>
      <c r="B298" s="411"/>
      <c r="C298" s="412"/>
      <c r="D298" s="412"/>
      <c r="E298" s="412"/>
      <c r="F298" s="413"/>
      <c r="G298" s="413"/>
      <c r="H298" s="413"/>
      <c r="I298" s="414"/>
    </row>
    <row r="299" spans="1:9" ht="21" customHeight="1" thickBot="1">
      <c r="A299" s="410"/>
      <c r="B299" s="411"/>
      <c r="C299" s="412"/>
      <c r="D299" s="412"/>
      <c r="E299" s="412"/>
      <c r="F299" s="413"/>
      <c r="G299" s="413"/>
      <c r="H299" s="413"/>
      <c r="I299" s="414"/>
    </row>
    <row r="300" spans="1:9" ht="21" customHeight="1" thickBot="1">
      <c r="A300" s="410"/>
      <c r="B300" s="411"/>
      <c r="C300" s="412"/>
      <c r="D300" s="412"/>
      <c r="E300" s="412"/>
      <c r="F300" s="413"/>
      <c r="G300" s="413"/>
      <c r="H300" s="413"/>
      <c r="I300" s="414"/>
    </row>
    <row r="301" spans="1:9" ht="11.25" thickBot="1">
      <c r="A301" s="410"/>
      <c r="B301" s="411"/>
      <c r="C301" s="480"/>
      <c r="D301" s="481"/>
      <c r="E301" s="481"/>
      <c r="F301" s="481"/>
      <c r="G301" s="481"/>
      <c r="H301" s="481"/>
      <c r="I301" s="482"/>
    </row>
    <row r="302" spans="1:9" ht="21" customHeight="1" thickBot="1">
      <c r="A302" s="410"/>
      <c r="B302" s="411"/>
      <c r="C302" s="412"/>
      <c r="D302" s="412"/>
      <c r="E302" s="412"/>
      <c r="F302" s="413"/>
      <c r="G302" s="413"/>
      <c r="H302" s="413"/>
      <c r="I302" s="414"/>
    </row>
    <row r="303" spans="1:9" ht="11.25" thickBot="1">
      <c r="A303" s="410"/>
      <c r="B303" s="411"/>
      <c r="C303" s="480"/>
      <c r="D303" s="481"/>
      <c r="E303" s="481"/>
      <c r="F303" s="481"/>
      <c r="G303" s="481"/>
      <c r="H303" s="481"/>
      <c r="I303" s="482"/>
    </row>
    <row r="304" spans="1:9" ht="21" customHeight="1" thickBot="1">
      <c r="A304" s="410"/>
      <c r="B304" s="411"/>
      <c r="C304" s="412"/>
      <c r="D304" s="412"/>
      <c r="E304" s="412"/>
      <c r="F304" s="413"/>
      <c r="G304" s="413"/>
      <c r="H304" s="413"/>
      <c r="I304" s="414"/>
    </row>
    <row r="305" spans="1:9" ht="21" customHeight="1" thickBot="1">
      <c r="A305" s="410"/>
      <c r="B305" s="411"/>
      <c r="C305" s="412"/>
      <c r="D305" s="412"/>
      <c r="E305" s="412"/>
      <c r="F305" s="413"/>
      <c r="G305" s="413"/>
      <c r="H305" s="413"/>
      <c r="I305" s="414"/>
    </row>
    <row r="306" spans="1:9" ht="21" customHeight="1" thickBot="1">
      <c r="A306" s="410"/>
      <c r="B306" s="411"/>
      <c r="C306" s="412"/>
      <c r="D306" s="412"/>
      <c r="E306" s="412"/>
      <c r="F306" s="413"/>
      <c r="G306" s="413"/>
      <c r="H306" s="413"/>
      <c r="I306" s="414"/>
    </row>
    <row r="307" spans="1:9" ht="11.25" thickBot="1">
      <c r="A307" s="410"/>
      <c r="B307" s="411"/>
      <c r="C307" s="480"/>
      <c r="D307" s="481"/>
      <c r="E307" s="481"/>
      <c r="F307" s="481"/>
      <c r="G307" s="481"/>
      <c r="H307" s="481"/>
      <c r="I307" s="482"/>
    </row>
    <row r="308" spans="1:9" ht="11.25" thickBot="1">
      <c r="A308" s="410"/>
      <c r="B308" s="411"/>
      <c r="C308" s="480"/>
      <c r="D308" s="481"/>
      <c r="E308" s="481"/>
      <c r="F308" s="481"/>
      <c r="G308" s="481"/>
      <c r="H308" s="481"/>
      <c r="I308" s="482"/>
    </row>
    <row r="309" spans="1:9" ht="11.25" thickBot="1">
      <c r="A309" s="410"/>
      <c r="B309" s="411"/>
      <c r="C309" s="480"/>
      <c r="D309" s="481"/>
      <c r="E309" s="481"/>
      <c r="F309" s="481"/>
      <c r="G309" s="481"/>
      <c r="H309" s="481"/>
      <c r="I309" s="482"/>
    </row>
    <row r="310" spans="1:9" ht="11.25" thickBot="1">
      <c r="A310" s="410"/>
      <c r="B310" s="411"/>
      <c r="C310" s="480"/>
      <c r="D310" s="481"/>
      <c r="E310" s="481"/>
      <c r="F310" s="481"/>
      <c r="G310" s="481"/>
      <c r="H310" s="481"/>
      <c r="I310" s="482"/>
    </row>
    <row r="311" spans="1:9" ht="11.25" thickBot="1">
      <c r="A311" s="410"/>
      <c r="B311" s="411"/>
      <c r="C311" s="480"/>
      <c r="D311" s="481"/>
      <c r="E311" s="481"/>
      <c r="F311" s="481"/>
      <c r="G311" s="481"/>
      <c r="H311" s="481"/>
      <c r="I311" s="482"/>
    </row>
    <row r="312" spans="1:9" ht="21" customHeight="1" thickBot="1">
      <c r="A312" s="410"/>
      <c r="B312" s="411"/>
      <c r="C312" s="412"/>
      <c r="D312" s="412"/>
      <c r="E312" s="412"/>
      <c r="F312" s="413"/>
      <c r="G312" s="413"/>
      <c r="H312" s="413"/>
      <c r="I312" s="414"/>
    </row>
    <row r="313" spans="1:9" ht="21" customHeight="1" thickBot="1">
      <c r="A313" s="410"/>
      <c r="B313" s="411"/>
      <c r="C313" s="412"/>
      <c r="D313" s="412"/>
      <c r="E313" s="412"/>
      <c r="F313" s="413"/>
      <c r="G313" s="413"/>
      <c r="H313" s="413"/>
      <c r="I313" s="414"/>
    </row>
    <row r="314" spans="1:9" ht="21" customHeight="1" thickBot="1">
      <c r="A314" s="410"/>
      <c r="B314" s="411"/>
      <c r="C314" s="412"/>
      <c r="D314" s="412"/>
      <c r="E314" s="412"/>
      <c r="F314" s="413"/>
      <c r="G314" s="413"/>
      <c r="H314" s="413"/>
      <c r="I314" s="414"/>
    </row>
    <row r="315" spans="1:9" ht="21" customHeight="1" thickBot="1">
      <c r="A315" s="410"/>
      <c r="B315" s="411"/>
      <c r="C315" s="412"/>
      <c r="D315" s="412"/>
      <c r="E315" s="412"/>
      <c r="F315" s="413"/>
      <c r="G315" s="413"/>
      <c r="H315" s="413"/>
      <c r="I315" s="414"/>
    </row>
    <row r="316" spans="1:9" ht="21" customHeight="1" thickBot="1">
      <c r="A316" s="410"/>
      <c r="B316" s="411"/>
      <c r="C316" s="412"/>
      <c r="D316" s="412"/>
      <c r="E316" s="412"/>
      <c r="F316" s="413"/>
      <c r="G316" s="413"/>
      <c r="H316" s="413"/>
      <c r="I316" s="414"/>
    </row>
    <row r="317" spans="1:9" ht="21" customHeight="1" thickBot="1">
      <c r="A317" s="410"/>
      <c r="B317" s="411"/>
      <c r="C317" s="412"/>
      <c r="D317" s="412"/>
      <c r="E317" s="412"/>
      <c r="F317" s="413"/>
      <c r="G317" s="413"/>
      <c r="H317" s="413"/>
      <c r="I317" s="414"/>
    </row>
    <row r="318" spans="1:9" ht="21" customHeight="1" thickBot="1">
      <c r="A318" s="410"/>
      <c r="B318" s="411"/>
      <c r="C318" s="412"/>
      <c r="D318" s="412"/>
      <c r="E318" s="412"/>
      <c r="F318" s="413"/>
      <c r="G318" s="413"/>
      <c r="H318" s="413"/>
      <c r="I318" s="414"/>
    </row>
    <row r="319" spans="1:9" ht="21" customHeight="1" thickBot="1">
      <c r="A319" s="410"/>
      <c r="B319" s="411"/>
      <c r="C319" s="412"/>
      <c r="D319" s="412"/>
      <c r="E319" s="412"/>
      <c r="F319" s="413"/>
      <c r="G319" s="413"/>
      <c r="H319" s="413"/>
      <c r="I319" s="414"/>
    </row>
    <row r="320" spans="1:9" ht="11.25" thickBot="1">
      <c r="A320" s="410"/>
      <c r="B320" s="411"/>
      <c r="C320" s="480"/>
      <c r="D320" s="481"/>
      <c r="E320" s="481"/>
      <c r="F320" s="481"/>
      <c r="G320" s="481"/>
      <c r="H320" s="481"/>
      <c r="I320" s="482"/>
    </row>
    <row r="321" spans="1:9" ht="21" customHeight="1" thickBot="1">
      <c r="A321" s="410"/>
      <c r="B321" s="411"/>
      <c r="C321" s="412"/>
      <c r="D321" s="412"/>
      <c r="E321" s="412"/>
      <c r="F321" s="413"/>
      <c r="G321" s="413"/>
      <c r="H321" s="413"/>
      <c r="I321" s="414"/>
    </row>
    <row r="322" spans="1:9" ht="21" customHeight="1" thickBot="1">
      <c r="A322" s="410"/>
      <c r="B322" s="411"/>
      <c r="C322" s="412"/>
      <c r="D322" s="412"/>
      <c r="E322" s="412"/>
      <c r="F322" s="413"/>
      <c r="G322" s="413"/>
      <c r="H322" s="413"/>
      <c r="I322" s="414"/>
    </row>
    <row r="323" spans="1:9" ht="11.25" thickBot="1">
      <c r="A323" s="410"/>
      <c r="B323" s="411"/>
      <c r="C323" s="480"/>
      <c r="D323" s="481"/>
      <c r="E323" s="481"/>
      <c r="F323" s="481"/>
      <c r="G323" s="481"/>
      <c r="H323" s="481"/>
      <c r="I323" s="482"/>
    </row>
    <row r="324" spans="1:9" ht="21" customHeight="1" thickBot="1">
      <c r="A324" s="410"/>
      <c r="B324" s="411"/>
      <c r="C324" s="412"/>
      <c r="D324" s="412"/>
      <c r="E324" s="412"/>
      <c r="F324" s="413"/>
      <c r="G324" s="413"/>
      <c r="H324" s="413"/>
      <c r="I324" s="414"/>
    </row>
    <row r="325" spans="1:9" ht="21" customHeight="1" thickBot="1">
      <c r="A325" s="410"/>
      <c r="B325" s="411"/>
      <c r="C325" s="412"/>
      <c r="D325" s="412"/>
      <c r="E325" s="412"/>
      <c r="F325" s="413"/>
      <c r="G325" s="413"/>
      <c r="H325" s="413"/>
      <c r="I325" s="414"/>
    </row>
    <row r="326" spans="1:9" ht="11.25" thickBot="1">
      <c r="A326" s="410"/>
      <c r="B326" s="411"/>
      <c r="C326" s="480"/>
      <c r="D326" s="481"/>
      <c r="E326" s="481"/>
      <c r="F326" s="481"/>
      <c r="G326" s="481"/>
      <c r="H326" s="481"/>
      <c r="I326" s="482"/>
    </row>
    <row r="327" spans="1:9" ht="21" customHeight="1" thickBot="1">
      <c r="A327" s="410"/>
      <c r="B327" s="411"/>
      <c r="C327" s="412"/>
      <c r="D327" s="412"/>
      <c r="E327" s="412"/>
      <c r="F327" s="413"/>
      <c r="G327" s="413"/>
      <c r="H327" s="413"/>
      <c r="I327" s="414"/>
    </row>
    <row r="328" spans="1:9" ht="21" customHeight="1" thickBot="1">
      <c r="A328" s="410"/>
      <c r="B328" s="411"/>
      <c r="C328" s="412"/>
      <c r="D328" s="412"/>
      <c r="E328" s="412"/>
      <c r="F328" s="413"/>
      <c r="G328" s="413"/>
      <c r="H328" s="413"/>
      <c r="I328" s="414"/>
    </row>
    <row r="329" spans="1:9" ht="21" customHeight="1" thickBot="1">
      <c r="A329" s="410"/>
      <c r="B329" s="411"/>
      <c r="C329" s="412"/>
      <c r="D329" s="412"/>
      <c r="E329" s="412"/>
      <c r="F329" s="413"/>
      <c r="G329" s="413"/>
      <c r="H329" s="413"/>
      <c r="I329" s="414"/>
    </row>
    <row r="330" spans="1:9" ht="21" customHeight="1" thickBot="1">
      <c r="A330" s="410"/>
      <c r="B330" s="411"/>
      <c r="C330" s="412"/>
      <c r="D330" s="412"/>
      <c r="E330" s="412"/>
      <c r="F330" s="413"/>
      <c r="G330" s="413"/>
      <c r="H330" s="413"/>
      <c r="I330" s="414"/>
    </row>
    <row r="331" spans="1:9" ht="21" customHeight="1" thickBot="1">
      <c r="A331" s="410"/>
      <c r="B331" s="411"/>
      <c r="C331" s="412"/>
      <c r="D331" s="412"/>
      <c r="E331" s="412"/>
      <c r="F331" s="413"/>
      <c r="G331" s="413"/>
      <c r="H331" s="413"/>
      <c r="I331" s="414"/>
    </row>
    <row r="332" spans="1:9" ht="21" customHeight="1" thickBot="1">
      <c r="A332" s="410"/>
      <c r="B332" s="411"/>
      <c r="C332" s="412"/>
      <c r="D332" s="412"/>
      <c r="E332" s="412"/>
      <c r="F332" s="413"/>
      <c r="G332" s="413"/>
      <c r="H332" s="413"/>
      <c r="I332" s="414"/>
    </row>
    <row r="333" spans="1:9" ht="21" customHeight="1" thickBot="1">
      <c r="A333" s="410"/>
      <c r="B333" s="411"/>
      <c r="C333" s="412"/>
      <c r="D333" s="412"/>
      <c r="E333" s="412"/>
      <c r="F333" s="413"/>
      <c r="G333" s="413"/>
      <c r="H333" s="413"/>
      <c r="I333" s="414"/>
    </row>
    <row r="334" spans="1:9" ht="21" customHeight="1" thickBot="1">
      <c r="A334" s="410"/>
      <c r="B334" s="411"/>
      <c r="C334" s="412"/>
      <c r="D334" s="412"/>
      <c r="E334" s="412"/>
      <c r="F334" s="413"/>
      <c r="G334" s="413"/>
      <c r="H334" s="413"/>
      <c r="I334" s="414"/>
    </row>
    <row r="335" spans="1:9" ht="21" customHeight="1" thickBot="1">
      <c r="A335" s="410"/>
      <c r="B335" s="411"/>
      <c r="C335" s="412"/>
      <c r="D335" s="412"/>
      <c r="E335" s="412"/>
      <c r="F335" s="413"/>
      <c r="G335" s="413"/>
      <c r="H335" s="413"/>
      <c r="I335" s="414"/>
    </row>
    <row r="336" spans="1:9" ht="21" customHeight="1" thickBot="1">
      <c r="A336" s="410"/>
      <c r="B336" s="411"/>
      <c r="C336" s="412"/>
      <c r="D336" s="412"/>
      <c r="E336" s="412"/>
      <c r="F336" s="413"/>
      <c r="G336" s="413"/>
      <c r="H336" s="413"/>
      <c r="I336" s="414"/>
    </row>
    <row r="337" spans="1:9" ht="11.25" thickBot="1">
      <c r="A337" s="410"/>
      <c r="B337" s="411"/>
      <c r="C337" s="480"/>
      <c r="D337" s="481"/>
      <c r="E337" s="481"/>
      <c r="F337" s="481"/>
      <c r="G337" s="481"/>
      <c r="H337" s="481"/>
      <c r="I337" s="482"/>
    </row>
    <row r="338" spans="1:9" ht="21" customHeight="1" thickBot="1">
      <c r="A338" s="410"/>
      <c r="B338" s="411"/>
      <c r="C338" s="412"/>
      <c r="D338" s="412"/>
      <c r="E338" s="412"/>
      <c r="F338" s="413"/>
      <c r="G338" s="413"/>
      <c r="H338" s="413"/>
      <c r="I338" s="414"/>
    </row>
    <row r="339" spans="1:9" ht="21" customHeight="1" thickBot="1">
      <c r="A339" s="410"/>
      <c r="B339" s="411"/>
      <c r="C339" s="412"/>
      <c r="D339" s="412"/>
      <c r="E339" s="412"/>
      <c r="F339" s="413"/>
      <c r="G339" s="413"/>
      <c r="H339" s="413"/>
      <c r="I339" s="414"/>
    </row>
    <row r="340" spans="1:9" ht="11.25" thickBot="1">
      <c r="A340" s="410"/>
      <c r="B340" s="411"/>
      <c r="C340" s="480"/>
      <c r="D340" s="481"/>
      <c r="E340" s="481"/>
      <c r="F340" s="481"/>
      <c r="G340" s="481"/>
      <c r="H340" s="481"/>
      <c r="I340" s="482"/>
    </row>
    <row r="341" spans="1:9" ht="11.25" thickBot="1">
      <c r="A341" s="410"/>
      <c r="B341" s="411"/>
      <c r="C341" s="480"/>
      <c r="D341" s="481"/>
      <c r="E341" s="481"/>
      <c r="F341" s="481"/>
      <c r="G341" s="481"/>
      <c r="H341" s="481"/>
      <c r="I341" s="482"/>
    </row>
    <row r="342" spans="1:9" ht="21" customHeight="1" thickBot="1">
      <c r="A342" s="410"/>
      <c r="B342" s="411"/>
      <c r="C342" s="412"/>
      <c r="D342" s="412"/>
      <c r="E342" s="412"/>
      <c r="F342" s="413"/>
      <c r="G342" s="413"/>
      <c r="H342" s="413"/>
      <c r="I342" s="414"/>
    </row>
    <row r="343" spans="1:9" ht="21" customHeight="1" thickBot="1">
      <c r="A343" s="410"/>
      <c r="B343" s="411"/>
      <c r="C343" s="412"/>
      <c r="D343" s="412"/>
      <c r="E343" s="412"/>
      <c r="F343" s="413"/>
      <c r="G343" s="413"/>
      <c r="H343" s="413"/>
      <c r="I343" s="414"/>
    </row>
    <row r="344" spans="1:9" ht="21" customHeight="1" thickBot="1">
      <c r="A344" s="410"/>
      <c r="B344" s="411"/>
      <c r="C344" s="412"/>
      <c r="D344" s="412"/>
      <c r="E344" s="412"/>
      <c r="F344" s="413"/>
      <c r="G344" s="413"/>
      <c r="H344" s="413"/>
      <c r="I344" s="414"/>
    </row>
    <row r="345" spans="1:9" ht="11.25" thickBot="1">
      <c r="A345" s="410"/>
      <c r="B345" s="411"/>
      <c r="C345" s="480"/>
      <c r="D345" s="481"/>
      <c r="E345" s="481"/>
      <c r="F345" s="481"/>
      <c r="G345" s="481"/>
      <c r="H345" s="481"/>
      <c r="I345" s="482"/>
    </row>
    <row r="346" spans="1:9" ht="21" customHeight="1" thickBot="1">
      <c r="A346" s="410"/>
      <c r="B346" s="411"/>
      <c r="C346" s="412"/>
      <c r="D346" s="412"/>
      <c r="E346" s="412"/>
      <c r="F346" s="413"/>
      <c r="G346" s="413"/>
      <c r="H346" s="413"/>
      <c r="I346" s="414"/>
    </row>
    <row r="347" spans="1:9" ht="21" customHeight="1" thickBot="1">
      <c r="A347" s="410"/>
      <c r="B347" s="411"/>
      <c r="C347" s="412"/>
      <c r="D347" s="412"/>
      <c r="E347" s="412"/>
      <c r="F347" s="413"/>
      <c r="G347" s="413"/>
      <c r="H347" s="413"/>
      <c r="I347" s="414"/>
    </row>
    <row r="348" spans="1:9" ht="21" customHeight="1" thickBot="1">
      <c r="A348" s="410"/>
      <c r="B348" s="411"/>
      <c r="C348" s="412"/>
      <c r="D348" s="412"/>
      <c r="E348" s="412"/>
      <c r="F348" s="413"/>
      <c r="G348" s="413"/>
      <c r="H348" s="413"/>
      <c r="I348" s="414"/>
    </row>
    <row r="349" spans="1:9" ht="21" customHeight="1" thickBot="1">
      <c r="A349" s="410"/>
      <c r="B349" s="411"/>
      <c r="C349" s="412"/>
      <c r="D349" s="412"/>
      <c r="E349" s="412"/>
      <c r="F349" s="413"/>
      <c r="G349" s="413"/>
      <c r="H349" s="413"/>
      <c r="I349" s="414"/>
    </row>
    <row r="350" spans="1:9" ht="21" customHeight="1" thickBot="1">
      <c r="A350" s="410"/>
      <c r="B350" s="411"/>
      <c r="C350" s="412"/>
      <c r="D350" s="412"/>
      <c r="E350" s="412"/>
      <c r="F350" s="413"/>
      <c r="G350" s="413"/>
      <c r="H350" s="413"/>
      <c r="I350" s="414"/>
    </row>
    <row r="351" spans="1:9" ht="11.25" thickBot="1">
      <c r="A351" s="410"/>
      <c r="B351" s="411"/>
      <c r="C351" s="480"/>
      <c r="D351" s="481"/>
      <c r="E351" s="481"/>
      <c r="F351" s="481"/>
      <c r="G351" s="481"/>
      <c r="H351" s="481"/>
      <c r="I351" s="482"/>
    </row>
    <row r="352" spans="1:9" ht="21" customHeight="1" thickBot="1">
      <c r="A352" s="410"/>
      <c r="B352" s="411"/>
      <c r="C352" s="412"/>
      <c r="D352" s="412"/>
      <c r="E352" s="412"/>
      <c r="F352" s="413"/>
      <c r="G352" s="413"/>
      <c r="H352" s="413"/>
      <c r="I352" s="414"/>
    </row>
    <row r="353" spans="1:9" ht="21" customHeight="1" thickBot="1">
      <c r="A353" s="410"/>
      <c r="B353" s="411"/>
      <c r="C353" s="412"/>
      <c r="D353" s="412"/>
      <c r="E353" s="412"/>
      <c r="F353" s="413"/>
      <c r="G353" s="413"/>
      <c r="H353" s="413"/>
      <c r="I353" s="414"/>
    </row>
    <row r="354" spans="1:9" ht="11.25" thickBot="1">
      <c r="A354" s="410"/>
      <c r="B354" s="411"/>
      <c r="C354" s="480"/>
      <c r="D354" s="481"/>
      <c r="E354" s="481"/>
      <c r="F354" s="481"/>
      <c r="G354" s="481"/>
      <c r="H354" s="481"/>
      <c r="I354" s="482"/>
    </row>
    <row r="355" spans="1:9" ht="11.25" thickBot="1">
      <c r="A355" s="410"/>
      <c r="B355" s="411"/>
      <c r="C355" s="480"/>
      <c r="D355" s="481"/>
      <c r="E355" s="481"/>
      <c r="F355" s="481"/>
      <c r="G355" s="481"/>
      <c r="H355" s="481"/>
      <c r="I355" s="482"/>
    </row>
    <row r="356" spans="1:9" ht="11.25" thickBot="1">
      <c r="A356" s="410"/>
      <c r="B356" s="411"/>
      <c r="C356" s="480"/>
      <c r="D356" s="481"/>
      <c r="E356" s="481"/>
      <c r="F356" s="481"/>
      <c r="G356" s="481"/>
      <c r="H356" s="481"/>
      <c r="I356" s="482"/>
    </row>
    <row r="357" spans="1:9" ht="21" customHeight="1" thickBot="1">
      <c r="A357" s="410"/>
      <c r="B357" s="411"/>
      <c r="C357" s="412"/>
      <c r="D357" s="412"/>
      <c r="E357" s="412"/>
      <c r="F357" s="413"/>
      <c r="G357" s="413"/>
      <c r="H357" s="413"/>
      <c r="I357" s="414"/>
    </row>
    <row r="358" spans="1:9" ht="21" customHeight="1" thickBot="1">
      <c r="A358" s="410"/>
      <c r="B358" s="411"/>
      <c r="C358" s="412"/>
      <c r="D358" s="412"/>
      <c r="E358" s="412"/>
      <c r="F358" s="413"/>
      <c r="G358" s="413"/>
      <c r="H358" s="413"/>
      <c r="I358" s="414"/>
    </row>
    <row r="359" spans="1:9" ht="11.25" thickBot="1">
      <c r="A359" s="410"/>
      <c r="B359" s="411"/>
      <c r="C359" s="480"/>
      <c r="D359" s="481"/>
      <c r="E359" s="481"/>
      <c r="F359" s="481"/>
      <c r="G359" s="481"/>
      <c r="H359" s="481"/>
      <c r="I359" s="482"/>
    </row>
    <row r="360" spans="1:9" ht="21" customHeight="1" thickBot="1">
      <c r="A360" s="410"/>
      <c r="B360" s="411"/>
      <c r="C360" s="412"/>
      <c r="D360" s="412"/>
      <c r="E360" s="412"/>
      <c r="F360" s="413"/>
      <c r="G360" s="413"/>
      <c r="H360" s="413"/>
      <c r="I360" s="414"/>
    </row>
    <row r="361" spans="1:9" ht="21" customHeight="1" thickBot="1">
      <c r="A361" s="410"/>
      <c r="B361" s="411"/>
      <c r="C361" s="412"/>
      <c r="D361" s="412"/>
      <c r="E361" s="412"/>
      <c r="F361" s="413"/>
      <c r="G361" s="413"/>
      <c r="H361" s="413"/>
      <c r="I361" s="414"/>
    </row>
    <row r="362" spans="1:9" ht="21" customHeight="1" thickBot="1">
      <c r="A362" s="410"/>
      <c r="B362" s="411"/>
      <c r="C362" s="412"/>
      <c r="D362" s="412"/>
      <c r="E362" s="412"/>
      <c r="F362" s="413"/>
      <c r="G362" s="413"/>
      <c r="H362" s="413"/>
      <c r="I362" s="414"/>
    </row>
    <row r="363" spans="1:9" ht="21" customHeight="1" thickBot="1">
      <c r="A363" s="410"/>
      <c r="B363" s="411"/>
      <c r="C363" s="412"/>
      <c r="D363" s="412"/>
      <c r="E363" s="412"/>
      <c r="F363" s="413"/>
      <c r="G363" s="413"/>
      <c r="H363" s="413"/>
      <c r="I363" s="414"/>
    </row>
    <row r="364" spans="1:9" ht="21" customHeight="1" thickBot="1">
      <c r="A364" s="410"/>
      <c r="B364" s="411"/>
      <c r="C364" s="412"/>
      <c r="D364" s="412"/>
      <c r="E364" s="412"/>
      <c r="F364" s="413"/>
      <c r="G364" s="413"/>
      <c r="H364" s="413"/>
      <c r="I364" s="414"/>
    </row>
    <row r="365" spans="1:9" ht="21" customHeight="1" thickBot="1">
      <c r="A365" s="410"/>
      <c r="B365" s="411"/>
      <c r="C365" s="412"/>
      <c r="D365" s="412"/>
      <c r="E365" s="412"/>
      <c r="F365" s="413"/>
      <c r="G365" s="413"/>
      <c r="H365" s="413"/>
      <c r="I365" s="414"/>
    </row>
    <row r="366" spans="1:9" ht="21" customHeight="1" thickBot="1">
      <c r="A366" s="410"/>
      <c r="B366" s="411"/>
      <c r="C366" s="412"/>
      <c r="D366" s="412"/>
      <c r="E366" s="412"/>
      <c r="F366" s="413"/>
      <c r="G366" s="413"/>
      <c r="H366" s="413"/>
      <c r="I366" s="414"/>
    </row>
    <row r="367" spans="1:9" ht="21" customHeight="1" thickBot="1">
      <c r="A367" s="410"/>
      <c r="B367" s="411"/>
      <c r="C367" s="412"/>
      <c r="D367" s="412"/>
      <c r="E367" s="412"/>
      <c r="F367" s="413"/>
      <c r="G367" s="413"/>
      <c r="H367" s="413"/>
      <c r="I367" s="414"/>
    </row>
    <row r="368" spans="1:9" ht="21" customHeight="1" thickBot="1">
      <c r="A368" s="410"/>
      <c r="B368" s="411"/>
      <c r="C368" s="412"/>
      <c r="D368" s="412"/>
      <c r="E368" s="412"/>
      <c r="F368" s="413"/>
      <c r="G368" s="413"/>
      <c r="H368" s="413"/>
      <c r="I368" s="414"/>
    </row>
    <row r="369" spans="1:9" ht="21" customHeight="1" thickBot="1">
      <c r="A369" s="410"/>
      <c r="B369" s="411"/>
      <c r="C369" s="412"/>
      <c r="D369" s="412"/>
      <c r="E369" s="412"/>
      <c r="F369" s="413"/>
      <c r="G369" s="413"/>
      <c r="H369" s="413"/>
      <c r="I369" s="414"/>
    </row>
    <row r="370" spans="1:9" ht="21" customHeight="1" thickBot="1">
      <c r="A370" s="410"/>
      <c r="B370" s="411"/>
      <c r="C370" s="412"/>
      <c r="D370" s="412"/>
      <c r="E370" s="412"/>
      <c r="F370" s="413"/>
      <c r="G370" s="413"/>
      <c r="H370" s="413"/>
      <c r="I370" s="414"/>
    </row>
    <row r="371" spans="1:9" ht="11.25" thickBot="1">
      <c r="A371" s="410"/>
      <c r="B371" s="411"/>
      <c r="C371" s="480"/>
      <c r="D371" s="481"/>
      <c r="E371" s="481"/>
      <c r="F371" s="481"/>
      <c r="G371" s="481"/>
      <c r="H371" s="481"/>
      <c r="I371" s="482"/>
    </row>
    <row r="372" spans="1:9" ht="11.25" thickBot="1">
      <c r="A372" s="410"/>
      <c r="B372" s="411"/>
      <c r="C372" s="480"/>
      <c r="D372" s="481"/>
      <c r="E372" s="481"/>
      <c r="F372" s="481"/>
      <c r="G372" s="481"/>
      <c r="H372" s="481"/>
      <c r="I372" s="482"/>
    </row>
    <row r="373" spans="1:9" ht="11.25" thickBot="1">
      <c r="A373" s="410"/>
      <c r="B373" s="411"/>
      <c r="C373" s="480"/>
      <c r="D373" s="481"/>
      <c r="E373" s="481"/>
      <c r="F373" s="481"/>
      <c r="G373" s="481"/>
      <c r="H373" s="481"/>
      <c r="I373" s="482"/>
    </row>
    <row r="374" spans="1:9" ht="11.25" thickBot="1">
      <c r="A374" s="410"/>
      <c r="B374" s="411"/>
      <c r="C374" s="480"/>
      <c r="D374" s="481"/>
      <c r="E374" s="481"/>
      <c r="F374" s="481"/>
      <c r="G374" s="481"/>
      <c r="H374" s="481"/>
      <c r="I374" s="482"/>
    </row>
    <row r="375" spans="1:9" ht="21" customHeight="1" thickBot="1">
      <c r="A375" s="410"/>
      <c r="B375" s="411"/>
      <c r="C375" s="412"/>
      <c r="D375" s="412"/>
      <c r="E375" s="412"/>
      <c r="F375" s="413"/>
      <c r="G375" s="413"/>
      <c r="H375" s="413"/>
      <c r="I375" s="414"/>
    </row>
    <row r="376" spans="1:9" ht="21" customHeight="1" thickBot="1">
      <c r="A376" s="410"/>
      <c r="B376" s="411"/>
      <c r="C376" s="412"/>
      <c r="D376" s="412"/>
      <c r="E376" s="412"/>
      <c r="F376" s="413"/>
      <c r="G376" s="413"/>
      <c r="H376" s="413"/>
      <c r="I376" s="414"/>
    </row>
    <row r="377" spans="1:9" ht="11.25" thickBot="1">
      <c r="A377" s="410"/>
      <c r="B377" s="411"/>
      <c r="C377" s="480"/>
      <c r="D377" s="481"/>
      <c r="E377" s="481"/>
      <c r="F377" s="481"/>
      <c r="G377" s="481"/>
      <c r="H377" s="481"/>
      <c r="I377" s="482"/>
    </row>
    <row r="378" spans="1:9" ht="11.25" thickBot="1">
      <c r="A378" s="410"/>
      <c r="B378" s="411"/>
      <c r="C378" s="480"/>
      <c r="D378" s="481"/>
      <c r="E378" s="481"/>
      <c r="F378" s="481"/>
      <c r="G378" s="481"/>
      <c r="H378" s="481"/>
      <c r="I378" s="482"/>
    </row>
    <row r="379" spans="1:9" ht="11.25" thickBot="1">
      <c r="A379" s="410"/>
      <c r="B379" s="411"/>
      <c r="C379" s="480"/>
      <c r="D379" s="481"/>
      <c r="E379" s="481"/>
      <c r="F379" s="481"/>
      <c r="G379" s="481"/>
      <c r="H379" s="481"/>
      <c r="I379" s="482"/>
    </row>
    <row r="380" spans="1:9" ht="11.25" thickBot="1">
      <c r="A380" s="410"/>
      <c r="B380" s="411"/>
      <c r="C380" s="480"/>
      <c r="D380" s="481"/>
      <c r="E380" s="481"/>
      <c r="F380" s="481"/>
      <c r="G380" s="481"/>
      <c r="H380" s="481"/>
      <c r="I380" s="482"/>
    </row>
    <row r="381" spans="1:9" ht="21" customHeight="1" thickBot="1">
      <c r="A381" s="410"/>
      <c r="B381" s="411"/>
      <c r="C381" s="412"/>
      <c r="D381" s="412"/>
      <c r="E381" s="412"/>
      <c r="F381" s="413"/>
      <c r="G381" s="413"/>
      <c r="H381" s="413"/>
      <c r="I381" s="414"/>
    </row>
    <row r="382" spans="1:9" ht="21" customHeight="1" thickBot="1">
      <c r="A382" s="410"/>
      <c r="B382" s="411"/>
      <c r="C382" s="412"/>
      <c r="D382" s="412"/>
      <c r="E382" s="412"/>
      <c r="F382" s="413"/>
      <c r="G382" s="413"/>
      <c r="H382" s="413"/>
      <c r="I382" s="414"/>
    </row>
    <row r="383" spans="1:9" ht="11.25" thickBot="1">
      <c r="A383" s="410"/>
      <c r="B383" s="411"/>
      <c r="C383" s="480"/>
      <c r="D383" s="481"/>
      <c r="E383" s="481"/>
      <c r="F383" s="481"/>
      <c r="G383" s="481"/>
      <c r="H383" s="481"/>
      <c r="I383" s="482"/>
    </row>
    <row r="384" spans="1:9" ht="11.25" thickBot="1">
      <c r="A384" s="410"/>
      <c r="B384" s="411"/>
      <c r="C384" s="480"/>
      <c r="D384" s="481"/>
      <c r="E384" s="481"/>
      <c r="F384" s="481"/>
      <c r="G384" s="481"/>
      <c r="H384" s="481"/>
      <c r="I384" s="482"/>
    </row>
    <row r="385" spans="1:9" ht="11.25" thickBot="1">
      <c r="A385" s="410"/>
      <c r="B385" s="411"/>
      <c r="C385" s="480"/>
      <c r="D385" s="481"/>
      <c r="E385" s="481"/>
      <c r="F385" s="481"/>
      <c r="G385" s="481"/>
      <c r="H385" s="481"/>
      <c r="I385" s="482"/>
    </row>
    <row r="386" spans="1:9" ht="11.25" thickBot="1">
      <c r="A386" s="410"/>
      <c r="B386" s="411"/>
      <c r="C386" s="480"/>
      <c r="D386" s="481"/>
      <c r="E386" s="481"/>
      <c r="F386" s="481"/>
      <c r="G386" s="481"/>
      <c r="H386" s="481"/>
      <c r="I386" s="482"/>
    </row>
    <row r="387" spans="1:9" ht="11.25" thickBot="1">
      <c r="A387" s="410"/>
      <c r="B387" s="411"/>
      <c r="C387" s="480"/>
      <c r="D387" s="481"/>
      <c r="E387" s="481"/>
      <c r="F387" s="481"/>
      <c r="G387" s="481"/>
      <c r="H387" s="481"/>
      <c r="I387" s="482"/>
    </row>
    <row r="388" spans="1:9" ht="21" customHeight="1" thickBot="1">
      <c r="A388" s="410"/>
      <c r="B388" s="411"/>
      <c r="C388" s="412"/>
      <c r="D388" s="412"/>
      <c r="E388" s="412"/>
      <c r="F388" s="413"/>
      <c r="G388" s="413"/>
      <c r="H388" s="413"/>
      <c r="I388" s="414"/>
    </row>
    <row r="389" spans="1:9" ht="21" customHeight="1" thickBot="1">
      <c r="A389" s="410"/>
      <c r="B389" s="411"/>
      <c r="C389" s="412"/>
      <c r="D389" s="412"/>
      <c r="E389" s="412"/>
      <c r="F389" s="413"/>
      <c r="G389" s="413"/>
      <c r="H389" s="413"/>
      <c r="I389" s="414"/>
    </row>
    <row r="390" spans="1:9" ht="11.25" thickBot="1">
      <c r="A390" s="410"/>
      <c r="B390" s="411"/>
      <c r="C390" s="480"/>
      <c r="D390" s="481"/>
      <c r="E390" s="481"/>
      <c r="F390" s="481"/>
      <c r="G390" s="481"/>
      <c r="H390" s="481"/>
      <c r="I390" s="482"/>
    </row>
    <row r="391" spans="1:9" ht="11.25" thickBot="1">
      <c r="A391" s="410"/>
      <c r="B391" s="411"/>
      <c r="C391" s="480"/>
      <c r="D391" s="481"/>
      <c r="E391" s="481"/>
      <c r="F391" s="481"/>
      <c r="G391" s="481"/>
      <c r="H391" s="481"/>
      <c r="I391" s="482"/>
    </row>
    <row r="392" spans="1:9" ht="21" customHeight="1" thickBot="1">
      <c r="A392" s="410"/>
      <c r="B392" s="411"/>
      <c r="C392" s="412"/>
      <c r="D392" s="412"/>
      <c r="E392" s="412"/>
      <c r="F392" s="413"/>
      <c r="G392" s="413"/>
      <c r="H392" s="413"/>
      <c r="I392" s="414"/>
    </row>
    <row r="393" spans="1:9" ht="21" customHeight="1" thickBot="1">
      <c r="A393" s="410"/>
      <c r="B393" s="411"/>
      <c r="C393" s="412"/>
      <c r="D393" s="412"/>
      <c r="E393" s="412"/>
      <c r="F393" s="413"/>
      <c r="G393" s="413"/>
      <c r="H393" s="413"/>
      <c r="I393" s="414"/>
    </row>
    <row r="394" spans="1:9" ht="21" customHeight="1" thickBot="1">
      <c r="A394" s="410"/>
      <c r="B394" s="411"/>
      <c r="C394" s="412"/>
      <c r="D394" s="412"/>
      <c r="E394" s="412"/>
      <c r="F394" s="413"/>
      <c r="G394" s="413"/>
      <c r="H394" s="413"/>
      <c r="I394" s="414"/>
    </row>
    <row r="395" spans="1:9" ht="11.25" thickBot="1">
      <c r="A395" s="410"/>
      <c r="B395" s="411"/>
      <c r="C395" s="480"/>
      <c r="D395" s="481"/>
      <c r="E395" s="481"/>
      <c r="F395" s="481"/>
      <c r="G395" s="481"/>
      <c r="H395" s="481"/>
      <c r="I395" s="482"/>
    </row>
    <row r="396" spans="1:9" ht="21" customHeight="1" thickBot="1">
      <c r="A396" s="410"/>
      <c r="B396" s="411"/>
      <c r="C396" s="412"/>
      <c r="D396" s="412"/>
      <c r="E396" s="412"/>
      <c r="F396" s="413"/>
      <c r="G396" s="413"/>
      <c r="H396" s="413"/>
      <c r="I396" s="414"/>
    </row>
    <row r="397" spans="1:9" ht="21" customHeight="1" thickBot="1">
      <c r="A397" s="410"/>
      <c r="B397" s="411"/>
      <c r="C397" s="412"/>
      <c r="D397" s="412"/>
      <c r="E397" s="412"/>
      <c r="F397" s="413"/>
      <c r="G397" s="413"/>
      <c r="H397" s="413"/>
      <c r="I397" s="414"/>
    </row>
    <row r="398" spans="1:9" ht="21" customHeight="1" thickBot="1">
      <c r="A398" s="410"/>
      <c r="B398" s="411"/>
      <c r="C398" s="412"/>
      <c r="D398" s="412"/>
      <c r="E398" s="412"/>
      <c r="F398" s="413"/>
      <c r="G398" s="413"/>
      <c r="H398" s="413"/>
      <c r="I398" s="414"/>
    </row>
    <row r="399" spans="1:9" ht="21" customHeight="1" thickBot="1">
      <c r="A399" s="410"/>
      <c r="B399" s="411"/>
      <c r="C399" s="412"/>
      <c r="D399" s="412"/>
      <c r="E399" s="412"/>
      <c r="F399" s="413"/>
      <c r="G399" s="413"/>
      <c r="H399" s="413"/>
      <c r="I399" s="414"/>
    </row>
    <row r="400" spans="1:9" ht="11.25" thickBot="1">
      <c r="A400" s="410"/>
      <c r="B400" s="411"/>
      <c r="C400" s="480"/>
      <c r="D400" s="481"/>
      <c r="E400" s="481"/>
      <c r="F400" s="481"/>
      <c r="G400" s="481"/>
      <c r="H400" s="481"/>
      <c r="I400" s="482"/>
    </row>
    <row r="401" spans="1:9" ht="11.25" thickBot="1">
      <c r="A401" s="410"/>
      <c r="B401" s="411"/>
      <c r="C401" s="480"/>
      <c r="D401" s="481"/>
      <c r="E401" s="481"/>
      <c r="F401" s="481"/>
      <c r="G401" s="481"/>
      <c r="H401" s="481"/>
      <c r="I401" s="482"/>
    </row>
    <row r="402" spans="1:9" ht="11.25" thickBot="1">
      <c r="A402" s="410"/>
      <c r="B402" s="411"/>
      <c r="C402" s="480"/>
      <c r="D402" s="481"/>
      <c r="E402" s="481"/>
      <c r="F402" s="481"/>
      <c r="G402" s="481"/>
      <c r="H402" s="481"/>
      <c r="I402" s="482"/>
    </row>
    <row r="403" spans="1:9" ht="21" customHeight="1" thickBot="1">
      <c r="A403" s="410"/>
      <c r="B403" s="411"/>
      <c r="C403" s="412"/>
      <c r="D403" s="412"/>
      <c r="E403" s="412"/>
      <c r="F403" s="413"/>
      <c r="G403" s="413"/>
      <c r="H403" s="413"/>
      <c r="I403" s="414"/>
    </row>
    <row r="404" spans="1:9" ht="21" customHeight="1" thickBot="1">
      <c r="A404" s="410"/>
      <c r="B404" s="411"/>
      <c r="C404" s="412"/>
      <c r="D404" s="412"/>
      <c r="E404" s="412"/>
      <c r="F404" s="413"/>
      <c r="G404" s="413"/>
      <c r="H404" s="413"/>
      <c r="I404" s="414"/>
    </row>
    <row r="405" spans="1:9" ht="11.25" thickBot="1">
      <c r="A405" s="410"/>
      <c r="B405" s="411"/>
      <c r="C405" s="480"/>
      <c r="D405" s="481"/>
      <c r="E405" s="481"/>
      <c r="F405" s="481"/>
      <c r="G405" s="481"/>
      <c r="H405" s="481"/>
      <c r="I405" s="482"/>
    </row>
    <row r="406" spans="1:9" ht="21" customHeight="1" thickBot="1">
      <c r="A406" s="410"/>
      <c r="B406" s="411"/>
      <c r="C406" s="412"/>
      <c r="D406" s="412"/>
      <c r="E406" s="412"/>
      <c r="F406" s="413"/>
      <c r="G406" s="413"/>
      <c r="H406" s="413"/>
      <c r="I406" s="414"/>
    </row>
    <row r="407" spans="1:9" ht="21" customHeight="1" thickBot="1">
      <c r="A407" s="410"/>
      <c r="B407" s="411"/>
      <c r="C407" s="412"/>
      <c r="D407" s="412"/>
      <c r="E407" s="412"/>
      <c r="F407" s="413"/>
      <c r="G407" s="413"/>
      <c r="H407" s="413"/>
      <c r="I407" s="414"/>
    </row>
    <row r="408" spans="1:9" ht="21" customHeight="1" thickBot="1">
      <c r="A408" s="410"/>
      <c r="B408" s="411"/>
      <c r="C408" s="412"/>
      <c r="D408" s="412"/>
      <c r="E408" s="412"/>
      <c r="F408" s="413"/>
      <c r="G408" s="413"/>
      <c r="H408" s="413"/>
      <c r="I408" s="414"/>
    </row>
    <row r="409" spans="1:9" ht="21" customHeight="1" thickBot="1">
      <c r="A409" s="410"/>
      <c r="B409" s="411"/>
      <c r="C409" s="412"/>
      <c r="D409" s="412"/>
      <c r="E409" s="412"/>
      <c r="F409" s="413"/>
      <c r="G409" s="413"/>
      <c r="H409" s="413"/>
      <c r="I409" s="414"/>
    </row>
    <row r="410" spans="1:9" ht="21" customHeight="1" thickBot="1">
      <c r="A410" s="410"/>
      <c r="B410" s="411"/>
      <c r="C410" s="412"/>
      <c r="D410" s="412"/>
      <c r="E410" s="412"/>
      <c r="F410" s="413"/>
      <c r="G410" s="413"/>
      <c r="H410" s="413"/>
      <c r="I410" s="414"/>
    </row>
    <row r="411" spans="1:9" ht="11.25" thickBot="1">
      <c r="A411" s="410"/>
      <c r="B411" s="411"/>
      <c r="C411" s="480"/>
      <c r="D411" s="481"/>
      <c r="E411" s="481"/>
      <c r="F411" s="481"/>
      <c r="G411" s="481"/>
      <c r="H411" s="481"/>
      <c r="I411" s="482"/>
    </row>
    <row r="412" spans="1:9" ht="21" customHeight="1" thickBot="1">
      <c r="A412" s="410"/>
      <c r="B412" s="411"/>
      <c r="C412" s="412"/>
      <c r="D412" s="412"/>
      <c r="E412" s="412"/>
      <c r="F412" s="413"/>
      <c r="G412" s="413"/>
      <c r="H412" s="413"/>
      <c r="I412" s="414"/>
    </row>
    <row r="413" spans="1:9" ht="21" customHeight="1" thickBot="1">
      <c r="A413" s="410"/>
      <c r="B413" s="411"/>
      <c r="C413" s="412"/>
      <c r="D413" s="412"/>
      <c r="E413" s="412"/>
      <c r="F413" s="413"/>
      <c r="G413" s="413"/>
      <c r="H413" s="413"/>
      <c r="I413" s="414"/>
    </row>
    <row r="414" spans="1:9" ht="21" customHeight="1" thickBot="1">
      <c r="A414" s="410"/>
      <c r="B414" s="411"/>
      <c r="C414" s="412"/>
      <c r="D414" s="412"/>
      <c r="E414" s="412"/>
      <c r="F414" s="413"/>
      <c r="G414" s="413"/>
      <c r="H414" s="413"/>
      <c r="I414" s="414"/>
    </row>
    <row r="415" spans="1:9" ht="21" customHeight="1" thickBot="1">
      <c r="A415" s="410"/>
      <c r="B415" s="411"/>
      <c r="C415" s="412"/>
      <c r="D415" s="412"/>
      <c r="E415" s="412"/>
      <c r="F415" s="413"/>
      <c r="G415" s="413"/>
      <c r="H415" s="413"/>
      <c r="I415" s="414"/>
    </row>
    <row r="416" spans="1:9" ht="11.25" thickBot="1">
      <c r="A416" s="410"/>
      <c r="B416" s="411"/>
      <c r="C416" s="480"/>
      <c r="D416" s="481"/>
      <c r="E416" s="481"/>
      <c r="F416" s="481"/>
      <c r="G416" s="481"/>
      <c r="H416" s="481"/>
      <c r="I416" s="482"/>
    </row>
    <row r="417" spans="1:9" ht="11.25" thickBot="1">
      <c r="A417" s="410"/>
      <c r="B417" s="411"/>
      <c r="C417" s="480"/>
      <c r="D417" s="481"/>
      <c r="E417" s="481"/>
      <c r="F417" s="481"/>
      <c r="G417" s="481"/>
      <c r="H417" s="481"/>
      <c r="I417" s="482"/>
    </row>
    <row r="418" spans="1:9" ht="11.25" thickBot="1">
      <c r="A418" s="410"/>
      <c r="B418" s="411"/>
      <c r="C418" s="480"/>
      <c r="D418" s="481"/>
      <c r="E418" s="481"/>
      <c r="F418" s="481"/>
      <c r="G418" s="481"/>
      <c r="H418" s="481"/>
      <c r="I418" s="482"/>
    </row>
    <row r="419" spans="1:9" ht="11.25" thickBot="1">
      <c r="A419" s="410"/>
      <c r="B419" s="411"/>
      <c r="C419" s="480"/>
      <c r="D419" s="481"/>
      <c r="E419" s="481"/>
      <c r="F419" s="481"/>
      <c r="G419" s="481"/>
      <c r="H419" s="481"/>
      <c r="I419" s="482"/>
    </row>
    <row r="420" spans="1:9" ht="11.25" thickBot="1">
      <c r="A420" s="410"/>
      <c r="B420" s="411"/>
      <c r="C420" s="480"/>
      <c r="D420" s="481"/>
      <c r="E420" s="481"/>
      <c r="F420" s="481"/>
      <c r="G420" s="481"/>
      <c r="H420" s="481"/>
      <c r="I420" s="482"/>
    </row>
    <row r="421" spans="1:9" ht="11.25" thickBot="1">
      <c r="A421" s="410"/>
      <c r="B421" s="411"/>
      <c r="C421" s="480"/>
      <c r="D421" s="481"/>
      <c r="E421" s="481"/>
      <c r="F421" s="481"/>
      <c r="G421" s="481"/>
      <c r="H421" s="481"/>
      <c r="I421" s="482"/>
    </row>
    <row r="422" spans="1:9" ht="21" customHeight="1" thickBot="1">
      <c r="A422" s="410"/>
      <c r="B422" s="411"/>
      <c r="C422" s="412"/>
      <c r="D422" s="412"/>
      <c r="E422" s="412"/>
      <c r="F422" s="413"/>
      <c r="G422" s="413"/>
      <c r="H422" s="413"/>
      <c r="I422" s="414"/>
    </row>
    <row r="423" spans="1:9" ht="11.25" thickBot="1">
      <c r="A423" s="410"/>
      <c r="B423" s="411"/>
      <c r="C423" s="480"/>
      <c r="D423" s="481"/>
      <c r="E423" s="481"/>
      <c r="F423" s="481"/>
      <c r="G423" s="481"/>
      <c r="H423" s="481"/>
      <c r="I423" s="482"/>
    </row>
    <row r="424" spans="1:9" ht="11.25" thickBot="1">
      <c r="A424" s="410"/>
      <c r="B424" s="411"/>
      <c r="C424" s="480"/>
      <c r="D424" s="481"/>
      <c r="E424" s="481"/>
      <c r="F424" s="481"/>
      <c r="G424" s="481"/>
      <c r="H424" s="481"/>
      <c r="I424" s="482"/>
    </row>
    <row r="425" spans="1:9" ht="21" customHeight="1" thickBot="1">
      <c r="A425" s="410"/>
      <c r="B425" s="411"/>
      <c r="C425" s="412"/>
      <c r="D425" s="412"/>
      <c r="E425" s="412"/>
      <c r="F425" s="413"/>
      <c r="G425" s="413"/>
      <c r="H425" s="413"/>
      <c r="I425" s="414"/>
    </row>
    <row r="426" spans="1:9" ht="11.25" thickBot="1">
      <c r="A426" s="410"/>
      <c r="B426" s="411"/>
      <c r="C426" s="480"/>
      <c r="D426" s="481"/>
      <c r="E426" s="481"/>
      <c r="F426" s="481"/>
      <c r="G426" s="481"/>
      <c r="H426" s="481"/>
      <c r="I426" s="482"/>
    </row>
    <row r="427" spans="1:9" ht="11.25" thickBot="1">
      <c r="A427" s="410"/>
      <c r="B427" s="411"/>
      <c r="C427" s="480"/>
      <c r="D427" s="481"/>
      <c r="E427" s="481"/>
      <c r="F427" s="481"/>
      <c r="G427" s="481"/>
      <c r="H427" s="481"/>
      <c r="I427" s="482"/>
    </row>
    <row r="428" spans="1:9" ht="11.25" thickBot="1">
      <c r="A428" s="410"/>
      <c r="B428" s="411"/>
      <c r="C428" s="480"/>
      <c r="D428" s="481"/>
      <c r="E428" s="481"/>
      <c r="F428" s="481"/>
      <c r="G428" s="481"/>
      <c r="H428" s="481"/>
      <c r="I428" s="482"/>
    </row>
    <row r="429" spans="1:9" ht="21" customHeight="1" thickBot="1">
      <c r="A429" s="410"/>
      <c r="B429" s="411"/>
      <c r="C429" s="412"/>
      <c r="D429" s="412"/>
      <c r="E429" s="412"/>
      <c r="F429" s="413"/>
      <c r="G429" s="413"/>
      <c r="H429" s="413"/>
      <c r="I429" s="414"/>
    </row>
    <row r="430" spans="1:9" ht="21" customHeight="1" thickBot="1">
      <c r="A430" s="415"/>
      <c r="B430" s="416"/>
      <c r="C430" s="417"/>
      <c r="D430" s="417"/>
      <c r="E430" s="417"/>
      <c r="F430" s="418"/>
      <c r="G430" s="418"/>
      <c r="H430" s="418"/>
      <c r="I430" s="419"/>
    </row>
    <row r="431" spans="1:9">
      <c r="A431" s="495"/>
      <c r="B431" s="495"/>
      <c r="C431" s="495"/>
      <c r="D431" s="495"/>
      <c r="E431" s="495"/>
      <c r="F431" s="495"/>
      <c r="G431" s="495"/>
      <c r="H431" s="495"/>
      <c r="I431" s="495"/>
    </row>
    <row r="432" spans="1:9">
      <c r="A432" s="484"/>
      <c r="B432" s="484"/>
      <c r="C432" s="484"/>
      <c r="D432" s="484"/>
      <c r="E432" s="484"/>
      <c r="F432" s="484"/>
      <c r="G432" s="484"/>
      <c r="H432" s="484"/>
      <c r="I432" s="484"/>
    </row>
    <row r="433" spans="1:9" ht="10.5" customHeight="1">
      <c r="A433" s="496"/>
      <c r="B433" s="496"/>
      <c r="C433" s="496"/>
      <c r="D433" s="496"/>
      <c r="E433" s="496"/>
      <c r="F433" s="496"/>
      <c r="G433" s="496"/>
      <c r="H433" s="496"/>
      <c r="I433" s="496"/>
    </row>
    <row r="434" spans="1:9">
      <c r="A434" s="484"/>
      <c r="B434" s="484"/>
      <c r="C434" s="484"/>
      <c r="D434" s="484"/>
      <c r="E434" s="484"/>
      <c r="F434" s="484"/>
      <c r="G434" s="484"/>
      <c r="H434" s="484"/>
      <c r="I434" s="484"/>
    </row>
    <row r="435" spans="1:9" ht="10.5" customHeight="1">
      <c r="A435" s="497"/>
      <c r="B435" s="497"/>
      <c r="C435" s="497"/>
      <c r="D435" s="497"/>
      <c r="E435" s="497"/>
      <c r="F435" s="497"/>
      <c r="G435" s="497"/>
      <c r="H435" s="497"/>
      <c r="I435" s="497"/>
    </row>
    <row r="436" spans="1:9" ht="10.5" customHeight="1">
      <c r="A436" s="497"/>
      <c r="B436" s="497"/>
      <c r="C436" s="497"/>
      <c r="D436" s="497"/>
      <c r="E436" s="497"/>
      <c r="F436" s="497"/>
      <c r="G436" s="497"/>
      <c r="H436" s="497"/>
      <c r="I436" s="497"/>
    </row>
    <row r="437" spans="1:9" ht="10.5" customHeight="1">
      <c r="A437" s="497"/>
      <c r="B437" s="497"/>
      <c r="C437" s="497"/>
      <c r="D437" s="497"/>
      <c r="E437" s="497"/>
      <c r="F437" s="497"/>
      <c r="G437" s="497"/>
      <c r="H437" s="497"/>
      <c r="I437" s="497"/>
    </row>
    <row r="438" spans="1:9" ht="10.5" customHeight="1">
      <c r="A438" s="497"/>
      <c r="B438" s="497"/>
      <c r="C438" s="497"/>
      <c r="D438" s="497"/>
      <c r="E438" s="497"/>
      <c r="F438" s="497"/>
      <c r="G438" s="497"/>
      <c r="H438" s="497"/>
      <c r="I438" s="497"/>
    </row>
    <row r="439" spans="1:9" ht="10.5" customHeight="1">
      <c r="A439" s="497"/>
      <c r="B439" s="497"/>
      <c r="C439" s="497"/>
      <c r="D439" s="497"/>
      <c r="E439" s="497"/>
      <c r="F439" s="497"/>
      <c r="G439" s="497"/>
      <c r="H439" s="497"/>
      <c r="I439" s="497"/>
    </row>
  </sheetData>
  <mergeCells count="218">
    <mergeCell ref="A435:I435"/>
    <mergeCell ref="A436:I436"/>
    <mergeCell ref="A437:I437"/>
    <mergeCell ref="A438:I438"/>
    <mergeCell ref="A439:I439"/>
    <mergeCell ref="C421:I421"/>
    <mergeCell ref="C423:I423"/>
    <mergeCell ref="C424:I424"/>
    <mergeCell ref="C426:I426"/>
    <mergeCell ref="C427:I427"/>
    <mergeCell ref="C428:I428"/>
    <mergeCell ref="A431:I431"/>
    <mergeCell ref="A432:I432"/>
    <mergeCell ref="A433:I433"/>
    <mergeCell ref="C228:I228"/>
    <mergeCell ref="C233:I233"/>
    <mergeCell ref="C237:I237"/>
    <mergeCell ref="C238:I238"/>
    <mergeCell ref="C247:I247"/>
    <mergeCell ref="C251:I251"/>
    <mergeCell ref="C288:I288"/>
    <mergeCell ref="C292:I292"/>
    <mergeCell ref="A434:I434"/>
    <mergeCell ref="C301:I301"/>
    <mergeCell ref="C326:I326"/>
    <mergeCell ref="C373:I373"/>
    <mergeCell ref="C379:I379"/>
    <mergeCell ref="C402:I402"/>
    <mergeCell ref="C405:I405"/>
    <mergeCell ref="C419:I419"/>
    <mergeCell ref="C259:I259"/>
    <mergeCell ref="C260:I260"/>
    <mergeCell ref="C261:I261"/>
    <mergeCell ref="C337:I337"/>
    <mergeCell ref="C303:I303"/>
    <mergeCell ref="C309:I309"/>
    <mergeCell ref="C310:I310"/>
    <mergeCell ref="C311:I311"/>
    <mergeCell ref="C70:I70"/>
    <mergeCell ref="C87:I87"/>
    <mergeCell ref="C95:I95"/>
    <mergeCell ref="C97:I97"/>
    <mergeCell ref="C98:I98"/>
    <mergeCell ref="C105:I105"/>
    <mergeCell ref="C67:I67"/>
    <mergeCell ref="C71:I71"/>
    <mergeCell ref="C66:I66"/>
    <mergeCell ref="C76:I76"/>
    <mergeCell ref="C77:I77"/>
    <mergeCell ref="C81:I81"/>
    <mergeCell ref="C90:I90"/>
    <mergeCell ref="C73:I73"/>
    <mergeCell ref="C74:I74"/>
    <mergeCell ref="C69:I69"/>
    <mergeCell ref="C224:I224"/>
    <mergeCell ref="C323:I323"/>
    <mergeCell ref="C86:I86"/>
    <mergeCell ref="C110:I110"/>
    <mergeCell ref="C115:I115"/>
    <mergeCell ref="C116:I116"/>
    <mergeCell ref="C117:I117"/>
    <mergeCell ref="C137:I137"/>
    <mergeCell ref="C138:I138"/>
    <mergeCell ref="C143:I143"/>
    <mergeCell ref="C131:I131"/>
    <mergeCell ref="C91:I91"/>
    <mergeCell ref="C136:I136"/>
    <mergeCell ref="C142:I142"/>
    <mergeCell ref="C134:I134"/>
    <mergeCell ref="C135:I135"/>
    <mergeCell ref="C127:I127"/>
    <mergeCell ref="C128:I128"/>
    <mergeCell ref="C129:I129"/>
    <mergeCell ref="C211:I211"/>
    <mergeCell ref="C212:I212"/>
    <mergeCell ref="C130:I130"/>
    <mergeCell ref="C286:I286"/>
    <mergeCell ref="C307:I307"/>
    <mergeCell ref="C199:I199"/>
    <mergeCell ref="C290:I290"/>
    <mergeCell ref="C256:I256"/>
    <mergeCell ref="C257:I257"/>
    <mergeCell ref="C258:I258"/>
    <mergeCell ref="C293:I293"/>
    <mergeCell ref="C160:I160"/>
    <mergeCell ref="C169:I169"/>
    <mergeCell ref="C144:I144"/>
    <mergeCell ref="C145:I145"/>
    <mergeCell ref="C149:I149"/>
    <mergeCell ref="C150:I150"/>
    <mergeCell ref="C151:I151"/>
    <mergeCell ref="C244:I244"/>
    <mergeCell ref="C265:I265"/>
    <mergeCell ref="C221:I221"/>
    <mergeCell ref="C186:I186"/>
    <mergeCell ref="C189:I189"/>
    <mergeCell ref="C196:I196"/>
    <mergeCell ref="C200:I200"/>
    <mergeCell ref="C201:I201"/>
    <mergeCell ref="C208:I208"/>
    <mergeCell ref="C216:I216"/>
    <mergeCell ref="C220:I220"/>
    <mergeCell ref="C282:I282"/>
    <mergeCell ref="C139:I139"/>
    <mergeCell ref="C132:I132"/>
    <mergeCell ref="C133:I133"/>
    <mergeCell ref="C166:I166"/>
    <mergeCell ref="C175:I175"/>
    <mergeCell ref="C308:I308"/>
    <mergeCell ref="C320:I320"/>
    <mergeCell ref="C268:I268"/>
    <mergeCell ref="C272:I272"/>
    <mergeCell ref="C274:I274"/>
    <mergeCell ref="C280:I280"/>
    <mergeCell ref="C281:I281"/>
    <mergeCell ref="C178:I178"/>
    <mergeCell ref="C181:I181"/>
    <mergeCell ref="C173:I173"/>
    <mergeCell ref="C174:I174"/>
    <mergeCell ref="C176:I176"/>
    <mergeCell ref="C177:I177"/>
    <mergeCell ref="C229:I229"/>
    <mergeCell ref="C230:I230"/>
    <mergeCell ref="C184:I184"/>
    <mergeCell ref="C188:I188"/>
    <mergeCell ref="C192:I192"/>
    <mergeCell ref="C287:I287"/>
    <mergeCell ref="C359:I359"/>
    <mergeCell ref="C378:I378"/>
    <mergeCell ref="C387:I387"/>
    <mergeCell ref="C380:I380"/>
    <mergeCell ref="C383:I383"/>
    <mergeCell ref="C385:I385"/>
    <mergeCell ref="C386:I386"/>
    <mergeCell ref="C384:I384"/>
    <mergeCell ref="C294:I294"/>
    <mergeCell ref="C296:I296"/>
    <mergeCell ref="C289:I289"/>
    <mergeCell ref="C19:I19"/>
    <mergeCell ref="C20:I20"/>
    <mergeCell ref="C22:I22"/>
    <mergeCell ref="C23:I23"/>
    <mergeCell ref="C24:I24"/>
    <mergeCell ref="C25:I25"/>
    <mergeCell ref="C47:I47"/>
    <mergeCell ref="C58:I58"/>
    <mergeCell ref="C65:I65"/>
    <mergeCell ref="C45:I45"/>
    <mergeCell ref="C46:I46"/>
    <mergeCell ref="C63:I63"/>
    <mergeCell ref="C59:I59"/>
    <mergeCell ref="C32:I32"/>
    <mergeCell ref="C33:I33"/>
    <mergeCell ref="C34:I34"/>
    <mergeCell ref="C37:I37"/>
    <mergeCell ref="C51:I51"/>
    <mergeCell ref="C40:I40"/>
    <mergeCell ref="C42:I42"/>
    <mergeCell ref="C52:I52"/>
    <mergeCell ref="C53:I53"/>
    <mergeCell ref="C57:I57"/>
    <mergeCell ref="A1:J1"/>
    <mergeCell ref="A2:I2"/>
    <mergeCell ref="A3:I3"/>
    <mergeCell ref="A4:I4"/>
    <mergeCell ref="A5:I5"/>
    <mergeCell ref="A6:I6"/>
    <mergeCell ref="A7:I7"/>
    <mergeCell ref="A8:I8"/>
    <mergeCell ref="A9:I9"/>
    <mergeCell ref="A10:J10"/>
    <mergeCell ref="A11:B12"/>
    <mergeCell ref="C11:E11"/>
    <mergeCell ref="F11:F12"/>
    <mergeCell ref="G11:G12"/>
    <mergeCell ref="H11:H12"/>
    <mergeCell ref="I11:I12"/>
    <mergeCell ref="C38:I38"/>
    <mergeCell ref="C39:I39"/>
    <mergeCell ref="C13:I13"/>
    <mergeCell ref="C14:I14"/>
    <mergeCell ref="C15:I15"/>
    <mergeCell ref="C16:I16"/>
    <mergeCell ref="C17:I17"/>
    <mergeCell ref="C18:I18"/>
    <mergeCell ref="C21:I21"/>
    <mergeCell ref="C26:I26"/>
    <mergeCell ref="C27:I27"/>
    <mergeCell ref="C28:I28"/>
    <mergeCell ref="C29:I29"/>
    <mergeCell ref="C30:I30"/>
    <mergeCell ref="C31:I31"/>
    <mergeCell ref="C35:I35"/>
    <mergeCell ref="C36:I36"/>
    <mergeCell ref="C231:I231"/>
    <mergeCell ref="C232:I232"/>
    <mergeCell ref="C418:I418"/>
    <mergeCell ref="C400:I400"/>
    <mergeCell ref="C401:I401"/>
    <mergeCell ref="C416:I416"/>
    <mergeCell ref="C420:I420"/>
    <mergeCell ref="C340:I340"/>
    <mergeCell ref="C351:I351"/>
    <mergeCell ref="C354:I354"/>
    <mergeCell ref="C356:I356"/>
    <mergeCell ref="C371:I371"/>
    <mergeCell ref="C372:I372"/>
    <mergeCell ref="C374:I374"/>
    <mergeCell ref="C377:I377"/>
    <mergeCell ref="C355:I355"/>
    <mergeCell ref="C341:I341"/>
    <mergeCell ref="C345:I345"/>
    <mergeCell ref="C417:I417"/>
    <mergeCell ref="C390:I390"/>
    <mergeCell ref="C391:I391"/>
    <mergeCell ref="C411:I411"/>
    <mergeCell ref="C395:I395"/>
    <mergeCell ref="C279:I279"/>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8"/>
  <dimension ref="A1:J454"/>
  <sheetViews>
    <sheetView topLeftCell="A7" workbookViewId="0">
      <selection activeCell="K352" sqref="K352"/>
    </sheetView>
  </sheetViews>
  <sheetFormatPr defaultColWidth="9.140625" defaultRowHeight="10.5"/>
  <cols>
    <col min="1" max="1" width="9.140625" style="406"/>
    <col min="2" max="2" width="36.42578125" style="406" bestFit="1" customWidth="1"/>
    <col min="3" max="4" width="10.85546875" style="406" customWidth="1"/>
    <col min="5" max="5" width="10.28515625" style="406" customWidth="1"/>
    <col min="6" max="6" width="8.42578125" style="406" customWidth="1"/>
    <col min="7" max="7" width="8.28515625" style="406" customWidth="1"/>
    <col min="8" max="8" width="9.85546875" style="406" customWidth="1"/>
    <col min="9" max="9" width="7" style="406" customWidth="1"/>
    <col min="10" max="10" width="36.42578125" style="406" bestFit="1" customWidth="1"/>
    <col min="11" max="16384" width="9.140625" style="406"/>
  </cols>
  <sheetData>
    <row r="1" spans="1:10" ht="26.25" customHeight="1">
      <c r="A1" s="494"/>
      <c r="B1" s="494"/>
      <c r="C1" s="494"/>
      <c r="D1" s="494"/>
      <c r="E1" s="494"/>
      <c r="F1" s="494"/>
      <c r="G1" s="494"/>
      <c r="H1" s="494"/>
      <c r="I1" s="494"/>
      <c r="J1" s="494"/>
    </row>
    <row r="2" spans="1:10">
      <c r="A2" s="484"/>
      <c r="B2" s="484"/>
      <c r="C2" s="484"/>
      <c r="D2" s="484"/>
      <c r="E2" s="484"/>
      <c r="F2" s="484"/>
      <c r="G2" s="484"/>
      <c r="H2" s="484"/>
      <c r="I2" s="484"/>
      <c r="J2" s="440"/>
    </row>
    <row r="3" spans="1:10" ht="10.5" customHeight="1">
      <c r="A3" s="483"/>
      <c r="B3" s="483"/>
      <c r="C3" s="483"/>
      <c r="D3" s="483"/>
      <c r="E3" s="483"/>
      <c r="F3" s="483"/>
      <c r="G3" s="483"/>
      <c r="H3" s="483"/>
      <c r="I3" s="483"/>
      <c r="J3" s="407"/>
    </row>
    <row r="4" spans="1:10">
      <c r="A4" s="484"/>
      <c r="B4" s="484"/>
      <c r="C4" s="484"/>
      <c r="D4" s="484"/>
      <c r="E4" s="484"/>
      <c r="F4" s="484"/>
      <c r="G4" s="484"/>
      <c r="H4" s="484"/>
      <c r="I4" s="484"/>
      <c r="J4" s="440"/>
    </row>
    <row r="5" spans="1:10" ht="10.5" customHeight="1">
      <c r="A5" s="483"/>
      <c r="B5" s="483"/>
      <c r="C5" s="483"/>
      <c r="D5" s="483"/>
      <c r="E5" s="483"/>
      <c r="F5" s="483"/>
      <c r="G5" s="483"/>
      <c r="H5" s="483"/>
      <c r="I5" s="483"/>
      <c r="J5" s="407"/>
    </row>
    <row r="6" spans="1:10">
      <c r="A6" s="483"/>
      <c r="B6" s="483"/>
      <c r="C6" s="483"/>
      <c r="D6" s="483"/>
      <c r="E6" s="483"/>
      <c r="F6" s="483"/>
      <c r="G6" s="483"/>
      <c r="H6" s="483"/>
      <c r="I6" s="483"/>
      <c r="J6" s="407"/>
    </row>
    <row r="7" spans="1:10" ht="10.5" customHeight="1">
      <c r="A7" s="483"/>
      <c r="B7" s="483"/>
      <c r="C7" s="483"/>
      <c r="D7" s="483"/>
      <c r="E7" s="483"/>
      <c r="F7" s="483"/>
      <c r="G7" s="483"/>
      <c r="H7" s="483"/>
      <c r="I7" s="483"/>
      <c r="J7" s="407"/>
    </row>
    <row r="8" spans="1:10">
      <c r="A8" s="483"/>
      <c r="B8" s="483"/>
      <c r="C8" s="483"/>
      <c r="D8" s="483"/>
      <c r="E8" s="483"/>
      <c r="F8" s="483"/>
      <c r="G8" s="483"/>
      <c r="H8" s="483"/>
      <c r="I8" s="483"/>
      <c r="J8" s="407"/>
    </row>
    <row r="9" spans="1:10" ht="10.5" customHeight="1">
      <c r="A9" s="483"/>
      <c r="B9" s="483"/>
      <c r="C9" s="483"/>
      <c r="D9" s="483"/>
      <c r="E9" s="483"/>
      <c r="F9" s="483"/>
      <c r="G9" s="483"/>
      <c r="H9" s="483"/>
      <c r="I9" s="483"/>
      <c r="J9" s="408"/>
    </row>
    <row r="10" spans="1:10" ht="11.25" thickBot="1">
      <c r="A10" s="484"/>
      <c r="B10" s="484"/>
      <c r="C10" s="484"/>
      <c r="D10" s="484"/>
      <c r="E10" s="484"/>
      <c r="F10" s="484"/>
      <c r="G10" s="484"/>
      <c r="H10" s="484"/>
      <c r="I10" s="484"/>
      <c r="J10" s="484"/>
    </row>
    <row r="11" spans="1:10" ht="21" customHeight="1" thickBot="1">
      <c r="A11" s="485"/>
      <c r="B11" s="486"/>
      <c r="C11" s="489"/>
      <c r="D11" s="490"/>
      <c r="E11" s="491"/>
      <c r="F11" s="492"/>
      <c r="G11" s="492"/>
      <c r="H11" s="492"/>
      <c r="I11" s="492"/>
    </row>
    <row r="12" spans="1:10" ht="21" customHeight="1" thickBot="1">
      <c r="A12" s="487"/>
      <c r="B12" s="488"/>
      <c r="C12" s="409"/>
      <c r="D12" s="409"/>
      <c r="E12" s="409"/>
      <c r="F12" s="493"/>
      <c r="G12" s="493"/>
      <c r="H12" s="493"/>
      <c r="I12" s="493"/>
    </row>
    <row r="13" spans="1:10" ht="11.25" thickBot="1">
      <c r="A13" s="410"/>
      <c r="B13" s="411"/>
      <c r="C13" s="480"/>
      <c r="D13" s="481"/>
      <c r="E13" s="481"/>
      <c r="F13" s="481"/>
      <c r="G13" s="481"/>
      <c r="H13" s="481"/>
      <c r="I13" s="482"/>
    </row>
    <row r="14" spans="1:10" ht="11.25" thickBot="1">
      <c r="A14" s="410"/>
      <c r="B14" s="411"/>
      <c r="C14" s="480"/>
      <c r="D14" s="481"/>
      <c r="E14" s="481"/>
      <c r="F14" s="481"/>
      <c r="G14" s="481"/>
      <c r="H14" s="481"/>
      <c r="I14" s="482"/>
    </row>
    <row r="15" spans="1:10" ht="11.25" thickBot="1">
      <c r="A15" s="410"/>
      <c r="B15" s="411"/>
      <c r="C15" s="480"/>
      <c r="D15" s="481"/>
      <c r="E15" s="481"/>
      <c r="F15" s="481"/>
      <c r="G15" s="481"/>
      <c r="H15" s="481"/>
      <c r="I15" s="482"/>
    </row>
    <row r="16" spans="1:10" ht="11.25" thickBot="1">
      <c r="A16" s="410"/>
      <c r="B16" s="411"/>
      <c r="C16" s="480"/>
      <c r="D16" s="481"/>
      <c r="E16" s="481"/>
      <c r="F16" s="481"/>
      <c r="G16" s="481"/>
      <c r="H16" s="481"/>
      <c r="I16" s="482"/>
    </row>
    <row r="17" spans="1:9" ht="11.25" thickBot="1">
      <c r="A17" s="410"/>
      <c r="B17" s="411"/>
      <c r="C17" s="480"/>
      <c r="D17" s="481"/>
      <c r="E17" s="481"/>
      <c r="F17" s="481"/>
      <c r="G17" s="481"/>
      <c r="H17" s="481"/>
      <c r="I17" s="482"/>
    </row>
    <row r="18" spans="1:9" ht="11.25" thickBot="1">
      <c r="A18" s="410"/>
      <c r="B18" s="411"/>
      <c r="C18" s="480"/>
      <c r="D18" s="481"/>
      <c r="E18" s="481"/>
      <c r="F18" s="481"/>
      <c r="G18" s="481"/>
      <c r="H18" s="481"/>
      <c r="I18" s="482"/>
    </row>
    <row r="19" spans="1:9" ht="11.25" thickBot="1">
      <c r="A19" s="410"/>
      <c r="B19" s="411"/>
      <c r="C19" s="480"/>
      <c r="D19" s="481"/>
      <c r="E19" s="481"/>
      <c r="F19" s="481"/>
      <c r="G19" s="481"/>
      <c r="H19" s="481"/>
      <c r="I19" s="482"/>
    </row>
    <row r="20" spans="1:9" ht="11.25" thickBot="1">
      <c r="A20" s="410"/>
      <c r="B20" s="411"/>
      <c r="C20" s="480"/>
      <c r="D20" s="481"/>
      <c r="E20" s="481"/>
      <c r="F20" s="481"/>
      <c r="G20" s="481"/>
      <c r="H20" s="481"/>
      <c r="I20" s="482"/>
    </row>
    <row r="21" spans="1:9" ht="11.25" thickBot="1">
      <c r="A21" s="410"/>
      <c r="B21" s="411"/>
      <c r="C21" s="480"/>
      <c r="D21" s="481"/>
      <c r="E21" s="481"/>
      <c r="F21" s="481"/>
      <c r="G21" s="481"/>
      <c r="H21" s="481"/>
      <c r="I21" s="482"/>
    </row>
    <row r="22" spans="1:9" ht="11.25" thickBot="1">
      <c r="A22" s="410"/>
      <c r="B22" s="411"/>
      <c r="C22" s="480"/>
      <c r="D22" s="481"/>
      <c r="E22" s="481"/>
      <c r="F22" s="481"/>
      <c r="G22" s="481"/>
      <c r="H22" s="481"/>
      <c r="I22" s="482"/>
    </row>
    <row r="23" spans="1:9" ht="11.25" thickBot="1">
      <c r="A23" s="410"/>
      <c r="B23" s="411"/>
      <c r="C23" s="480"/>
      <c r="D23" s="481"/>
      <c r="E23" s="481"/>
      <c r="F23" s="481"/>
      <c r="G23" s="481"/>
      <c r="H23" s="481"/>
      <c r="I23" s="482"/>
    </row>
    <row r="24" spans="1:9" ht="11.25" thickBot="1">
      <c r="A24" s="410"/>
      <c r="B24" s="411"/>
      <c r="C24" s="480"/>
      <c r="D24" s="481"/>
      <c r="E24" s="481"/>
      <c r="F24" s="481"/>
      <c r="G24" s="481"/>
      <c r="H24" s="481"/>
      <c r="I24" s="482"/>
    </row>
    <row r="25" spans="1:9" ht="11.25" thickBot="1">
      <c r="A25" s="410"/>
      <c r="B25" s="411"/>
      <c r="C25" s="480"/>
      <c r="D25" s="481"/>
      <c r="E25" s="481"/>
      <c r="F25" s="481"/>
      <c r="G25" s="481"/>
      <c r="H25" s="481"/>
      <c r="I25" s="482"/>
    </row>
    <row r="26" spans="1:9" ht="11.25" thickBot="1">
      <c r="A26" s="410"/>
      <c r="B26" s="411"/>
      <c r="C26" s="480"/>
      <c r="D26" s="481"/>
      <c r="E26" s="481"/>
      <c r="F26" s="481"/>
      <c r="G26" s="481"/>
      <c r="H26" s="481"/>
      <c r="I26" s="482"/>
    </row>
    <row r="27" spans="1:9" ht="11.25" thickBot="1">
      <c r="A27" s="410"/>
      <c r="B27" s="411"/>
      <c r="C27" s="480"/>
      <c r="D27" s="481"/>
      <c r="E27" s="481"/>
      <c r="F27" s="481"/>
      <c r="G27" s="481"/>
      <c r="H27" s="481"/>
      <c r="I27" s="482"/>
    </row>
    <row r="28" spans="1:9" ht="11.25" thickBot="1">
      <c r="A28" s="410"/>
      <c r="B28" s="411"/>
      <c r="C28" s="480"/>
      <c r="D28" s="481"/>
      <c r="E28" s="481"/>
      <c r="F28" s="481"/>
      <c r="G28" s="481"/>
      <c r="H28" s="481"/>
      <c r="I28" s="482"/>
    </row>
    <row r="29" spans="1:9" ht="11.25" thickBot="1">
      <c r="A29" s="410"/>
      <c r="B29" s="411"/>
      <c r="C29" s="480"/>
      <c r="D29" s="481"/>
      <c r="E29" s="481"/>
      <c r="F29" s="481"/>
      <c r="G29" s="481"/>
      <c r="H29" s="481"/>
      <c r="I29" s="482"/>
    </row>
    <row r="30" spans="1:9" ht="11.25" thickBot="1">
      <c r="A30" s="410"/>
      <c r="B30" s="411"/>
      <c r="C30" s="480"/>
      <c r="D30" s="481"/>
      <c r="E30" s="481"/>
      <c r="F30" s="481"/>
      <c r="G30" s="481"/>
      <c r="H30" s="481"/>
      <c r="I30" s="482"/>
    </row>
    <row r="31" spans="1:9" ht="11.25" thickBot="1">
      <c r="A31" s="410"/>
      <c r="B31" s="411"/>
      <c r="C31" s="480"/>
      <c r="D31" s="481"/>
      <c r="E31" s="481"/>
      <c r="F31" s="481"/>
      <c r="G31" s="481"/>
      <c r="H31" s="481"/>
      <c r="I31" s="482"/>
    </row>
    <row r="32" spans="1:9" ht="11.25" thickBot="1">
      <c r="A32" s="410"/>
      <c r="B32" s="411"/>
      <c r="C32" s="480"/>
      <c r="D32" s="481"/>
      <c r="E32" s="481"/>
      <c r="F32" s="481"/>
      <c r="G32" s="481"/>
      <c r="H32" s="481"/>
      <c r="I32" s="482"/>
    </row>
    <row r="33" spans="1:9" ht="11.25" thickBot="1">
      <c r="A33" s="410"/>
      <c r="B33" s="411"/>
      <c r="C33" s="480"/>
      <c r="D33" s="481"/>
      <c r="E33" s="481"/>
      <c r="F33" s="481"/>
      <c r="G33" s="481"/>
      <c r="H33" s="481"/>
      <c r="I33" s="482"/>
    </row>
    <row r="34" spans="1:9" ht="11.25" thickBot="1">
      <c r="A34" s="410"/>
      <c r="B34" s="411"/>
      <c r="C34" s="480"/>
      <c r="D34" s="481"/>
      <c r="E34" s="481"/>
      <c r="F34" s="481"/>
      <c r="G34" s="481"/>
      <c r="H34" s="481"/>
      <c r="I34" s="482"/>
    </row>
    <row r="35" spans="1:9" ht="11.25" thickBot="1">
      <c r="A35" s="410"/>
      <c r="B35" s="411"/>
      <c r="C35" s="480"/>
      <c r="D35" s="481"/>
      <c r="E35" s="481"/>
      <c r="F35" s="481"/>
      <c r="G35" s="481"/>
      <c r="H35" s="481"/>
      <c r="I35" s="482"/>
    </row>
    <row r="36" spans="1:9" ht="11.25" thickBot="1">
      <c r="A36" s="410"/>
      <c r="B36" s="411"/>
      <c r="C36" s="480"/>
      <c r="D36" s="481"/>
      <c r="E36" s="481"/>
      <c r="F36" s="481"/>
      <c r="G36" s="481"/>
      <c r="H36" s="481"/>
      <c r="I36" s="482"/>
    </row>
    <row r="37" spans="1:9" ht="11.25" thickBot="1">
      <c r="A37" s="410"/>
      <c r="B37" s="411"/>
      <c r="C37" s="480"/>
      <c r="D37" s="481"/>
      <c r="E37" s="481"/>
      <c r="F37" s="481"/>
      <c r="G37" s="481"/>
      <c r="H37" s="481"/>
      <c r="I37" s="482"/>
    </row>
    <row r="38" spans="1:9" ht="11.25" thickBot="1">
      <c r="A38" s="410"/>
      <c r="B38" s="411"/>
      <c r="C38" s="480"/>
      <c r="D38" s="481"/>
      <c r="E38" s="481"/>
      <c r="F38" s="481"/>
      <c r="G38" s="481"/>
      <c r="H38" s="481"/>
      <c r="I38" s="482"/>
    </row>
    <row r="39" spans="1:9" ht="11.25" thickBot="1">
      <c r="A39" s="410"/>
      <c r="B39" s="411"/>
      <c r="C39" s="480"/>
      <c r="D39" s="481"/>
      <c r="E39" s="481"/>
      <c r="F39" s="481"/>
      <c r="G39" s="481"/>
      <c r="H39" s="481"/>
      <c r="I39" s="482"/>
    </row>
    <row r="40" spans="1:9" ht="11.25" thickBot="1">
      <c r="A40" s="410"/>
      <c r="B40" s="411"/>
      <c r="C40" s="480"/>
      <c r="D40" s="481"/>
      <c r="E40" s="481"/>
      <c r="F40" s="481"/>
      <c r="G40" s="481"/>
      <c r="H40" s="481"/>
      <c r="I40" s="482"/>
    </row>
    <row r="41" spans="1:9" ht="21" customHeight="1" thickBot="1">
      <c r="A41" s="410"/>
      <c r="B41" s="411"/>
      <c r="C41" s="412"/>
      <c r="D41" s="412"/>
      <c r="E41" s="412"/>
      <c r="F41" s="413"/>
      <c r="G41" s="413"/>
      <c r="H41" s="413"/>
      <c r="I41" s="414"/>
    </row>
    <row r="42" spans="1:9" ht="11.25" thickBot="1">
      <c r="A42" s="410"/>
      <c r="B42" s="411"/>
      <c r="C42" s="480"/>
      <c r="D42" s="481"/>
      <c r="E42" s="481"/>
      <c r="F42" s="481"/>
      <c r="G42" s="481"/>
      <c r="H42" s="481"/>
      <c r="I42" s="482"/>
    </row>
    <row r="43" spans="1:9" ht="21" customHeight="1" thickBot="1">
      <c r="A43" s="410"/>
      <c r="B43" s="411"/>
      <c r="C43" s="412"/>
      <c r="D43" s="412"/>
      <c r="E43" s="412"/>
      <c r="F43" s="413"/>
      <c r="G43" s="413"/>
      <c r="H43" s="413"/>
      <c r="I43" s="414"/>
    </row>
    <row r="44" spans="1:9" ht="21" customHeight="1" thickBot="1">
      <c r="A44" s="410"/>
      <c r="B44" s="411"/>
      <c r="C44" s="412"/>
      <c r="D44" s="412"/>
      <c r="E44" s="412"/>
      <c r="F44" s="413"/>
      <c r="G44" s="413"/>
      <c r="H44" s="413"/>
      <c r="I44" s="414"/>
    </row>
    <row r="45" spans="1:9" ht="11.25" thickBot="1">
      <c r="A45" s="410"/>
      <c r="B45" s="411"/>
      <c r="C45" s="480"/>
      <c r="D45" s="481"/>
      <c r="E45" s="481"/>
      <c r="F45" s="481"/>
      <c r="G45" s="481"/>
      <c r="H45" s="481"/>
      <c r="I45" s="482"/>
    </row>
    <row r="46" spans="1:9" ht="11.25" thickBot="1">
      <c r="A46" s="410"/>
      <c r="B46" s="411"/>
      <c r="C46" s="480"/>
      <c r="D46" s="481"/>
      <c r="E46" s="481"/>
      <c r="F46" s="481"/>
      <c r="G46" s="481"/>
      <c r="H46" s="481"/>
      <c r="I46" s="482"/>
    </row>
    <row r="47" spans="1:9" ht="11.25" thickBot="1">
      <c r="A47" s="410"/>
      <c r="B47" s="411"/>
      <c r="C47" s="480"/>
      <c r="D47" s="481"/>
      <c r="E47" s="481"/>
      <c r="F47" s="481"/>
      <c r="G47" s="481"/>
      <c r="H47" s="481"/>
      <c r="I47" s="482"/>
    </row>
    <row r="48" spans="1:9" ht="21" customHeight="1" thickBot="1">
      <c r="A48" s="410"/>
      <c r="B48" s="411"/>
      <c r="C48" s="412"/>
      <c r="D48" s="412"/>
      <c r="E48" s="412"/>
      <c r="F48" s="413"/>
      <c r="G48" s="413"/>
      <c r="H48" s="413"/>
      <c r="I48" s="414"/>
    </row>
    <row r="49" spans="1:9" ht="21" customHeight="1" thickBot="1">
      <c r="A49" s="410"/>
      <c r="B49" s="411"/>
      <c r="C49" s="412"/>
      <c r="D49" s="412"/>
      <c r="E49" s="412"/>
      <c r="F49" s="413"/>
      <c r="G49" s="413"/>
      <c r="H49" s="413"/>
      <c r="I49" s="414"/>
    </row>
    <row r="50" spans="1:9" ht="21" customHeight="1" thickBot="1">
      <c r="A50" s="410"/>
      <c r="B50" s="411"/>
      <c r="C50" s="412"/>
      <c r="D50" s="412"/>
      <c r="E50" s="412"/>
      <c r="F50" s="413"/>
      <c r="G50" s="413"/>
      <c r="H50" s="413"/>
      <c r="I50" s="414"/>
    </row>
    <row r="51" spans="1:9" ht="11.25" thickBot="1">
      <c r="A51" s="410"/>
      <c r="B51" s="411"/>
      <c r="C51" s="480"/>
      <c r="D51" s="481"/>
      <c r="E51" s="481"/>
      <c r="F51" s="481"/>
      <c r="G51" s="481"/>
      <c r="H51" s="481"/>
      <c r="I51" s="482"/>
    </row>
    <row r="52" spans="1:9" ht="11.25" thickBot="1">
      <c r="A52" s="410"/>
      <c r="B52" s="411"/>
      <c r="C52" s="480"/>
      <c r="D52" s="481"/>
      <c r="E52" s="481"/>
      <c r="F52" s="481"/>
      <c r="G52" s="481"/>
      <c r="H52" s="481"/>
      <c r="I52" s="482"/>
    </row>
    <row r="53" spans="1:9" ht="11.25" thickBot="1">
      <c r="A53" s="410"/>
      <c r="B53" s="411"/>
      <c r="C53" s="480"/>
      <c r="D53" s="481"/>
      <c r="E53" s="481"/>
      <c r="F53" s="481"/>
      <c r="G53" s="481"/>
      <c r="H53" s="481"/>
      <c r="I53" s="482"/>
    </row>
    <row r="54" spans="1:9" ht="21" customHeight="1" thickBot="1">
      <c r="A54" s="410"/>
      <c r="B54" s="411"/>
      <c r="C54" s="412"/>
      <c r="D54" s="412"/>
      <c r="E54" s="412"/>
      <c r="F54" s="413"/>
      <c r="G54" s="413"/>
      <c r="H54" s="413"/>
      <c r="I54" s="414"/>
    </row>
    <row r="55" spans="1:9" ht="21" customHeight="1" thickBot="1">
      <c r="A55" s="410"/>
      <c r="B55" s="411"/>
      <c r="C55" s="412"/>
      <c r="D55" s="412"/>
      <c r="E55" s="412"/>
      <c r="F55" s="413"/>
      <c r="G55" s="413"/>
      <c r="H55" s="413"/>
      <c r="I55" s="414"/>
    </row>
    <row r="56" spans="1:9" ht="21" customHeight="1" thickBot="1">
      <c r="A56" s="410"/>
      <c r="B56" s="411"/>
      <c r="C56" s="412"/>
      <c r="D56" s="412"/>
      <c r="E56" s="412"/>
      <c r="F56" s="413"/>
      <c r="G56" s="413"/>
      <c r="H56" s="413"/>
      <c r="I56" s="414"/>
    </row>
    <row r="57" spans="1:9" ht="11.25" thickBot="1">
      <c r="A57" s="410"/>
      <c r="B57" s="411"/>
      <c r="C57" s="480"/>
      <c r="D57" s="481"/>
      <c r="E57" s="481"/>
      <c r="F57" s="481"/>
      <c r="G57" s="481"/>
      <c r="H57" s="481"/>
      <c r="I57" s="482"/>
    </row>
    <row r="58" spans="1:9" ht="11.25" thickBot="1">
      <c r="A58" s="410"/>
      <c r="B58" s="411"/>
      <c r="C58" s="480"/>
      <c r="D58" s="481"/>
      <c r="E58" s="481"/>
      <c r="F58" s="481"/>
      <c r="G58" s="481"/>
      <c r="H58" s="481"/>
      <c r="I58" s="482"/>
    </row>
    <row r="59" spans="1:9" ht="11.25" thickBot="1">
      <c r="A59" s="410"/>
      <c r="B59" s="411"/>
      <c r="C59" s="480"/>
      <c r="D59" s="481"/>
      <c r="E59" s="481"/>
      <c r="F59" s="481"/>
      <c r="G59" s="481"/>
      <c r="H59" s="481"/>
      <c r="I59" s="482"/>
    </row>
    <row r="60" spans="1:9" ht="21" customHeight="1" thickBot="1">
      <c r="A60" s="410"/>
      <c r="B60" s="411"/>
      <c r="C60" s="412"/>
      <c r="D60" s="412"/>
      <c r="E60" s="412"/>
      <c r="F60" s="413"/>
      <c r="G60" s="413"/>
      <c r="H60" s="413"/>
      <c r="I60" s="414"/>
    </row>
    <row r="61" spans="1:9" ht="21" customHeight="1" thickBot="1">
      <c r="A61" s="410"/>
      <c r="B61" s="411"/>
      <c r="C61" s="412"/>
      <c r="D61" s="412"/>
      <c r="E61" s="412"/>
      <c r="F61" s="413"/>
      <c r="G61" s="413"/>
      <c r="H61" s="413"/>
      <c r="I61" s="414"/>
    </row>
    <row r="62" spans="1:9" ht="21" customHeight="1" thickBot="1">
      <c r="A62" s="410"/>
      <c r="B62" s="411"/>
      <c r="C62" s="412"/>
      <c r="D62" s="412"/>
      <c r="E62" s="412"/>
      <c r="F62" s="413"/>
      <c r="G62" s="413"/>
      <c r="H62" s="413"/>
      <c r="I62" s="414"/>
    </row>
    <row r="63" spans="1:9" ht="11.25" thickBot="1">
      <c r="A63" s="410"/>
      <c r="B63" s="411"/>
      <c r="C63" s="480"/>
      <c r="D63" s="481"/>
      <c r="E63" s="481"/>
      <c r="F63" s="481"/>
      <c r="G63" s="481"/>
      <c r="H63" s="481"/>
      <c r="I63" s="482"/>
    </row>
    <row r="64" spans="1:9" ht="21" customHeight="1" thickBot="1">
      <c r="A64" s="410"/>
      <c r="B64" s="411"/>
      <c r="C64" s="412"/>
      <c r="D64" s="412"/>
      <c r="E64" s="412"/>
      <c r="F64" s="413"/>
      <c r="G64" s="413"/>
      <c r="H64" s="413"/>
      <c r="I64" s="414"/>
    </row>
    <row r="65" spans="1:9" ht="11.25" thickBot="1">
      <c r="A65" s="410"/>
      <c r="B65" s="411"/>
      <c r="C65" s="480"/>
      <c r="D65" s="481"/>
      <c r="E65" s="481"/>
      <c r="F65" s="481"/>
      <c r="G65" s="481"/>
      <c r="H65" s="481"/>
      <c r="I65" s="482"/>
    </row>
    <row r="66" spans="1:9" ht="11.25" thickBot="1">
      <c r="A66" s="410"/>
      <c r="B66" s="411"/>
      <c r="C66" s="480"/>
      <c r="D66" s="481"/>
      <c r="E66" s="481"/>
      <c r="F66" s="481"/>
      <c r="G66" s="481"/>
      <c r="H66" s="481"/>
      <c r="I66" s="482"/>
    </row>
    <row r="67" spans="1:9" ht="11.25" thickBot="1">
      <c r="A67" s="410"/>
      <c r="B67" s="411"/>
      <c r="C67" s="480"/>
      <c r="D67" s="481"/>
      <c r="E67" s="481"/>
      <c r="F67" s="481"/>
      <c r="G67" s="481"/>
      <c r="H67" s="481"/>
      <c r="I67" s="482"/>
    </row>
    <row r="68" spans="1:9" ht="21" customHeight="1" thickBot="1">
      <c r="A68" s="410"/>
      <c r="B68" s="411"/>
      <c r="C68" s="412"/>
      <c r="D68" s="412"/>
      <c r="E68" s="412"/>
      <c r="F68" s="413"/>
      <c r="G68" s="413"/>
      <c r="H68" s="413"/>
      <c r="I68" s="414"/>
    </row>
    <row r="69" spans="1:9" ht="11.25" thickBot="1">
      <c r="A69" s="410"/>
      <c r="B69" s="411"/>
      <c r="C69" s="480"/>
      <c r="D69" s="481"/>
      <c r="E69" s="481"/>
      <c r="F69" s="481"/>
      <c r="G69" s="481"/>
      <c r="H69" s="481"/>
      <c r="I69" s="482"/>
    </row>
    <row r="70" spans="1:9" ht="11.25" thickBot="1">
      <c r="A70" s="410"/>
      <c r="B70" s="411"/>
      <c r="C70" s="480"/>
      <c r="D70" s="481"/>
      <c r="E70" s="481"/>
      <c r="F70" s="481"/>
      <c r="G70" s="481"/>
      <c r="H70" s="481"/>
      <c r="I70" s="482"/>
    </row>
    <row r="71" spans="1:9" ht="11.25" thickBot="1">
      <c r="A71" s="410"/>
      <c r="B71" s="411"/>
      <c r="C71" s="480"/>
      <c r="D71" s="481"/>
      <c r="E71" s="481"/>
      <c r="F71" s="481"/>
      <c r="G71" s="481"/>
      <c r="H71" s="481"/>
      <c r="I71" s="482"/>
    </row>
    <row r="72" spans="1:9" ht="21" customHeight="1" thickBot="1">
      <c r="A72" s="410"/>
      <c r="B72" s="411"/>
      <c r="C72" s="412"/>
      <c r="D72" s="412"/>
      <c r="E72" s="412"/>
      <c r="F72" s="413"/>
      <c r="G72" s="413"/>
      <c r="H72" s="413"/>
      <c r="I72" s="414"/>
    </row>
    <row r="73" spans="1:9" ht="11.25" thickBot="1">
      <c r="A73" s="410"/>
      <c r="B73" s="411"/>
      <c r="C73" s="480"/>
      <c r="D73" s="481"/>
      <c r="E73" s="481"/>
      <c r="F73" s="481"/>
      <c r="G73" s="481"/>
      <c r="H73" s="481"/>
      <c r="I73" s="482"/>
    </row>
    <row r="74" spans="1:9" ht="11.25" thickBot="1">
      <c r="A74" s="410"/>
      <c r="B74" s="411"/>
      <c r="C74" s="480"/>
      <c r="D74" s="481"/>
      <c r="E74" s="481"/>
      <c r="F74" s="481"/>
      <c r="G74" s="481"/>
      <c r="H74" s="481"/>
      <c r="I74" s="482"/>
    </row>
    <row r="75" spans="1:9" ht="21" customHeight="1" thickBot="1">
      <c r="A75" s="410"/>
      <c r="B75" s="411"/>
      <c r="C75" s="412"/>
      <c r="D75" s="412"/>
      <c r="E75" s="412"/>
      <c r="F75" s="413"/>
      <c r="G75" s="413"/>
      <c r="H75" s="413"/>
      <c r="I75" s="414"/>
    </row>
    <row r="76" spans="1:9" ht="11.25" thickBot="1">
      <c r="A76" s="410"/>
      <c r="B76" s="411"/>
      <c r="C76" s="480"/>
      <c r="D76" s="481"/>
      <c r="E76" s="481"/>
      <c r="F76" s="481"/>
      <c r="G76" s="481"/>
      <c r="H76" s="481"/>
      <c r="I76" s="482"/>
    </row>
    <row r="77" spans="1:9" ht="11.25" thickBot="1">
      <c r="A77" s="410"/>
      <c r="B77" s="411"/>
      <c r="C77" s="480"/>
      <c r="D77" s="481"/>
      <c r="E77" s="481"/>
      <c r="F77" s="481"/>
      <c r="G77" s="481"/>
      <c r="H77" s="481"/>
      <c r="I77" s="482"/>
    </row>
    <row r="78" spans="1:9" ht="21" customHeight="1" thickBot="1">
      <c r="A78" s="410"/>
      <c r="B78" s="411"/>
      <c r="C78" s="412"/>
      <c r="D78" s="412"/>
      <c r="E78" s="412"/>
      <c r="F78" s="413"/>
      <c r="G78" s="413"/>
      <c r="H78" s="413"/>
      <c r="I78" s="414"/>
    </row>
    <row r="79" spans="1:9" ht="21" customHeight="1" thickBot="1">
      <c r="A79" s="410"/>
      <c r="B79" s="411"/>
      <c r="C79" s="412"/>
      <c r="D79" s="412"/>
      <c r="E79" s="412"/>
      <c r="F79" s="413"/>
      <c r="G79" s="413"/>
      <c r="H79" s="413"/>
      <c r="I79" s="414"/>
    </row>
    <row r="80" spans="1:9" ht="21" customHeight="1" thickBot="1">
      <c r="A80" s="410"/>
      <c r="B80" s="411"/>
      <c r="C80" s="412"/>
      <c r="D80" s="412"/>
      <c r="E80" s="412"/>
      <c r="F80" s="413"/>
      <c r="G80" s="413"/>
      <c r="H80" s="413"/>
      <c r="I80" s="414"/>
    </row>
    <row r="81" spans="1:9" ht="11.25" thickBot="1">
      <c r="A81" s="410"/>
      <c r="B81" s="411"/>
      <c r="C81" s="480"/>
      <c r="D81" s="481"/>
      <c r="E81" s="481"/>
      <c r="F81" s="481"/>
      <c r="G81" s="481"/>
      <c r="H81" s="481"/>
      <c r="I81" s="482"/>
    </row>
    <row r="82" spans="1:9" ht="21" customHeight="1" thickBot="1">
      <c r="A82" s="410"/>
      <c r="B82" s="411"/>
      <c r="C82" s="412"/>
      <c r="D82" s="412"/>
      <c r="E82" s="412"/>
      <c r="F82" s="413"/>
      <c r="G82" s="413"/>
      <c r="H82" s="413"/>
      <c r="I82" s="414"/>
    </row>
    <row r="83" spans="1:9" ht="21" customHeight="1" thickBot="1">
      <c r="A83" s="410"/>
      <c r="B83" s="411"/>
      <c r="C83" s="412"/>
      <c r="D83" s="412"/>
      <c r="E83" s="412"/>
      <c r="F83" s="413"/>
      <c r="G83" s="413"/>
      <c r="H83" s="413"/>
      <c r="I83" s="414"/>
    </row>
    <row r="84" spans="1:9" ht="21" customHeight="1" thickBot="1">
      <c r="A84" s="410"/>
      <c r="B84" s="411"/>
      <c r="C84" s="412"/>
      <c r="D84" s="412"/>
      <c r="E84" s="412"/>
      <c r="F84" s="413"/>
      <c r="G84" s="413"/>
      <c r="H84" s="413"/>
      <c r="I84" s="414"/>
    </row>
    <row r="85" spans="1:9" ht="21" customHeight="1" thickBot="1">
      <c r="A85" s="410"/>
      <c r="B85" s="411"/>
      <c r="C85" s="412"/>
      <c r="D85" s="412"/>
      <c r="E85" s="412"/>
      <c r="F85" s="413"/>
      <c r="G85" s="413"/>
      <c r="H85" s="413"/>
      <c r="I85" s="414"/>
    </row>
    <row r="86" spans="1:9" ht="11.25" thickBot="1">
      <c r="A86" s="410"/>
      <c r="B86" s="411"/>
      <c r="C86" s="480"/>
      <c r="D86" s="481"/>
      <c r="E86" s="481"/>
      <c r="F86" s="481"/>
      <c r="G86" s="481"/>
      <c r="H86" s="481"/>
      <c r="I86" s="482"/>
    </row>
    <row r="87" spans="1:9" ht="11.25" thickBot="1">
      <c r="A87" s="410"/>
      <c r="B87" s="411"/>
      <c r="C87" s="480"/>
      <c r="D87" s="481"/>
      <c r="E87" s="481"/>
      <c r="F87" s="481"/>
      <c r="G87" s="481"/>
      <c r="H87" s="481"/>
      <c r="I87" s="482"/>
    </row>
    <row r="88" spans="1:9" ht="21" customHeight="1" thickBot="1">
      <c r="A88" s="410"/>
      <c r="B88" s="411"/>
      <c r="C88" s="412"/>
      <c r="D88" s="412"/>
      <c r="E88" s="412"/>
      <c r="F88" s="413"/>
      <c r="G88" s="413"/>
      <c r="H88" s="413"/>
      <c r="I88" s="414"/>
    </row>
    <row r="89" spans="1:9" ht="21" customHeight="1" thickBot="1">
      <c r="A89" s="410"/>
      <c r="B89" s="411"/>
      <c r="C89" s="412"/>
      <c r="D89" s="412"/>
      <c r="E89" s="412"/>
      <c r="F89" s="413"/>
      <c r="G89" s="413"/>
      <c r="H89" s="413"/>
      <c r="I89" s="414"/>
    </row>
    <row r="90" spans="1:9" ht="11.25" thickBot="1">
      <c r="A90" s="410"/>
      <c r="B90" s="411"/>
      <c r="C90" s="480"/>
      <c r="D90" s="481"/>
      <c r="E90" s="481"/>
      <c r="F90" s="481"/>
      <c r="G90" s="481"/>
      <c r="H90" s="481"/>
      <c r="I90" s="482"/>
    </row>
    <row r="91" spans="1:9" ht="11.25" thickBot="1">
      <c r="A91" s="410"/>
      <c r="B91" s="411"/>
      <c r="C91" s="480"/>
      <c r="D91" s="481"/>
      <c r="E91" s="481"/>
      <c r="F91" s="481"/>
      <c r="G91" s="481"/>
      <c r="H91" s="481"/>
      <c r="I91" s="482"/>
    </row>
    <row r="92" spans="1:9" ht="21" customHeight="1" thickBot="1">
      <c r="A92" s="410"/>
      <c r="B92" s="411"/>
      <c r="C92" s="412"/>
      <c r="D92" s="412"/>
      <c r="E92" s="412"/>
      <c r="F92" s="413"/>
      <c r="G92" s="413"/>
      <c r="H92" s="413"/>
      <c r="I92" s="414"/>
    </row>
    <row r="93" spans="1:9" ht="21" customHeight="1" thickBot="1">
      <c r="A93" s="410"/>
      <c r="B93" s="411"/>
      <c r="C93" s="412"/>
      <c r="D93" s="412"/>
      <c r="E93" s="412"/>
      <c r="F93" s="413"/>
      <c r="G93" s="413"/>
      <c r="H93" s="413"/>
      <c r="I93" s="414"/>
    </row>
    <row r="94" spans="1:9" ht="21" customHeight="1" thickBot="1">
      <c r="A94" s="410"/>
      <c r="B94" s="411"/>
      <c r="C94" s="412"/>
      <c r="D94" s="412"/>
      <c r="E94" s="412"/>
      <c r="F94" s="413"/>
      <c r="G94" s="413"/>
      <c r="H94" s="413"/>
      <c r="I94" s="414"/>
    </row>
    <row r="95" spans="1:9" ht="11.25" thickBot="1">
      <c r="A95" s="410"/>
      <c r="B95" s="411"/>
      <c r="C95" s="480"/>
      <c r="D95" s="481"/>
      <c r="E95" s="481"/>
      <c r="F95" s="481"/>
      <c r="G95" s="481"/>
      <c r="H95" s="481"/>
      <c r="I95" s="482"/>
    </row>
    <row r="96" spans="1:9" ht="21" customHeight="1" thickBot="1">
      <c r="A96" s="410"/>
      <c r="B96" s="411"/>
      <c r="C96" s="412"/>
      <c r="D96" s="412"/>
      <c r="E96" s="412"/>
      <c r="F96" s="413"/>
      <c r="G96" s="413"/>
      <c r="H96" s="413"/>
      <c r="I96" s="414"/>
    </row>
    <row r="97" spans="1:9" ht="11.25" thickBot="1">
      <c r="A97" s="410"/>
      <c r="B97" s="411"/>
      <c r="C97" s="480"/>
      <c r="D97" s="481"/>
      <c r="E97" s="481"/>
      <c r="F97" s="481"/>
      <c r="G97" s="481"/>
      <c r="H97" s="481"/>
      <c r="I97" s="482"/>
    </row>
    <row r="98" spans="1:9" ht="11.25" thickBot="1">
      <c r="A98" s="410"/>
      <c r="B98" s="411"/>
      <c r="C98" s="480"/>
      <c r="D98" s="481"/>
      <c r="E98" s="481"/>
      <c r="F98" s="481"/>
      <c r="G98" s="481"/>
      <c r="H98" s="481"/>
      <c r="I98" s="482"/>
    </row>
    <row r="99" spans="1:9" ht="21" customHeight="1" thickBot="1">
      <c r="A99" s="410"/>
      <c r="B99" s="411"/>
      <c r="C99" s="412"/>
      <c r="D99" s="412"/>
      <c r="E99" s="412"/>
      <c r="F99" s="413"/>
      <c r="G99" s="413"/>
      <c r="H99" s="413"/>
      <c r="I99" s="414"/>
    </row>
    <row r="100" spans="1:9" ht="21" customHeight="1" thickBot="1">
      <c r="A100" s="410"/>
      <c r="B100" s="411"/>
      <c r="C100" s="412"/>
      <c r="D100" s="412"/>
      <c r="E100" s="412"/>
      <c r="F100" s="413"/>
      <c r="G100" s="413"/>
      <c r="H100" s="413"/>
      <c r="I100" s="414"/>
    </row>
    <row r="101" spans="1:9" ht="21" customHeight="1" thickBot="1">
      <c r="A101" s="410"/>
      <c r="B101" s="411"/>
      <c r="C101" s="412"/>
      <c r="D101" s="412"/>
      <c r="E101" s="412"/>
      <c r="F101" s="413"/>
      <c r="G101" s="413"/>
      <c r="H101" s="413"/>
      <c r="I101" s="414"/>
    </row>
    <row r="102" spans="1:9" ht="21" customHeight="1" thickBot="1">
      <c r="A102" s="410"/>
      <c r="B102" s="411"/>
      <c r="C102" s="412"/>
      <c r="D102" s="412"/>
      <c r="E102" s="412"/>
      <c r="F102" s="413"/>
      <c r="G102" s="413"/>
      <c r="H102" s="413"/>
      <c r="I102" s="414"/>
    </row>
    <row r="103" spans="1:9" ht="21" customHeight="1" thickBot="1">
      <c r="A103" s="410"/>
      <c r="B103" s="411"/>
      <c r="C103" s="412"/>
      <c r="D103" s="412"/>
      <c r="E103" s="412"/>
      <c r="F103" s="413"/>
      <c r="G103" s="413"/>
      <c r="H103" s="413"/>
      <c r="I103" s="414"/>
    </row>
    <row r="104" spans="1:9" ht="21" customHeight="1" thickBot="1">
      <c r="A104" s="410"/>
      <c r="B104" s="411"/>
      <c r="C104" s="412"/>
      <c r="D104" s="412"/>
      <c r="E104" s="412"/>
      <c r="F104" s="413"/>
      <c r="G104" s="413"/>
      <c r="H104" s="413"/>
      <c r="I104" s="414"/>
    </row>
    <row r="105" spans="1:9" ht="11.25" thickBot="1">
      <c r="A105" s="410"/>
      <c r="B105" s="411"/>
      <c r="C105" s="480"/>
      <c r="D105" s="481"/>
      <c r="E105" s="481"/>
      <c r="F105" s="481"/>
      <c r="G105" s="481"/>
      <c r="H105" s="481"/>
      <c r="I105" s="482"/>
    </row>
    <row r="106" spans="1:9" ht="21" customHeight="1" thickBot="1">
      <c r="A106" s="410"/>
      <c r="B106" s="411"/>
      <c r="C106" s="412"/>
      <c r="D106" s="412"/>
      <c r="E106" s="412"/>
      <c r="F106" s="413"/>
      <c r="G106" s="413"/>
      <c r="H106" s="413"/>
      <c r="I106" s="414"/>
    </row>
    <row r="107" spans="1:9" ht="21" customHeight="1" thickBot="1">
      <c r="A107" s="410"/>
      <c r="B107" s="411"/>
      <c r="C107" s="412"/>
      <c r="D107" s="412"/>
      <c r="E107" s="412"/>
      <c r="F107" s="413"/>
      <c r="G107" s="413"/>
      <c r="H107" s="413"/>
      <c r="I107" s="414"/>
    </row>
    <row r="108" spans="1:9" ht="21" customHeight="1" thickBot="1">
      <c r="A108" s="410"/>
      <c r="B108" s="411"/>
      <c r="C108" s="412"/>
      <c r="D108" s="412"/>
      <c r="E108" s="412"/>
      <c r="F108" s="413"/>
      <c r="G108" s="413"/>
      <c r="H108" s="413"/>
      <c r="I108" s="414"/>
    </row>
    <row r="109" spans="1:9" ht="21" customHeight="1" thickBot="1">
      <c r="A109" s="410"/>
      <c r="B109" s="411"/>
      <c r="C109" s="412"/>
      <c r="D109" s="412"/>
      <c r="E109" s="412"/>
      <c r="F109" s="413"/>
      <c r="G109" s="413"/>
      <c r="H109" s="413"/>
      <c r="I109" s="414"/>
    </row>
    <row r="110" spans="1:9" ht="11.25" thickBot="1">
      <c r="A110" s="410"/>
      <c r="B110" s="411"/>
      <c r="C110" s="480"/>
      <c r="D110" s="481"/>
      <c r="E110" s="481"/>
      <c r="F110" s="481"/>
      <c r="G110" s="481"/>
      <c r="H110" s="481"/>
      <c r="I110" s="482"/>
    </row>
    <row r="111" spans="1:9" ht="21" customHeight="1" thickBot="1">
      <c r="A111" s="410"/>
      <c r="B111" s="411"/>
      <c r="C111" s="412"/>
      <c r="D111" s="412"/>
      <c r="E111" s="412"/>
      <c r="F111" s="413"/>
      <c r="G111" s="413"/>
      <c r="H111" s="413"/>
      <c r="I111" s="414"/>
    </row>
    <row r="112" spans="1:9" ht="21" customHeight="1" thickBot="1">
      <c r="A112" s="410"/>
      <c r="B112" s="411"/>
      <c r="C112" s="412"/>
      <c r="D112" s="412"/>
      <c r="E112" s="412"/>
      <c r="F112" s="413"/>
      <c r="G112" s="413"/>
      <c r="H112" s="413"/>
      <c r="I112" s="414"/>
    </row>
    <row r="113" spans="1:9" ht="21" customHeight="1" thickBot="1">
      <c r="A113" s="410"/>
      <c r="B113" s="411"/>
      <c r="C113" s="412"/>
      <c r="D113" s="412"/>
      <c r="E113" s="412"/>
      <c r="F113" s="413"/>
      <c r="G113" s="413"/>
      <c r="H113" s="413"/>
      <c r="I113" s="414"/>
    </row>
    <row r="114" spans="1:9" ht="21" customHeight="1" thickBot="1">
      <c r="A114" s="410"/>
      <c r="B114" s="411"/>
      <c r="C114" s="412"/>
      <c r="D114" s="412"/>
      <c r="E114" s="412"/>
      <c r="F114" s="413"/>
      <c r="G114" s="413"/>
      <c r="H114" s="413"/>
      <c r="I114" s="414"/>
    </row>
    <row r="115" spans="1:9" ht="11.25" thickBot="1">
      <c r="A115" s="410"/>
      <c r="B115" s="411"/>
      <c r="C115" s="480"/>
      <c r="D115" s="481"/>
      <c r="E115" s="481"/>
      <c r="F115" s="481"/>
      <c r="G115" s="481"/>
      <c r="H115" s="481"/>
      <c r="I115" s="482"/>
    </row>
    <row r="116" spans="1:9" ht="11.25" thickBot="1">
      <c r="A116" s="410"/>
      <c r="B116" s="411"/>
      <c r="C116" s="480"/>
      <c r="D116" s="481"/>
      <c r="E116" s="481"/>
      <c r="F116" s="481"/>
      <c r="G116" s="481"/>
      <c r="H116" s="481"/>
      <c r="I116" s="482"/>
    </row>
    <row r="117" spans="1:9" ht="11.25" thickBot="1">
      <c r="A117" s="410"/>
      <c r="B117" s="411"/>
      <c r="C117" s="480"/>
      <c r="D117" s="481"/>
      <c r="E117" s="481"/>
      <c r="F117" s="481"/>
      <c r="G117" s="481"/>
      <c r="H117" s="481"/>
      <c r="I117" s="482"/>
    </row>
    <row r="118" spans="1:9" ht="21" customHeight="1" thickBot="1">
      <c r="A118" s="410"/>
      <c r="B118" s="411"/>
      <c r="C118" s="412"/>
      <c r="D118" s="412"/>
      <c r="E118" s="412"/>
      <c r="F118" s="413"/>
      <c r="G118" s="413"/>
      <c r="H118" s="413"/>
      <c r="I118" s="414"/>
    </row>
    <row r="119" spans="1:9" ht="21" customHeight="1" thickBot="1">
      <c r="A119" s="410"/>
      <c r="B119" s="411"/>
      <c r="C119" s="412"/>
      <c r="D119" s="412"/>
      <c r="E119" s="412"/>
      <c r="F119" s="413"/>
      <c r="G119" s="413"/>
      <c r="H119" s="413"/>
      <c r="I119" s="414"/>
    </row>
    <row r="120" spans="1:9" ht="21" customHeight="1" thickBot="1">
      <c r="A120" s="410"/>
      <c r="B120" s="411"/>
      <c r="C120" s="412"/>
      <c r="D120" s="412"/>
      <c r="E120" s="412"/>
      <c r="F120" s="413"/>
      <c r="G120" s="413"/>
      <c r="H120" s="413"/>
      <c r="I120" s="414"/>
    </row>
    <row r="121" spans="1:9" ht="21" customHeight="1" thickBot="1">
      <c r="A121" s="410"/>
      <c r="B121" s="411"/>
      <c r="C121" s="412"/>
      <c r="D121" s="412"/>
      <c r="E121" s="412"/>
      <c r="F121" s="413"/>
      <c r="G121" s="413"/>
      <c r="H121" s="413"/>
      <c r="I121" s="414"/>
    </row>
    <row r="122" spans="1:9" ht="21" customHeight="1" thickBot="1">
      <c r="A122" s="410"/>
      <c r="B122" s="411"/>
      <c r="C122" s="412"/>
      <c r="D122" s="412"/>
      <c r="E122" s="412"/>
      <c r="F122" s="413"/>
      <c r="G122" s="413"/>
      <c r="H122" s="413"/>
      <c r="I122" s="414"/>
    </row>
    <row r="123" spans="1:9" ht="21" customHeight="1" thickBot="1">
      <c r="A123" s="410"/>
      <c r="B123" s="411"/>
      <c r="C123" s="412"/>
      <c r="D123" s="412"/>
      <c r="E123" s="412"/>
      <c r="F123" s="413"/>
      <c r="G123" s="413"/>
      <c r="H123" s="413"/>
      <c r="I123" s="414"/>
    </row>
    <row r="124" spans="1:9" ht="21" customHeight="1" thickBot="1">
      <c r="A124" s="410"/>
      <c r="B124" s="411"/>
      <c r="C124" s="412"/>
      <c r="D124" s="412"/>
      <c r="E124" s="412"/>
      <c r="F124" s="413"/>
      <c r="G124" s="413"/>
      <c r="H124" s="413"/>
      <c r="I124" s="414"/>
    </row>
    <row r="125" spans="1:9" ht="21" customHeight="1" thickBot="1">
      <c r="A125" s="410"/>
      <c r="B125" s="411"/>
      <c r="C125" s="412"/>
      <c r="D125" s="412"/>
      <c r="E125" s="412"/>
      <c r="F125" s="413"/>
      <c r="G125" s="413"/>
      <c r="H125" s="413"/>
      <c r="I125" s="414"/>
    </row>
    <row r="126" spans="1:9" ht="21" customHeight="1" thickBot="1">
      <c r="A126" s="410"/>
      <c r="B126" s="411"/>
      <c r="C126" s="412"/>
      <c r="D126" s="412"/>
      <c r="E126" s="412"/>
      <c r="F126" s="413"/>
      <c r="G126" s="413"/>
      <c r="H126" s="413"/>
      <c r="I126" s="414"/>
    </row>
    <row r="127" spans="1:9" ht="11.25" thickBot="1">
      <c r="A127" s="410"/>
      <c r="B127" s="411"/>
      <c r="C127" s="480"/>
      <c r="D127" s="481"/>
      <c r="E127" s="481"/>
      <c r="F127" s="481"/>
      <c r="G127" s="481"/>
      <c r="H127" s="481"/>
      <c r="I127" s="482"/>
    </row>
    <row r="128" spans="1:9" ht="11.25" thickBot="1">
      <c r="A128" s="410"/>
      <c r="B128" s="411"/>
      <c r="C128" s="480"/>
      <c r="D128" s="481"/>
      <c r="E128" s="481"/>
      <c r="F128" s="481"/>
      <c r="G128" s="481"/>
      <c r="H128" s="481"/>
      <c r="I128" s="482"/>
    </row>
    <row r="129" spans="1:9" ht="11.25" thickBot="1">
      <c r="A129" s="410"/>
      <c r="B129" s="411"/>
      <c r="C129" s="480"/>
      <c r="D129" s="481"/>
      <c r="E129" s="481"/>
      <c r="F129" s="481"/>
      <c r="G129" s="481"/>
      <c r="H129" s="481"/>
      <c r="I129" s="482"/>
    </row>
    <row r="130" spans="1:9" ht="11.25" thickBot="1">
      <c r="A130" s="410"/>
      <c r="B130" s="411"/>
      <c r="C130" s="480"/>
      <c r="D130" s="481"/>
      <c r="E130" s="481"/>
      <c r="F130" s="481"/>
      <c r="G130" s="481"/>
      <c r="H130" s="481"/>
      <c r="I130" s="482"/>
    </row>
    <row r="131" spans="1:9" ht="11.25" thickBot="1">
      <c r="A131" s="410"/>
      <c r="B131" s="411"/>
      <c r="C131" s="480"/>
      <c r="D131" s="481"/>
      <c r="E131" s="481"/>
      <c r="F131" s="481"/>
      <c r="G131" s="481"/>
      <c r="H131" s="481"/>
      <c r="I131" s="482"/>
    </row>
    <row r="132" spans="1:9" ht="11.25" thickBot="1">
      <c r="A132" s="410"/>
      <c r="B132" s="411"/>
      <c r="C132" s="480"/>
      <c r="D132" s="481"/>
      <c r="E132" s="481"/>
      <c r="F132" s="481"/>
      <c r="G132" s="481"/>
      <c r="H132" s="481"/>
      <c r="I132" s="482"/>
    </row>
    <row r="133" spans="1:9" ht="11.25" thickBot="1">
      <c r="A133" s="410"/>
      <c r="B133" s="411"/>
      <c r="C133" s="480"/>
      <c r="D133" s="481"/>
      <c r="E133" s="481"/>
      <c r="F133" s="481"/>
      <c r="G133" s="481"/>
      <c r="H133" s="481"/>
      <c r="I133" s="482"/>
    </row>
    <row r="134" spans="1:9" ht="11.25" thickBot="1">
      <c r="A134" s="410"/>
      <c r="B134" s="411"/>
      <c r="C134" s="480"/>
      <c r="D134" s="481"/>
      <c r="E134" s="481"/>
      <c r="F134" s="481"/>
      <c r="G134" s="481"/>
      <c r="H134" s="481"/>
      <c r="I134" s="482"/>
    </row>
    <row r="135" spans="1:9" ht="11.25" thickBot="1">
      <c r="A135" s="410"/>
      <c r="B135" s="411"/>
      <c r="C135" s="480"/>
      <c r="D135" s="481"/>
      <c r="E135" s="481"/>
      <c r="F135" s="481"/>
      <c r="G135" s="481"/>
      <c r="H135" s="481"/>
      <c r="I135" s="482"/>
    </row>
    <row r="136" spans="1:9" ht="11.25" thickBot="1">
      <c r="A136" s="410"/>
      <c r="B136" s="411"/>
      <c r="C136" s="480"/>
      <c r="D136" s="481"/>
      <c r="E136" s="481"/>
      <c r="F136" s="481"/>
      <c r="G136" s="481"/>
      <c r="H136" s="481"/>
      <c r="I136" s="482"/>
    </row>
    <row r="137" spans="1:9" ht="11.25" thickBot="1">
      <c r="A137" s="410"/>
      <c r="B137" s="411"/>
      <c r="C137" s="480"/>
      <c r="D137" s="481"/>
      <c r="E137" s="481"/>
      <c r="F137" s="481"/>
      <c r="G137" s="481"/>
      <c r="H137" s="481"/>
      <c r="I137" s="482"/>
    </row>
    <row r="138" spans="1:9" ht="11.25" thickBot="1">
      <c r="A138" s="410"/>
      <c r="B138" s="411"/>
      <c r="C138" s="480"/>
      <c r="D138" s="481"/>
      <c r="E138" s="481"/>
      <c r="F138" s="481"/>
      <c r="G138" s="481"/>
      <c r="H138" s="481"/>
      <c r="I138" s="482"/>
    </row>
    <row r="139" spans="1:9" ht="11.25" thickBot="1">
      <c r="A139" s="410"/>
      <c r="B139" s="411"/>
      <c r="C139" s="480"/>
      <c r="D139" s="481"/>
      <c r="E139" s="481"/>
      <c r="F139" s="481"/>
      <c r="G139" s="481"/>
      <c r="H139" s="481"/>
      <c r="I139" s="482"/>
    </row>
    <row r="140" spans="1:9" ht="21" customHeight="1" thickBot="1">
      <c r="A140" s="410"/>
      <c r="B140" s="411"/>
      <c r="C140" s="412"/>
      <c r="D140" s="412"/>
      <c r="E140" s="412"/>
      <c r="F140" s="413"/>
      <c r="G140" s="413"/>
      <c r="H140" s="413"/>
      <c r="I140" s="414"/>
    </row>
    <row r="141" spans="1:9" ht="21" customHeight="1" thickBot="1">
      <c r="A141" s="410"/>
      <c r="B141" s="411"/>
      <c r="C141" s="412"/>
      <c r="D141" s="412"/>
      <c r="E141" s="412"/>
      <c r="F141" s="413"/>
      <c r="G141" s="413"/>
      <c r="H141" s="413"/>
      <c r="I141" s="414"/>
    </row>
    <row r="142" spans="1:9" ht="11.25" thickBot="1">
      <c r="A142" s="410"/>
      <c r="B142" s="411"/>
      <c r="C142" s="480"/>
      <c r="D142" s="481"/>
      <c r="E142" s="481"/>
      <c r="F142" s="481"/>
      <c r="G142" s="481"/>
      <c r="H142" s="481"/>
      <c r="I142" s="482"/>
    </row>
    <row r="143" spans="1:9" ht="11.25" thickBot="1">
      <c r="A143" s="410"/>
      <c r="B143" s="411"/>
      <c r="C143" s="480"/>
      <c r="D143" s="481"/>
      <c r="E143" s="481"/>
      <c r="F143" s="481"/>
      <c r="G143" s="481"/>
      <c r="H143" s="481"/>
      <c r="I143" s="482"/>
    </row>
    <row r="144" spans="1:9" ht="11.25" thickBot="1">
      <c r="A144" s="410"/>
      <c r="B144" s="411"/>
      <c r="C144" s="480"/>
      <c r="D144" s="481"/>
      <c r="E144" s="481"/>
      <c r="F144" s="481"/>
      <c r="G144" s="481"/>
      <c r="H144" s="481"/>
      <c r="I144" s="482"/>
    </row>
    <row r="145" spans="1:9" ht="11.25" thickBot="1">
      <c r="A145" s="410"/>
      <c r="B145" s="411"/>
      <c r="C145" s="480"/>
      <c r="D145" s="481"/>
      <c r="E145" s="481"/>
      <c r="F145" s="481"/>
      <c r="G145" s="481"/>
      <c r="H145" s="481"/>
      <c r="I145" s="482"/>
    </row>
    <row r="146" spans="1:9" ht="21" customHeight="1" thickBot="1">
      <c r="A146" s="410"/>
      <c r="B146" s="411"/>
      <c r="C146" s="412"/>
      <c r="D146" s="412"/>
      <c r="E146" s="412"/>
      <c r="F146" s="413"/>
      <c r="G146" s="413"/>
      <c r="H146" s="413"/>
      <c r="I146" s="414"/>
    </row>
    <row r="147" spans="1:9" ht="21" customHeight="1" thickBot="1">
      <c r="A147" s="410"/>
      <c r="B147" s="411"/>
      <c r="C147" s="412"/>
      <c r="D147" s="412"/>
      <c r="E147" s="412"/>
      <c r="F147" s="413"/>
      <c r="G147" s="413"/>
      <c r="H147" s="413"/>
      <c r="I147" s="414"/>
    </row>
    <row r="148" spans="1:9" ht="21" customHeight="1" thickBot="1">
      <c r="A148" s="410"/>
      <c r="B148" s="411"/>
      <c r="C148" s="412"/>
      <c r="D148" s="412"/>
      <c r="E148" s="412"/>
      <c r="F148" s="413"/>
      <c r="G148" s="413"/>
      <c r="H148" s="413"/>
      <c r="I148" s="414"/>
    </row>
    <row r="149" spans="1:9" ht="11.25" thickBot="1">
      <c r="A149" s="410"/>
      <c r="B149" s="411"/>
      <c r="C149" s="480"/>
      <c r="D149" s="481"/>
      <c r="E149" s="481"/>
      <c r="F149" s="481"/>
      <c r="G149" s="481"/>
      <c r="H149" s="481"/>
      <c r="I149" s="482"/>
    </row>
    <row r="150" spans="1:9" ht="11.25" thickBot="1">
      <c r="A150" s="410"/>
      <c r="B150" s="411"/>
      <c r="C150" s="480"/>
      <c r="D150" s="481"/>
      <c r="E150" s="481"/>
      <c r="F150" s="481"/>
      <c r="G150" s="481"/>
      <c r="H150" s="481"/>
      <c r="I150" s="482"/>
    </row>
    <row r="151" spans="1:9" ht="11.25" thickBot="1">
      <c r="A151" s="410"/>
      <c r="B151" s="411"/>
      <c r="C151" s="480"/>
      <c r="D151" s="481"/>
      <c r="E151" s="481"/>
      <c r="F151" s="481"/>
      <c r="G151" s="481"/>
      <c r="H151" s="481"/>
      <c r="I151" s="482"/>
    </row>
    <row r="152" spans="1:9" ht="21" customHeight="1" thickBot="1">
      <c r="A152" s="410"/>
      <c r="B152" s="411"/>
      <c r="C152" s="412"/>
      <c r="D152" s="412"/>
      <c r="E152" s="412"/>
      <c r="F152" s="413"/>
      <c r="G152" s="413"/>
      <c r="H152" s="413"/>
      <c r="I152" s="414"/>
    </row>
    <row r="153" spans="1:9" ht="21" customHeight="1" thickBot="1">
      <c r="A153" s="410"/>
      <c r="B153" s="411"/>
      <c r="C153" s="412"/>
      <c r="D153" s="412"/>
      <c r="E153" s="412"/>
      <c r="F153" s="413"/>
      <c r="G153" s="413"/>
      <c r="H153" s="413"/>
      <c r="I153" s="414"/>
    </row>
    <row r="154" spans="1:9" ht="21" customHeight="1" thickBot="1">
      <c r="A154" s="410"/>
      <c r="B154" s="411"/>
      <c r="C154" s="412"/>
      <c r="D154" s="412"/>
      <c r="E154" s="412"/>
      <c r="F154" s="413"/>
      <c r="G154" s="413"/>
      <c r="H154" s="413"/>
      <c r="I154" s="414"/>
    </row>
    <row r="155" spans="1:9" ht="21" customHeight="1" thickBot="1">
      <c r="A155" s="410"/>
      <c r="B155" s="411"/>
      <c r="C155" s="412"/>
      <c r="D155" s="412"/>
      <c r="E155" s="412"/>
      <c r="F155" s="413"/>
      <c r="G155" s="413"/>
      <c r="H155" s="413"/>
      <c r="I155" s="414"/>
    </row>
    <row r="156" spans="1:9" ht="21" customHeight="1" thickBot="1">
      <c r="A156" s="410"/>
      <c r="B156" s="411"/>
      <c r="C156" s="412"/>
      <c r="D156" s="412"/>
      <c r="E156" s="412"/>
      <c r="F156" s="413"/>
      <c r="G156" s="413"/>
      <c r="H156" s="413"/>
      <c r="I156" s="414"/>
    </row>
    <row r="157" spans="1:9" ht="21" customHeight="1" thickBot="1">
      <c r="A157" s="410"/>
      <c r="B157" s="411"/>
      <c r="C157" s="412"/>
      <c r="D157" s="412"/>
      <c r="E157" s="412"/>
      <c r="F157" s="413"/>
      <c r="G157" s="413"/>
      <c r="H157" s="413"/>
      <c r="I157" s="414"/>
    </row>
    <row r="158" spans="1:9" ht="21" customHeight="1" thickBot="1">
      <c r="A158" s="410"/>
      <c r="B158" s="411"/>
      <c r="C158" s="412"/>
      <c r="D158" s="412"/>
      <c r="E158" s="412"/>
      <c r="F158" s="413"/>
      <c r="G158" s="413"/>
      <c r="H158" s="413"/>
      <c r="I158" s="414"/>
    </row>
    <row r="159" spans="1:9" ht="21" customHeight="1" thickBot="1">
      <c r="A159" s="410"/>
      <c r="B159" s="411"/>
      <c r="C159" s="412"/>
      <c r="D159" s="412"/>
      <c r="E159" s="412"/>
      <c r="F159" s="413"/>
      <c r="G159" s="413"/>
      <c r="H159" s="413"/>
      <c r="I159" s="414"/>
    </row>
    <row r="160" spans="1:9" ht="11.25" thickBot="1">
      <c r="A160" s="410"/>
      <c r="B160" s="411"/>
      <c r="C160" s="480"/>
      <c r="D160" s="481"/>
      <c r="E160" s="481"/>
      <c r="F160" s="481"/>
      <c r="G160" s="481"/>
      <c r="H160" s="481"/>
      <c r="I160" s="482"/>
    </row>
    <row r="161" spans="1:9" ht="21" customHeight="1" thickBot="1">
      <c r="A161" s="410"/>
      <c r="B161" s="411"/>
      <c r="C161" s="412"/>
      <c r="D161" s="412"/>
      <c r="E161" s="412"/>
      <c r="F161" s="413"/>
      <c r="G161" s="413"/>
      <c r="H161" s="413"/>
      <c r="I161" s="414"/>
    </row>
    <row r="162" spans="1:9" ht="21" customHeight="1" thickBot="1">
      <c r="A162" s="410"/>
      <c r="B162" s="411"/>
      <c r="C162" s="412"/>
      <c r="D162" s="412"/>
      <c r="E162" s="412"/>
      <c r="F162" s="413"/>
      <c r="G162" s="413"/>
      <c r="H162" s="413"/>
      <c r="I162" s="414"/>
    </row>
    <row r="163" spans="1:9" ht="21" customHeight="1" thickBot="1">
      <c r="A163" s="410"/>
      <c r="B163" s="411"/>
      <c r="C163" s="412"/>
      <c r="D163" s="412"/>
      <c r="E163" s="412"/>
      <c r="F163" s="413"/>
      <c r="G163" s="413"/>
      <c r="H163" s="413"/>
      <c r="I163" s="414"/>
    </row>
    <row r="164" spans="1:9" ht="21" customHeight="1" thickBot="1">
      <c r="A164" s="410"/>
      <c r="B164" s="411"/>
      <c r="C164" s="412"/>
      <c r="D164" s="412"/>
      <c r="E164" s="412"/>
      <c r="F164" s="413"/>
      <c r="G164" s="413"/>
      <c r="H164" s="413"/>
      <c r="I164" s="414"/>
    </row>
    <row r="165" spans="1:9" ht="21" customHeight="1" thickBot="1">
      <c r="A165" s="410"/>
      <c r="B165" s="411"/>
      <c r="C165" s="412"/>
      <c r="D165" s="412"/>
      <c r="E165" s="412"/>
      <c r="F165" s="413"/>
      <c r="G165" s="413"/>
      <c r="H165" s="413"/>
      <c r="I165" s="414"/>
    </row>
    <row r="166" spans="1:9" ht="11.25" thickBot="1">
      <c r="A166" s="410"/>
      <c r="B166" s="411"/>
      <c r="C166" s="480"/>
      <c r="D166" s="481"/>
      <c r="E166" s="481"/>
      <c r="F166" s="481"/>
      <c r="G166" s="481"/>
      <c r="H166" s="481"/>
      <c r="I166" s="482"/>
    </row>
    <row r="167" spans="1:9" ht="21" customHeight="1" thickBot="1">
      <c r="A167" s="410"/>
      <c r="B167" s="411"/>
      <c r="C167" s="412"/>
      <c r="D167" s="412"/>
      <c r="E167" s="412"/>
      <c r="F167" s="413"/>
      <c r="G167" s="413"/>
      <c r="H167" s="413"/>
      <c r="I167" s="414"/>
    </row>
    <row r="168" spans="1:9" ht="21" customHeight="1" thickBot="1">
      <c r="A168" s="410"/>
      <c r="B168" s="411"/>
      <c r="C168" s="412"/>
      <c r="D168" s="412"/>
      <c r="E168" s="412"/>
      <c r="F168" s="413"/>
      <c r="G168" s="413"/>
      <c r="H168" s="413"/>
      <c r="I168" s="414"/>
    </row>
    <row r="169" spans="1:9" ht="11.25" thickBot="1">
      <c r="A169" s="410"/>
      <c r="B169" s="411"/>
      <c r="C169" s="480"/>
      <c r="D169" s="481"/>
      <c r="E169" s="481"/>
      <c r="F169" s="481"/>
      <c r="G169" s="481"/>
      <c r="H169" s="481"/>
      <c r="I169" s="482"/>
    </row>
    <row r="170" spans="1:9" ht="21" customHeight="1" thickBot="1">
      <c r="A170" s="410"/>
      <c r="B170" s="411"/>
      <c r="C170" s="412"/>
      <c r="D170" s="412"/>
      <c r="E170" s="412"/>
      <c r="F170" s="413"/>
      <c r="G170" s="413"/>
      <c r="H170" s="413"/>
      <c r="I170" s="414"/>
    </row>
    <row r="171" spans="1:9" ht="21" customHeight="1" thickBot="1">
      <c r="A171" s="410"/>
      <c r="B171" s="411"/>
      <c r="C171" s="412"/>
      <c r="D171" s="412"/>
      <c r="E171" s="412"/>
      <c r="F171" s="413"/>
      <c r="G171" s="413"/>
      <c r="H171" s="413"/>
      <c r="I171" s="414"/>
    </row>
    <row r="172" spans="1:9" ht="21" customHeight="1" thickBot="1">
      <c r="A172" s="410"/>
      <c r="B172" s="411"/>
      <c r="C172" s="412"/>
      <c r="D172" s="412"/>
      <c r="E172" s="412"/>
      <c r="F172" s="413"/>
      <c r="G172" s="413"/>
      <c r="H172" s="413"/>
      <c r="I172" s="414"/>
    </row>
    <row r="173" spans="1:9" ht="11.25" thickBot="1">
      <c r="A173" s="410"/>
      <c r="B173" s="411"/>
      <c r="C173" s="480"/>
      <c r="D173" s="481"/>
      <c r="E173" s="481"/>
      <c r="F173" s="481"/>
      <c r="G173" s="481"/>
      <c r="H173" s="481"/>
      <c r="I173" s="482"/>
    </row>
    <row r="174" spans="1:9" ht="11.25" thickBot="1">
      <c r="A174" s="410"/>
      <c r="B174" s="411"/>
      <c r="C174" s="480"/>
      <c r="D174" s="481"/>
      <c r="E174" s="481"/>
      <c r="F174" s="481"/>
      <c r="G174" s="481"/>
      <c r="H174" s="481"/>
      <c r="I174" s="482"/>
    </row>
    <row r="175" spans="1:9" ht="11.25" thickBot="1">
      <c r="A175" s="410"/>
      <c r="B175" s="411"/>
      <c r="C175" s="480"/>
      <c r="D175" s="481"/>
      <c r="E175" s="481"/>
      <c r="F175" s="481"/>
      <c r="G175" s="481"/>
      <c r="H175" s="481"/>
      <c r="I175" s="482"/>
    </row>
    <row r="176" spans="1:9" ht="11.25" thickBot="1">
      <c r="A176" s="410"/>
      <c r="B176" s="411"/>
      <c r="C176" s="480"/>
      <c r="D176" s="481"/>
      <c r="E176" s="481"/>
      <c r="F176" s="481"/>
      <c r="G176" s="481"/>
      <c r="H176" s="481"/>
      <c r="I176" s="482"/>
    </row>
    <row r="177" spans="1:9" ht="11.25" thickBot="1">
      <c r="A177" s="410"/>
      <c r="B177" s="411"/>
      <c r="C177" s="480"/>
      <c r="D177" s="481"/>
      <c r="E177" s="481"/>
      <c r="F177" s="481"/>
      <c r="G177" s="481"/>
      <c r="H177" s="481"/>
      <c r="I177" s="482"/>
    </row>
    <row r="178" spans="1:9" ht="11.25" thickBot="1">
      <c r="A178" s="410"/>
      <c r="B178" s="411"/>
      <c r="C178" s="480"/>
      <c r="D178" s="481"/>
      <c r="E178" s="481"/>
      <c r="F178" s="481"/>
      <c r="G178" s="481"/>
      <c r="H178" s="481"/>
      <c r="I178" s="482"/>
    </row>
    <row r="179" spans="1:9" ht="21" customHeight="1" thickBot="1">
      <c r="A179" s="410"/>
      <c r="B179" s="411"/>
      <c r="C179" s="412"/>
      <c r="D179" s="412"/>
      <c r="E179" s="412"/>
      <c r="F179" s="413"/>
      <c r="G179" s="413"/>
      <c r="H179" s="413"/>
      <c r="I179" s="414"/>
    </row>
    <row r="180" spans="1:9" ht="21" customHeight="1" thickBot="1">
      <c r="A180" s="410"/>
      <c r="B180" s="411"/>
      <c r="C180" s="412"/>
      <c r="D180" s="412"/>
      <c r="E180" s="412"/>
      <c r="F180" s="413"/>
      <c r="G180" s="413"/>
      <c r="H180" s="413"/>
      <c r="I180" s="414"/>
    </row>
    <row r="181" spans="1:9" ht="11.25" thickBot="1">
      <c r="A181" s="410"/>
      <c r="B181" s="411"/>
      <c r="C181" s="480"/>
      <c r="D181" s="481"/>
      <c r="E181" s="481"/>
      <c r="F181" s="481"/>
      <c r="G181" s="481"/>
      <c r="H181" s="481"/>
      <c r="I181" s="482"/>
    </row>
    <row r="182" spans="1:9" ht="21" customHeight="1" thickBot="1">
      <c r="A182" s="410"/>
      <c r="B182" s="411"/>
      <c r="C182" s="412"/>
      <c r="D182" s="412"/>
      <c r="E182" s="412"/>
      <c r="F182" s="413"/>
      <c r="G182" s="413"/>
      <c r="H182" s="413"/>
      <c r="I182" s="414"/>
    </row>
    <row r="183" spans="1:9" ht="21" customHeight="1" thickBot="1">
      <c r="A183" s="410"/>
      <c r="B183" s="411"/>
      <c r="C183" s="412"/>
      <c r="D183" s="412"/>
      <c r="E183" s="412"/>
      <c r="F183" s="413"/>
      <c r="G183" s="413"/>
      <c r="H183" s="413"/>
      <c r="I183" s="414"/>
    </row>
    <row r="184" spans="1:9" ht="11.25" thickBot="1">
      <c r="A184" s="410"/>
      <c r="B184" s="411"/>
      <c r="C184" s="480"/>
      <c r="D184" s="481"/>
      <c r="E184" s="481"/>
      <c r="F184" s="481"/>
      <c r="G184" s="481"/>
      <c r="H184" s="481"/>
      <c r="I184" s="482"/>
    </row>
    <row r="185" spans="1:9" ht="21" customHeight="1" thickBot="1">
      <c r="A185" s="410"/>
      <c r="B185" s="411"/>
      <c r="C185" s="412"/>
      <c r="D185" s="412"/>
      <c r="E185" s="412"/>
      <c r="F185" s="413"/>
      <c r="G185" s="413"/>
      <c r="H185" s="413"/>
      <c r="I185" s="414"/>
    </row>
    <row r="186" spans="1:9" ht="11.25" thickBot="1">
      <c r="A186" s="410"/>
      <c r="B186" s="411"/>
      <c r="C186" s="480"/>
      <c r="D186" s="481"/>
      <c r="E186" s="481"/>
      <c r="F186" s="481"/>
      <c r="G186" s="481"/>
      <c r="H186" s="481"/>
      <c r="I186" s="482"/>
    </row>
    <row r="187" spans="1:9" ht="21" customHeight="1" thickBot="1">
      <c r="A187" s="410"/>
      <c r="B187" s="411"/>
      <c r="C187" s="412"/>
      <c r="D187" s="412"/>
      <c r="E187" s="412"/>
      <c r="F187" s="413"/>
      <c r="G187" s="413"/>
      <c r="H187" s="413"/>
      <c r="I187" s="414"/>
    </row>
    <row r="188" spans="1:9" ht="11.25" thickBot="1">
      <c r="A188" s="410"/>
      <c r="B188" s="411"/>
      <c r="C188" s="480"/>
      <c r="D188" s="481"/>
      <c r="E188" s="481"/>
      <c r="F188" s="481"/>
      <c r="G188" s="481"/>
      <c r="H188" s="481"/>
      <c r="I188" s="482"/>
    </row>
    <row r="189" spans="1:9" ht="11.25" thickBot="1">
      <c r="A189" s="410"/>
      <c r="B189" s="411"/>
      <c r="C189" s="480"/>
      <c r="D189" s="481"/>
      <c r="E189" s="481"/>
      <c r="F189" s="481"/>
      <c r="G189" s="481"/>
      <c r="H189" s="481"/>
      <c r="I189" s="482"/>
    </row>
    <row r="190" spans="1:9" ht="21" customHeight="1" thickBot="1">
      <c r="A190" s="410"/>
      <c r="B190" s="411"/>
      <c r="C190" s="412"/>
      <c r="D190" s="412"/>
      <c r="E190" s="412"/>
      <c r="F190" s="413"/>
      <c r="G190" s="413"/>
      <c r="H190" s="413"/>
      <c r="I190" s="414"/>
    </row>
    <row r="191" spans="1:9" ht="21" customHeight="1" thickBot="1">
      <c r="A191" s="410"/>
      <c r="B191" s="411"/>
      <c r="C191" s="412"/>
      <c r="D191" s="412"/>
      <c r="E191" s="412"/>
      <c r="F191" s="413"/>
      <c r="G191" s="413"/>
      <c r="H191" s="413"/>
      <c r="I191" s="414"/>
    </row>
    <row r="192" spans="1:9" ht="11.25" thickBot="1">
      <c r="A192" s="410"/>
      <c r="B192" s="411"/>
      <c r="C192" s="480"/>
      <c r="D192" s="481"/>
      <c r="E192" s="481"/>
      <c r="F192" s="481"/>
      <c r="G192" s="481"/>
      <c r="H192" s="481"/>
      <c r="I192" s="482"/>
    </row>
    <row r="193" spans="1:9" ht="21" customHeight="1" thickBot="1">
      <c r="A193" s="410"/>
      <c r="B193" s="411"/>
      <c r="C193" s="412"/>
      <c r="D193" s="412"/>
      <c r="E193" s="412"/>
      <c r="F193" s="413"/>
      <c r="G193" s="413"/>
      <c r="H193" s="413"/>
      <c r="I193" s="414"/>
    </row>
    <row r="194" spans="1:9" ht="21" customHeight="1" thickBot="1">
      <c r="A194" s="410"/>
      <c r="B194" s="411"/>
      <c r="C194" s="412"/>
      <c r="D194" s="412"/>
      <c r="E194" s="412"/>
      <c r="F194" s="413"/>
      <c r="G194" s="413"/>
      <c r="H194" s="413"/>
      <c r="I194" s="414"/>
    </row>
    <row r="195" spans="1:9" ht="21" customHeight="1" thickBot="1">
      <c r="A195" s="410"/>
      <c r="B195" s="411"/>
      <c r="C195" s="412"/>
      <c r="D195" s="412"/>
      <c r="E195" s="412"/>
      <c r="F195" s="413"/>
      <c r="G195" s="413"/>
      <c r="H195" s="413"/>
      <c r="I195" s="414"/>
    </row>
    <row r="196" spans="1:9" ht="11.25" thickBot="1">
      <c r="A196" s="410"/>
      <c r="B196" s="411"/>
      <c r="C196" s="480"/>
      <c r="D196" s="481"/>
      <c r="E196" s="481"/>
      <c r="F196" s="481"/>
      <c r="G196" s="481"/>
      <c r="H196" s="481"/>
      <c r="I196" s="482"/>
    </row>
    <row r="197" spans="1:9" ht="21" customHeight="1" thickBot="1">
      <c r="A197" s="410"/>
      <c r="B197" s="411"/>
      <c r="C197" s="412"/>
      <c r="D197" s="412"/>
      <c r="E197" s="412"/>
      <c r="F197" s="413"/>
      <c r="G197" s="413"/>
      <c r="H197" s="413"/>
      <c r="I197" s="414"/>
    </row>
    <row r="198" spans="1:9" ht="21" customHeight="1" thickBot="1">
      <c r="A198" s="410"/>
      <c r="B198" s="411"/>
      <c r="C198" s="412"/>
      <c r="D198" s="412"/>
      <c r="E198" s="412"/>
      <c r="F198" s="413"/>
      <c r="G198" s="413"/>
      <c r="H198" s="413"/>
      <c r="I198" s="414"/>
    </row>
    <row r="199" spans="1:9" ht="11.25" thickBot="1">
      <c r="A199" s="410"/>
      <c r="B199" s="411"/>
      <c r="C199" s="480"/>
      <c r="D199" s="481"/>
      <c r="E199" s="481"/>
      <c r="F199" s="481"/>
      <c r="G199" s="481"/>
      <c r="H199" s="481"/>
      <c r="I199" s="482"/>
    </row>
    <row r="200" spans="1:9" ht="11.25" thickBot="1">
      <c r="A200" s="410"/>
      <c r="B200" s="411"/>
      <c r="C200" s="480"/>
      <c r="D200" s="481"/>
      <c r="E200" s="481"/>
      <c r="F200" s="481"/>
      <c r="G200" s="481"/>
      <c r="H200" s="481"/>
      <c r="I200" s="482"/>
    </row>
    <row r="201" spans="1:9" ht="11.25" thickBot="1">
      <c r="A201" s="410"/>
      <c r="B201" s="411"/>
      <c r="C201" s="480"/>
      <c r="D201" s="481"/>
      <c r="E201" s="481"/>
      <c r="F201" s="481"/>
      <c r="G201" s="481"/>
      <c r="H201" s="481"/>
      <c r="I201" s="482"/>
    </row>
    <row r="202" spans="1:9" ht="21" customHeight="1" thickBot="1">
      <c r="A202" s="410"/>
      <c r="B202" s="411"/>
      <c r="C202" s="412"/>
      <c r="D202" s="412"/>
      <c r="E202" s="412"/>
      <c r="F202" s="413"/>
      <c r="G202" s="413"/>
      <c r="H202" s="413"/>
      <c r="I202" s="414"/>
    </row>
    <row r="203" spans="1:9" ht="21" customHeight="1" thickBot="1">
      <c r="A203" s="410"/>
      <c r="B203" s="411"/>
      <c r="C203" s="412"/>
      <c r="D203" s="412"/>
      <c r="E203" s="412"/>
      <c r="F203" s="413"/>
      <c r="G203" s="413"/>
      <c r="H203" s="413"/>
      <c r="I203" s="414"/>
    </row>
    <row r="204" spans="1:9" ht="21" customHeight="1" thickBot="1">
      <c r="A204" s="410"/>
      <c r="B204" s="411"/>
      <c r="C204" s="412"/>
      <c r="D204" s="412"/>
      <c r="E204" s="412"/>
      <c r="F204" s="413"/>
      <c r="G204" s="413"/>
      <c r="H204" s="413"/>
      <c r="I204" s="414"/>
    </row>
    <row r="205" spans="1:9" ht="21" customHeight="1" thickBot="1">
      <c r="A205" s="410"/>
      <c r="B205" s="411"/>
      <c r="C205" s="412"/>
      <c r="D205" s="412"/>
      <c r="E205" s="412"/>
      <c r="F205" s="413"/>
      <c r="G205" s="413"/>
      <c r="H205" s="413"/>
      <c r="I205" s="414"/>
    </row>
    <row r="206" spans="1:9" ht="21" customHeight="1" thickBot="1">
      <c r="A206" s="410"/>
      <c r="B206" s="411"/>
      <c r="C206" s="412"/>
      <c r="D206" s="412"/>
      <c r="E206" s="412"/>
      <c r="F206" s="413"/>
      <c r="G206" s="413"/>
      <c r="H206" s="413"/>
      <c r="I206" s="414"/>
    </row>
    <row r="207" spans="1:9" ht="21" customHeight="1" thickBot="1">
      <c r="A207" s="410"/>
      <c r="B207" s="411"/>
      <c r="C207" s="412"/>
      <c r="D207" s="412"/>
      <c r="E207" s="412"/>
      <c r="F207" s="413"/>
      <c r="G207" s="413"/>
      <c r="H207" s="413"/>
      <c r="I207" s="414"/>
    </row>
    <row r="208" spans="1:9" ht="11.25" thickBot="1">
      <c r="A208" s="410"/>
      <c r="B208" s="411"/>
      <c r="C208" s="480"/>
      <c r="D208" s="481"/>
      <c r="E208" s="481"/>
      <c r="F208" s="481"/>
      <c r="G208" s="481"/>
      <c r="H208" s="481"/>
      <c r="I208" s="482"/>
    </row>
    <row r="209" spans="1:9" ht="21" customHeight="1" thickBot="1">
      <c r="A209" s="410"/>
      <c r="B209" s="411"/>
      <c r="C209" s="412"/>
      <c r="D209" s="412"/>
      <c r="E209" s="412"/>
      <c r="F209" s="413"/>
      <c r="G209" s="413"/>
      <c r="H209" s="413"/>
      <c r="I209" s="414"/>
    </row>
    <row r="210" spans="1:9" ht="21" customHeight="1" thickBot="1">
      <c r="A210" s="410"/>
      <c r="B210" s="411"/>
      <c r="C210" s="412"/>
      <c r="D210" s="412"/>
      <c r="E210" s="412"/>
      <c r="F210" s="413"/>
      <c r="G210" s="413"/>
      <c r="H210" s="413"/>
      <c r="I210" s="414"/>
    </row>
    <row r="211" spans="1:9" ht="11.25" thickBot="1">
      <c r="A211" s="410"/>
      <c r="B211" s="411"/>
      <c r="C211" s="480"/>
      <c r="D211" s="481"/>
      <c r="E211" s="481"/>
      <c r="F211" s="481"/>
      <c r="G211" s="481"/>
      <c r="H211" s="481"/>
      <c r="I211" s="482"/>
    </row>
    <row r="212" spans="1:9" ht="11.25" thickBot="1">
      <c r="A212" s="410"/>
      <c r="B212" s="411"/>
      <c r="C212" s="480"/>
      <c r="D212" s="481"/>
      <c r="E212" s="481"/>
      <c r="F212" s="481"/>
      <c r="G212" s="481"/>
      <c r="H212" s="481"/>
      <c r="I212" s="482"/>
    </row>
    <row r="213" spans="1:9" ht="21" customHeight="1" thickBot="1">
      <c r="A213" s="410"/>
      <c r="B213" s="411"/>
      <c r="C213" s="412"/>
      <c r="D213" s="412"/>
      <c r="E213" s="412"/>
      <c r="F213" s="413"/>
      <c r="G213" s="413"/>
      <c r="H213" s="413"/>
      <c r="I213" s="414"/>
    </row>
    <row r="214" spans="1:9" ht="21" customHeight="1" thickBot="1">
      <c r="A214" s="410"/>
      <c r="B214" s="411"/>
      <c r="C214" s="412"/>
      <c r="D214" s="412"/>
      <c r="E214" s="412"/>
      <c r="F214" s="413"/>
      <c r="G214" s="413"/>
      <c r="H214" s="413"/>
      <c r="I214" s="414"/>
    </row>
    <row r="215" spans="1:9" ht="21" customHeight="1" thickBot="1">
      <c r="A215" s="410"/>
      <c r="B215" s="411"/>
      <c r="C215" s="412"/>
      <c r="D215" s="412"/>
      <c r="E215" s="412"/>
      <c r="F215" s="413"/>
      <c r="G215" s="413"/>
      <c r="H215" s="413"/>
      <c r="I215" s="414"/>
    </row>
    <row r="216" spans="1:9" ht="11.25" thickBot="1">
      <c r="A216" s="410"/>
      <c r="B216" s="411"/>
      <c r="C216" s="480"/>
      <c r="D216" s="481"/>
      <c r="E216" s="481"/>
      <c r="F216" s="481"/>
      <c r="G216" s="481"/>
      <c r="H216" s="481"/>
      <c r="I216" s="482"/>
    </row>
    <row r="217" spans="1:9" ht="21" customHeight="1" thickBot="1">
      <c r="A217" s="410"/>
      <c r="B217" s="411"/>
      <c r="C217" s="412"/>
      <c r="D217" s="412"/>
      <c r="E217" s="412"/>
      <c r="F217" s="413"/>
      <c r="G217" s="413"/>
      <c r="H217" s="413"/>
      <c r="I217" s="414"/>
    </row>
    <row r="218" spans="1:9" ht="21" customHeight="1" thickBot="1">
      <c r="A218" s="410"/>
      <c r="B218" s="411"/>
      <c r="C218" s="412"/>
      <c r="D218" s="412"/>
      <c r="E218" s="412"/>
      <c r="F218" s="413"/>
      <c r="G218" s="413"/>
      <c r="H218" s="413"/>
      <c r="I218" s="414"/>
    </row>
    <row r="219" spans="1:9" ht="21" customHeight="1" thickBot="1">
      <c r="A219" s="410"/>
      <c r="B219" s="411"/>
      <c r="C219" s="412"/>
      <c r="D219" s="412"/>
      <c r="E219" s="412"/>
      <c r="F219" s="413"/>
      <c r="G219" s="413"/>
      <c r="H219" s="413"/>
      <c r="I219" s="414"/>
    </row>
    <row r="220" spans="1:9" ht="11.25" thickBot="1">
      <c r="A220" s="410"/>
      <c r="B220" s="411"/>
      <c r="C220" s="480"/>
      <c r="D220" s="481"/>
      <c r="E220" s="481"/>
      <c r="F220" s="481"/>
      <c r="G220" s="481"/>
      <c r="H220" s="481"/>
      <c r="I220" s="482"/>
    </row>
    <row r="221" spans="1:9" ht="11.25" thickBot="1">
      <c r="A221" s="410"/>
      <c r="B221" s="411"/>
      <c r="C221" s="480"/>
      <c r="D221" s="481"/>
      <c r="E221" s="481"/>
      <c r="F221" s="481"/>
      <c r="G221" s="481"/>
      <c r="H221" s="481"/>
      <c r="I221" s="482"/>
    </row>
    <row r="222" spans="1:9" ht="21" customHeight="1" thickBot="1">
      <c r="A222" s="410"/>
      <c r="B222" s="411"/>
      <c r="C222" s="412"/>
      <c r="D222" s="412"/>
      <c r="E222" s="412"/>
      <c r="F222" s="413"/>
      <c r="G222" s="413"/>
      <c r="H222" s="413"/>
      <c r="I222" s="414"/>
    </row>
    <row r="223" spans="1:9" ht="21" customHeight="1" thickBot="1">
      <c r="A223" s="410"/>
      <c r="B223" s="411"/>
      <c r="C223" s="412"/>
      <c r="D223" s="412"/>
      <c r="E223" s="412"/>
      <c r="F223" s="413"/>
      <c r="G223" s="413"/>
      <c r="H223" s="413"/>
      <c r="I223" s="414"/>
    </row>
    <row r="224" spans="1:9" ht="11.25" thickBot="1">
      <c r="A224" s="410"/>
      <c r="B224" s="411"/>
      <c r="C224" s="480"/>
      <c r="D224" s="481"/>
      <c r="E224" s="481"/>
      <c r="F224" s="481"/>
      <c r="G224" s="481"/>
      <c r="H224" s="481"/>
      <c r="I224" s="482"/>
    </row>
    <row r="225" spans="1:9" ht="21" customHeight="1" thickBot="1">
      <c r="A225" s="410"/>
      <c r="B225" s="411"/>
      <c r="C225" s="412"/>
      <c r="D225" s="412"/>
      <c r="E225" s="412"/>
      <c r="F225" s="413"/>
      <c r="G225" s="413"/>
      <c r="H225" s="413"/>
      <c r="I225" s="414"/>
    </row>
    <row r="226" spans="1:9" ht="21" customHeight="1" thickBot="1">
      <c r="A226" s="410"/>
      <c r="B226" s="411"/>
      <c r="C226" s="412"/>
      <c r="D226" s="412"/>
      <c r="E226" s="412"/>
      <c r="F226" s="413"/>
      <c r="G226" s="413"/>
      <c r="H226" s="413"/>
      <c r="I226" s="414"/>
    </row>
    <row r="227" spans="1:9" ht="21" customHeight="1" thickBot="1">
      <c r="A227" s="410"/>
      <c r="B227" s="411"/>
      <c r="C227" s="412"/>
      <c r="D227" s="412"/>
      <c r="E227" s="412"/>
      <c r="F227" s="413"/>
      <c r="G227" s="413"/>
      <c r="H227" s="413"/>
      <c r="I227" s="414"/>
    </row>
    <row r="228" spans="1:9" ht="11.25" thickBot="1">
      <c r="A228" s="410"/>
      <c r="B228" s="411"/>
      <c r="C228" s="480"/>
      <c r="D228" s="481"/>
      <c r="E228" s="481"/>
      <c r="F228" s="481"/>
      <c r="G228" s="481"/>
      <c r="H228" s="481"/>
      <c r="I228" s="482"/>
    </row>
    <row r="229" spans="1:9" ht="11.25" thickBot="1">
      <c r="A229" s="410"/>
      <c r="B229" s="411"/>
      <c r="C229" s="480"/>
      <c r="D229" s="481"/>
      <c r="E229" s="481"/>
      <c r="F229" s="481"/>
      <c r="G229" s="481"/>
      <c r="H229" s="481"/>
      <c r="I229" s="482"/>
    </row>
    <row r="230" spans="1:9" ht="11.25" thickBot="1">
      <c r="A230" s="410"/>
      <c r="B230" s="411"/>
      <c r="C230" s="480"/>
      <c r="D230" s="481"/>
      <c r="E230" s="481"/>
      <c r="F230" s="481"/>
      <c r="G230" s="481"/>
      <c r="H230" s="481"/>
      <c r="I230" s="482"/>
    </row>
    <row r="231" spans="1:9" ht="11.25" thickBot="1">
      <c r="A231" s="410"/>
      <c r="B231" s="411"/>
      <c r="C231" s="480"/>
      <c r="D231" s="481"/>
      <c r="E231" s="481"/>
      <c r="F231" s="481"/>
      <c r="G231" s="481"/>
      <c r="H231" s="481"/>
      <c r="I231" s="482"/>
    </row>
    <row r="232" spans="1:9" ht="11.25" thickBot="1">
      <c r="A232" s="410"/>
      <c r="B232" s="411"/>
      <c r="C232" s="480"/>
      <c r="D232" s="481"/>
      <c r="E232" s="481"/>
      <c r="F232" s="481"/>
      <c r="G232" s="481"/>
      <c r="H232" s="481"/>
      <c r="I232" s="482"/>
    </row>
    <row r="233" spans="1:9" ht="11.25" thickBot="1">
      <c r="A233" s="410"/>
      <c r="B233" s="411"/>
      <c r="C233" s="480"/>
      <c r="D233" s="481"/>
      <c r="E233" s="481"/>
      <c r="F233" s="481"/>
      <c r="G233" s="481"/>
      <c r="H233" s="481"/>
      <c r="I233" s="482"/>
    </row>
    <row r="234" spans="1:9" ht="21" customHeight="1" thickBot="1">
      <c r="A234" s="410"/>
      <c r="B234" s="411"/>
      <c r="C234" s="412"/>
      <c r="D234" s="412"/>
      <c r="E234" s="412"/>
      <c r="F234" s="413"/>
      <c r="G234" s="413"/>
      <c r="H234" s="413"/>
      <c r="I234" s="414"/>
    </row>
    <row r="235" spans="1:9" ht="21" customHeight="1" thickBot="1">
      <c r="A235" s="410"/>
      <c r="B235" s="411"/>
      <c r="C235" s="412"/>
      <c r="D235" s="412"/>
      <c r="E235" s="412"/>
      <c r="F235" s="413"/>
      <c r="G235" s="413"/>
      <c r="H235" s="413"/>
      <c r="I235" s="414"/>
    </row>
    <row r="236" spans="1:9" ht="21" customHeight="1" thickBot="1">
      <c r="A236" s="410"/>
      <c r="B236" s="411"/>
      <c r="C236" s="412"/>
      <c r="D236" s="412"/>
      <c r="E236" s="412"/>
      <c r="F236" s="413"/>
      <c r="G236" s="413"/>
      <c r="H236" s="413"/>
      <c r="I236" s="414"/>
    </row>
    <row r="237" spans="1:9" ht="11.25" thickBot="1">
      <c r="A237" s="410"/>
      <c r="B237" s="411"/>
      <c r="C237" s="480"/>
      <c r="D237" s="481"/>
      <c r="E237" s="481"/>
      <c r="F237" s="481"/>
      <c r="G237" s="481"/>
      <c r="H237" s="481"/>
      <c r="I237" s="482"/>
    </row>
    <row r="238" spans="1:9" ht="11.25" thickBot="1">
      <c r="A238" s="410"/>
      <c r="B238" s="411"/>
      <c r="C238" s="480"/>
      <c r="D238" s="481"/>
      <c r="E238" s="481"/>
      <c r="F238" s="481"/>
      <c r="G238" s="481"/>
      <c r="H238" s="481"/>
      <c r="I238" s="482"/>
    </row>
    <row r="239" spans="1:9" ht="21" customHeight="1" thickBot="1">
      <c r="A239" s="410"/>
      <c r="B239" s="411"/>
      <c r="C239" s="412"/>
      <c r="D239" s="412"/>
      <c r="E239" s="412"/>
      <c r="F239" s="413"/>
      <c r="G239" s="413"/>
      <c r="H239" s="413"/>
      <c r="I239" s="414"/>
    </row>
    <row r="240" spans="1:9" ht="21" customHeight="1" thickBot="1">
      <c r="A240" s="410"/>
      <c r="B240" s="411"/>
      <c r="C240" s="412"/>
      <c r="D240" s="412"/>
      <c r="E240" s="412"/>
      <c r="F240" s="413"/>
      <c r="G240" s="413"/>
      <c r="H240" s="413"/>
      <c r="I240" s="414"/>
    </row>
    <row r="241" spans="1:9" ht="21" customHeight="1" thickBot="1">
      <c r="A241" s="410"/>
      <c r="B241" s="411"/>
      <c r="C241" s="412"/>
      <c r="D241" s="412"/>
      <c r="E241" s="412"/>
      <c r="F241" s="413"/>
      <c r="G241" s="413"/>
      <c r="H241" s="413"/>
      <c r="I241" s="414"/>
    </row>
    <row r="242" spans="1:9" ht="21" customHeight="1" thickBot="1">
      <c r="A242" s="410"/>
      <c r="B242" s="411"/>
      <c r="C242" s="412"/>
      <c r="D242" s="412"/>
      <c r="E242" s="412"/>
      <c r="F242" s="413"/>
      <c r="G242" s="413"/>
      <c r="H242" s="413"/>
      <c r="I242" s="414"/>
    </row>
    <row r="243" spans="1:9" ht="21" customHeight="1" thickBot="1">
      <c r="A243" s="410"/>
      <c r="B243" s="411"/>
      <c r="C243" s="412"/>
      <c r="D243" s="412"/>
      <c r="E243" s="412"/>
      <c r="F243" s="413"/>
      <c r="G243" s="413"/>
      <c r="H243" s="413"/>
      <c r="I243" s="414"/>
    </row>
    <row r="244" spans="1:9" ht="11.25" thickBot="1">
      <c r="A244" s="410"/>
      <c r="B244" s="411"/>
      <c r="C244" s="480"/>
      <c r="D244" s="481"/>
      <c r="E244" s="481"/>
      <c r="F244" s="481"/>
      <c r="G244" s="481"/>
      <c r="H244" s="481"/>
      <c r="I244" s="482"/>
    </row>
    <row r="245" spans="1:9" ht="21" customHeight="1" thickBot="1">
      <c r="A245" s="410"/>
      <c r="B245" s="411"/>
      <c r="C245" s="412"/>
      <c r="D245" s="412"/>
      <c r="E245" s="412"/>
      <c r="F245" s="413"/>
      <c r="G245" s="413"/>
      <c r="H245" s="413"/>
      <c r="I245" s="414"/>
    </row>
    <row r="246" spans="1:9" ht="21" customHeight="1" thickBot="1">
      <c r="A246" s="410"/>
      <c r="B246" s="411"/>
      <c r="C246" s="412"/>
      <c r="D246" s="412"/>
      <c r="E246" s="412"/>
      <c r="F246" s="413"/>
      <c r="G246" s="413"/>
      <c r="H246" s="413"/>
      <c r="I246" s="414"/>
    </row>
    <row r="247" spans="1:9" ht="11.25" thickBot="1">
      <c r="A247" s="410"/>
      <c r="B247" s="411"/>
      <c r="C247" s="480"/>
      <c r="D247" s="481"/>
      <c r="E247" s="481"/>
      <c r="F247" s="481"/>
      <c r="G247" s="481"/>
      <c r="H247" s="481"/>
      <c r="I247" s="482"/>
    </row>
    <row r="248" spans="1:9" ht="21" customHeight="1" thickBot="1">
      <c r="A248" s="410"/>
      <c r="B248" s="411"/>
      <c r="C248" s="412"/>
      <c r="D248" s="412"/>
      <c r="E248" s="412"/>
      <c r="F248" s="413"/>
      <c r="G248" s="413"/>
      <c r="H248" s="413"/>
      <c r="I248" s="414"/>
    </row>
    <row r="249" spans="1:9" ht="21" customHeight="1" thickBot="1">
      <c r="A249" s="410"/>
      <c r="B249" s="411"/>
      <c r="C249" s="412"/>
      <c r="D249" s="412"/>
      <c r="E249" s="412"/>
      <c r="F249" s="413"/>
      <c r="G249" s="413"/>
      <c r="H249" s="413"/>
      <c r="I249" s="414"/>
    </row>
    <row r="250" spans="1:9" ht="21" customHeight="1" thickBot="1">
      <c r="A250" s="410"/>
      <c r="B250" s="411"/>
      <c r="C250" s="412"/>
      <c r="D250" s="412"/>
      <c r="E250" s="412"/>
      <c r="F250" s="413"/>
      <c r="G250" s="413"/>
      <c r="H250" s="413"/>
      <c r="I250" s="414"/>
    </row>
    <row r="251" spans="1:9" ht="11.25" thickBot="1">
      <c r="A251" s="410"/>
      <c r="B251" s="411"/>
      <c r="C251" s="480"/>
      <c r="D251" s="481"/>
      <c r="E251" s="481"/>
      <c r="F251" s="481"/>
      <c r="G251" s="481"/>
      <c r="H251" s="481"/>
      <c r="I251" s="482"/>
    </row>
    <row r="252" spans="1:9" ht="21" customHeight="1" thickBot="1">
      <c r="A252" s="410"/>
      <c r="B252" s="411"/>
      <c r="C252" s="412"/>
      <c r="D252" s="412"/>
      <c r="E252" s="412"/>
      <c r="F252" s="413"/>
      <c r="G252" s="413"/>
      <c r="H252" s="413"/>
      <c r="I252" s="414"/>
    </row>
    <row r="253" spans="1:9" ht="21" customHeight="1" thickBot="1">
      <c r="A253" s="410"/>
      <c r="B253" s="411"/>
      <c r="C253" s="412"/>
      <c r="D253" s="412"/>
      <c r="E253" s="412"/>
      <c r="F253" s="413"/>
      <c r="G253" s="413"/>
      <c r="H253" s="413"/>
      <c r="I253" s="414"/>
    </row>
    <row r="254" spans="1:9" ht="21" customHeight="1" thickBot="1">
      <c r="A254" s="410"/>
      <c r="B254" s="411"/>
      <c r="C254" s="412"/>
      <c r="D254" s="412"/>
      <c r="E254" s="412"/>
      <c r="F254" s="413"/>
      <c r="G254" s="413"/>
      <c r="H254" s="413"/>
      <c r="I254" s="414"/>
    </row>
    <row r="255" spans="1:9" ht="21" customHeight="1" thickBot="1">
      <c r="A255" s="410"/>
      <c r="B255" s="411"/>
      <c r="C255" s="412"/>
      <c r="D255" s="412"/>
      <c r="E255" s="412"/>
      <c r="F255" s="413"/>
      <c r="G255" s="413"/>
      <c r="H255" s="413"/>
      <c r="I255" s="414"/>
    </row>
    <row r="256" spans="1:9" ht="11.25" thickBot="1">
      <c r="A256" s="410"/>
      <c r="B256" s="411"/>
      <c r="C256" s="480"/>
      <c r="D256" s="481"/>
      <c r="E256" s="481"/>
      <c r="F256" s="481"/>
      <c r="G256" s="481"/>
      <c r="H256" s="481"/>
      <c r="I256" s="482"/>
    </row>
    <row r="257" spans="1:9" ht="11.25" thickBot="1">
      <c r="A257" s="410"/>
      <c r="B257" s="411"/>
      <c r="C257" s="480"/>
      <c r="D257" s="481"/>
      <c r="E257" s="481"/>
      <c r="F257" s="481"/>
      <c r="G257" s="481"/>
      <c r="H257" s="481"/>
      <c r="I257" s="482"/>
    </row>
    <row r="258" spans="1:9" ht="11.25" thickBot="1">
      <c r="A258" s="410"/>
      <c r="B258" s="411"/>
      <c r="C258" s="480"/>
      <c r="D258" s="481"/>
      <c r="E258" s="481"/>
      <c r="F258" s="481"/>
      <c r="G258" s="481"/>
      <c r="H258" s="481"/>
      <c r="I258" s="482"/>
    </row>
    <row r="259" spans="1:9" ht="11.25" thickBot="1">
      <c r="A259" s="410"/>
      <c r="B259" s="411"/>
      <c r="C259" s="480"/>
      <c r="D259" s="481"/>
      <c r="E259" s="481"/>
      <c r="F259" s="481"/>
      <c r="G259" s="481"/>
      <c r="H259" s="481"/>
      <c r="I259" s="482"/>
    </row>
    <row r="260" spans="1:9" ht="11.25" thickBot="1">
      <c r="A260" s="410"/>
      <c r="B260" s="411"/>
      <c r="C260" s="480"/>
      <c r="D260" s="481"/>
      <c r="E260" s="481"/>
      <c r="F260" s="481"/>
      <c r="G260" s="481"/>
      <c r="H260" s="481"/>
      <c r="I260" s="482"/>
    </row>
    <row r="261" spans="1:9" ht="11.25" thickBot="1">
      <c r="A261" s="410"/>
      <c r="B261" s="411"/>
      <c r="C261" s="480"/>
      <c r="D261" s="481"/>
      <c r="E261" s="481"/>
      <c r="F261" s="481"/>
      <c r="G261" s="481"/>
      <c r="H261" s="481"/>
      <c r="I261" s="482"/>
    </row>
    <row r="262" spans="1:9" ht="21" customHeight="1" thickBot="1">
      <c r="A262" s="410"/>
      <c r="B262" s="411"/>
      <c r="C262" s="412"/>
      <c r="D262" s="412"/>
      <c r="E262" s="412"/>
      <c r="F262" s="413"/>
      <c r="G262" s="413"/>
      <c r="H262" s="413"/>
      <c r="I262" s="414"/>
    </row>
    <row r="263" spans="1:9" ht="21" customHeight="1" thickBot="1">
      <c r="A263" s="410"/>
      <c r="B263" s="411"/>
      <c r="C263" s="412"/>
      <c r="D263" s="412"/>
      <c r="E263" s="412"/>
      <c r="F263" s="413"/>
      <c r="G263" s="413"/>
      <c r="H263" s="413"/>
      <c r="I263" s="414"/>
    </row>
    <row r="264" spans="1:9" ht="21" customHeight="1" thickBot="1">
      <c r="A264" s="410"/>
      <c r="B264" s="411"/>
      <c r="C264" s="412"/>
      <c r="D264" s="412"/>
      <c r="E264" s="412"/>
      <c r="F264" s="413"/>
      <c r="G264" s="413"/>
      <c r="H264" s="413"/>
      <c r="I264" s="414"/>
    </row>
    <row r="265" spans="1:9" ht="11.25" thickBot="1">
      <c r="A265" s="410"/>
      <c r="B265" s="411"/>
      <c r="C265" s="480"/>
      <c r="D265" s="481"/>
      <c r="E265" s="481"/>
      <c r="F265" s="481"/>
      <c r="G265" s="481"/>
      <c r="H265" s="481"/>
      <c r="I265" s="482"/>
    </row>
    <row r="266" spans="1:9" ht="21" customHeight="1" thickBot="1">
      <c r="A266" s="410"/>
      <c r="B266" s="411"/>
      <c r="C266" s="412"/>
      <c r="D266" s="412"/>
      <c r="E266" s="412"/>
      <c r="F266" s="413"/>
      <c r="G266" s="413"/>
      <c r="H266" s="413"/>
      <c r="I266" s="414"/>
    </row>
    <row r="267" spans="1:9" ht="21" customHeight="1" thickBot="1">
      <c r="A267" s="410"/>
      <c r="B267" s="411"/>
      <c r="C267" s="412"/>
      <c r="D267" s="412"/>
      <c r="E267" s="412"/>
      <c r="F267" s="413"/>
      <c r="G267" s="413"/>
      <c r="H267" s="413"/>
      <c r="I267" s="414"/>
    </row>
    <row r="268" spans="1:9" ht="11.25" thickBot="1">
      <c r="A268" s="410"/>
      <c r="B268" s="411"/>
      <c r="C268" s="480"/>
      <c r="D268" s="481"/>
      <c r="E268" s="481"/>
      <c r="F268" s="481"/>
      <c r="G268" s="481"/>
      <c r="H268" s="481"/>
      <c r="I268" s="482"/>
    </row>
    <row r="269" spans="1:9" ht="21" customHeight="1" thickBot="1">
      <c r="A269" s="410"/>
      <c r="B269" s="411"/>
      <c r="C269" s="412"/>
      <c r="D269" s="412"/>
      <c r="E269" s="412"/>
      <c r="F269" s="413"/>
      <c r="G269" s="413"/>
      <c r="H269" s="413"/>
      <c r="I269" s="414"/>
    </row>
    <row r="270" spans="1:9" ht="21" customHeight="1" thickBot="1">
      <c r="A270" s="410"/>
      <c r="B270" s="411"/>
      <c r="C270" s="412"/>
      <c r="D270" s="412"/>
      <c r="E270" s="412"/>
      <c r="F270" s="413"/>
      <c r="G270" s="413"/>
      <c r="H270" s="413"/>
      <c r="I270" s="414"/>
    </row>
    <row r="271" spans="1:9" ht="21" customHeight="1" thickBot="1">
      <c r="A271" s="410"/>
      <c r="B271" s="411"/>
      <c r="C271" s="412"/>
      <c r="D271" s="412"/>
      <c r="E271" s="412"/>
      <c r="F271" s="413"/>
      <c r="G271" s="413"/>
      <c r="H271" s="413"/>
      <c r="I271" s="414"/>
    </row>
    <row r="272" spans="1:9" ht="11.25" thickBot="1">
      <c r="A272" s="410"/>
      <c r="B272" s="411"/>
      <c r="C272" s="480"/>
      <c r="D272" s="481"/>
      <c r="E272" s="481"/>
      <c r="F272" s="481"/>
      <c r="G272" s="481"/>
      <c r="H272" s="481"/>
      <c r="I272" s="482"/>
    </row>
    <row r="273" spans="1:9" ht="21" customHeight="1" thickBot="1">
      <c r="A273" s="410"/>
      <c r="B273" s="411"/>
      <c r="C273" s="412"/>
      <c r="D273" s="412"/>
      <c r="E273" s="412"/>
      <c r="F273" s="413"/>
      <c r="G273" s="413"/>
      <c r="H273" s="413"/>
      <c r="I273" s="414"/>
    </row>
    <row r="274" spans="1:9" ht="11.25" thickBot="1">
      <c r="A274" s="410"/>
      <c r="B274" s="411"/>
      <c r="C274" s="480"/>
      <c r="D274" s="481"/>
      <c r="E274" s="481"/>
      <c r="F274" s="481"/>
      <c r="G274" s="481"/>
      <c r="H274" s="481"/>
      <c r="I274" s="482"/>
    </row>
    <row r="275" spans="1:9" ht="21" customHeight="1" thickBot="1">
      <c r="A275" s="410"/>
      <c r="B275" s="411"/>
      <c r="C275" s="412"/>
      <c r="D275" s="412"/>
      <c r="E275" s="412"/>
      <c r="F275" s="413"/>
      <c r="G275" s="413"/>
      <c r="H275" s="413"/>
      <c r="I275" s="414"/>
    </row>
    <row r="276" spans="1:9" ht="21" customHeight="1" thickBot="1">
      <c r="A276" s="410"/>
      <c r="B276" s="411"/>
      <c r="C276" s="412"/>
      <c r="D276" s="412"/>
      <c r="E276" s="412"/>
      <c r="F276" s="413"/>
      <c r="G276" s="413"/>
      <c r="H276" s="413"/>
      <c r="I276" s="414"/>
    </row>
    <row r="277" spans="1:9" ht="21" customHeight="1" thickBot="1">
      <c r="A277" s="410"/>
      <c r="B277" s="411"/>
      <c r="C277" s="412"/>
      <c r="D277" s="412"/>
      <c r="E277" s="412"/>
      <c r="F277" s="413"/>
      <c r="G277" s="413"/>
      <c r="H277" s="413"/>
      <c r="I277" s="414"/>
    </row>
    <row r="278" spans="1:9" ht="21" customHeight="1" thickBot="1">
      <c r="A278" s="410"/>
      <c r="B278" s="411"/>
      <c r="C278" s="412"/>
      <c r="D278" s="412"/>
      <c r="E278" s="412"/>
      <c r="F278" s="413"/>
      <c r="G278" s="413"/>
      <c r="H278" s="413"/>
      <c r="I278" s="414"/>
    </row>
    <row r="279" spans="1:9" ht="11.25" thickBot="1">
      <c r="A279" s="410"/>
      <c r="B279" s="411"/>
      <c r="C279" s="480"/>
      <c r="D279" s="481"/>
      <c r="E279" s="481"/>
      <c r="F279" s="481"/>
      <c r="G279" s="481"/>
      <c r="H279" s="481"/>
      <c r="I279" s="482"/>
    </row>
    <row r="280" spans="1:9" ht="11.25" thickBot="1">
      <c r="A280" s="410"/>
      <c r="B280" s="411"/>
      <c r="C280" s="480"/>
      <c r="D280" s="481"/>
      <c r="E280" s="481"/>
      <c r="F280" s="481"/>
      <c r="G280" s="481"/>
      <c r="H280" s="481"/>
      <c r="I280" s="482"/>
    </row>
    <row r="281" spans="1:9" ht="11.25" thickBot="1">
      <c r="A281" s="410"/>
      <c r="B281" s="411"/>
      <c r="C281" s="480"/>
      <c r="D281" s="481"/>
      <c r="E281" s="481"/>
      <c r="F281" s="481"/>
      <c r="G281" s="481"/>
      <c r="H281" s="481"/>
      <c r="I281" s="482"/>
    </row>
    <row r="282" spans="1:9" ht="11.25" thickBot="1">
      <c r="A282" s="410"/>
      <c r="B282" s="411"/>
      <c r="C282" s="480"/>
      <c r="D282" s="481"/>
      <c r="E282" s="481"/>
      <c r="F282" s="481"/>
      <c r="G282" s="481"/>
      <c r="H282" s="481"/>
      <c r="I282" s="482"/>
    </row>
    <row r="283" spans="1:9" ht="21" customHeight="1" thickBot="1">
      <c r="A283" s="410"/>
      <c r="B283" s="411"/>
      <c r="C283" s="412"/>
      <c r="D283" s="412"/>
      <c r="E283" s="412"/>
      <c r="F283" s="413"/>
      <c r="G283" s="413"/>
      <c r="H283" s="413"/>
      <c r="I283" s="414"/>
    </row>
    <row r="284" spans="1:9" ht="21" customHeight="1" thickBot="1">
      <c r="A284" s="410"/>
      <c r="B284" s="411"/>
      <c r="C284" s="412"/>
      <c r="D284" s="412"/>
      <c r="E284" s="412"/>
      <c r="F284" s="413"/>
      <c r="G284" s="413"/>
      <c r="H284" s="413"/>
      <c r="I284" s="414"/>
    </row>
    <row r="285" spans="1:9" ht="21" customHeight="1" thickBot="1">
      <c r="A285" s="410"/>
      <c r="B285" s="411"/>
      <c r="C285" s="412"/>
      <c r="D285" s="412"/>
      <c r="E285" s="412"/>
      <c r="F285" s="413"/>
      <c r="G285" s="413"/>
      <c r="H285" s="413"/>
      <c r="I285" s="414"/>
    </row>
    <row r="286" spans="1:9" ht="11.25" thickBot="1">
      <c r="A286" s="410"/>
      <c r="B286" s="411"/>
      <c r="C286" s="480"/>
      <c r="D286" s="481"/>
      <c r="E286" s="481"/>
      <c r="F286" s="481"/>
      <c r="G286" s="481"/>
      <c r="H286" s="481"/>
      <c r="I286" s="482"/>
    </row>
    <row r="287" spans="1:9" ht="11.25" thickBot="1">
      <c r="A287" s="410"/>
      <c r="B287" s="411"/>
      <c r="C287" s="480"/>
      <c r="D287" s="481"/>
      <c r="E287" s="481"/>
      <c r="F287" s="481"/>
      <c r="G287" s="481"/>
      <c r="H287" s="481"/>
      <c r="I287" s="482"/>
    </row>
    <row r="288" spans="1:9" ht="11.25" thickBot="1">
      <c r="A288" s="410"/>
      <c r="B288" s="411"/>
      <c r="C288" s="480"/>
      <c r="D288" s="481"/>
      <c r="E288" s="481"/>
      <c r="F288" s="481"/>
      <c r="G288" s="481"/>
      <c r="H288" s="481"/>
      <c r="I288" s="482"/>
    </row>
    <row r="289" spans="1:9" ht="11.25" thickBot="1">
      <c r="A289" s="410"/>
      <c r="B289" s="411"/>
      <c r="C289" s="480"/>
      <c r="D289" s="481"/>
      <c r="E289" s="481"/>
      <c r="F289" s="481"/>
      <c r="G289" s="481"/>
      <c r="H289" s="481"/>
      <c r="I289" s="482"/>
    </row>
    <row r="290" spans="1:9" ht="11.25" thickBot="1">
      <c r="A290" s="410"/>
      <c r="B290" s="411"/>
      <c r="C290" s="480"/>
      <c r="D290" s="481"/>
      <c r="E290" s="481"/>
      <c r="F290" s="481"/>
      <c r="G290" s="481"/>
      <c r="H290" s="481"/>
      <c r="I290" s="482"/>
    </row>
    <row r="291" spans="1:9" ht="21" customHeight="1" thickBot="1">
      <c r="A291" s="410"/>
      <c r="B291" s="411"/>
      <c r="C291" s="412"/>
      <c r="D291" s="412"/>
      <c r="E291" s="412"/>
      <c r="F291" s="413"/>
      <c r="G291" s="413"/>
      <c r="H291" s="413"/>
      <c r="I291" s="414"/>
    </row>
    <row r="292" spans="1:9" ht="11.25" thickBot="1">
      <c r="A292" s="410"/>
      <c r="B292" s="411"/>
      <c r="C292" s="480"/>
      <c r="D292" s="481"/>
      <c r="E292" s="481"/>
      <c r="F292" s="481"/>
      <c r="G292" s="481"/>
      <c r="H292" s="481"/>
      <c r="I292" s="482"/>
    </row>
    <row r="293" spans="1:9" ht="11.25" thickBot="1">
      <c r="A293" s="410"/>
      <c r="B293" s="411"/>
      <c r="C293" s="480"/>
      <c r="D293" s="481"/>
      <c r="E293" s="481"/>
      <c r="F293" s="481"/>
      <c r="G293" s="481"/>
      <c r="H293" s="481"/>
      <c r="I293" s="482"/>
    </row>
    <row r="294" spans="1:9" ht="11.25" thickBot="1">
      <c r="A294" s="410"/>
      <c r="B294" s="411"/>
      <c r="C294" s="480"/>
      <c r="D294" s="481"/>
      <c r="E294" s="481"/>
      <c r="F294" s="481"/>
      <c r="G294" s="481"/>
      <c r="H294" s="481"/>
      <c r="I294" s="482"/>
    </row>
    <row r="295" spans="1:9" ht="21" customHeight="1" thickBot="1">
      <c r="A295" s="410"/>
      <c r="B295" s="411"/>
      <c r="C295" s="412"/>
      <c r="D295" s="412"/>
      <c r="E295" s="412"/>
      <c r="F295" s="413"/>
      <c r="G295" s="413"/>
      <c r="H295" s="413"/>
      <c r="I295" s="414"/>
    </row>
    <row r="296" spans="1:9" ht="11.25" thickBot="1">
      <c r="A296" s="410"/>
      <c r="B296" s="411"/>
      <c r="C296" s="480"/>
      <c r="D296" s="481"/>
      <c r="E296" s="481"/>
      <c r="F296" s="481"/>
      <c r="G296" s="481"/>
      <c r="H296" s="481"/>
      <c r="I296" s="482"/>
    </row>
    <row r="297" spans="1:9" ht="21" customHeight="1" thickBot="1">
      <c r="A297" s="410"/>
      <c r="B297" s="411"/>
      <c r="C297" s="412"/>
      <c r="D297" s="412"/>
      <c r="E297" s="412"/>
      <c r="F297" s="413"/>
      <c r="G297" s="413"/>
      <c r="H297" s="413"/>
      <c r="I297" s="414"/>
    </row>
    <row r="298" spans="1:9" ht="21" customHeight="1" thickBot="1">
      <c r="A298" s="410"/>
      <c r="B298" s="411"/>
      <c r="C298" s="412"/>
      <c r="D298" s="412"/>
      <c r="E298" s="412"/>
      <c r="F298" s="413"/>
      <c r="G298" s="413"/>
      <c r="H298" s="413"/>
      <c r="I298" s="414"/>
    </row>
    <row r="299" spans="1:9" ht="21" customHeight="1" thickBot="1">
      <c r="A299" s="410"/>
      <c r="B299" s="411"/>
      <c r="C299" s="412"/>
      <c r="D299" s="412"/>
      <c r="E299" s="412"/>
      <c r="F299" s="413"/>
      <c r="G299" s="413"/>
      <c r="H299" s="413"/>
      <c r="I299" s="414"/>
    </row>
    <row r="300" spans="1:9" ht="21" customHeight="1" thickBot="1">
      <c r="A300" s="410"/>
      <c r="B300" s="411"/>
      <c r="C300" s="412"/>
      <c r="D300" s="412"/>
      <c r="E300" s="412"/>
      <c r="F300" s="413"/>
      <c r="G300" s="413"/>
      <c r="H300" s="413"/>
      <c r="I300" s="414"/>
    </row>
    <row r="301" spans="1:9" ht="11.25" thickBot="1">
      <c r="A301" s="410"/>
      <c r="B301" s="411"/>
      <c r="C301" s="480"/>
      <c r="D301" s="481"/>
      <c r="E301" s="481"/>
      <c r="F301" s="481"/>
      <c r="G301" s="481"/>
      <c r="H301" s="481"/>
      <c r="I301" s="482"/>
    </row>
    <row r="302" spans="1:9" ht="21" customHeight="1" thickBot="1">
      <c r="A302" s="410"/>
      <c r="B302" s="411"/>
      <c r="C302" s="412"/>
      <c r="D302" s="412"/>
      <c r="E302" s="412"/>
      <c r="F302" s="413"/>
      <c r="G302" s="413"/>
      <c r="H302" s="413"/>
      <c r="I302" s="414"/>
    </row>
    <row r="303" spans="1:9" ht="11.25" thickBot="1">
      <c r="A303" s="410"/>
      <c r="B303" s="411"/>
      <c r="C303" s="480"/>
      <c r="D303" s="481"/>
      <c r="E303" s="481"/>
      <c r="F303" s="481"/>
      <c r="G303" s="481"/>
      <c r="H303" s="481"/>
      <c r="I303" s="482"/>
    </row>
    <row r="304" spans="1:9" ht="21" customHeight="1" thickBot="1">
      <c r="A304" s="410"/>
      <c r="B304" s="411"/>
      <c r="C304" s="412"/>
      <c r="D304" s="412"/>
      <c r="E304" s="412"/>
      <c r="F304" s="413"/>
      <c r="G304" s="413"/>
      <c r="H304" s="413"/>
      <c r="I304" s="414"/>
    </row>
    <row r="305" spans="1:9" ht="21" customHeight="1" thickBot="1">
      <c r="A305" s="410"/>
      <c r="B305" s="411"/>
      <c r="C305" s="412"/>
      <c r="D305" s="412"/>
      <c r="E305" s="412"/>
      <c r="F305" s="413"/>
      <c r="G305" s="413"/>
      <c r="H305" s="413"/>
      <c r="I305" s="414"/>
    </row>
    <row r="306" spans="1:9" ht="21" customHeight="1" thickBot="1">
      <c r="A306" s="410"/>
      <c r="B306" s="411"/>
      <c r="C306" s="412"/>
      <c r="D306" s="412"/>
      <c r="E306" s="412"/>
      <c r="F306" s="413"/>
      <c r="G306" s="413"/>
      <c r="H306" s="413"/>
      <c r="I306" s="414"/>
    </row>
    <row r="307" spans="1:9" ht="11.25" thickBot="1">
      <c r="A307" s="410"/>
      <c r="B307" s="411"/>
      <c r="C307" s="480"/>
      <c r="D307" s="481"/>
      <c r="E307" s="481"/>
      <c r="F307" s="481"/>
      <c r="G307" s="481"/>
      <c r="H307" s="481"/>
      <c r="I307" s="482"/>
    </row>
    <row r="308" spans="1:9" ht="11.25" thickBot="1">
      <c r="A308" s="410"/>
      <c r="B308" s="411"/>
      <c r="C308" s="480"/>
      <c r="D308" s="481"/>
      <c r="E308" s="481"/>
      <c r="F308" s="481"/>
      <c r="G308" s="481"/>
      <c r="H308" s="481"/>
      <c r="I308" s="482"/>
    </row>
    <row r="309" spans="1:9" ht="11.25" thickBot="1">
      <c r="A309" s="410"/>
      <c r="B309" s="411"/>
      <c r="C309" s="480"/>
      <c r="D309" s="481"/>
      <c r="E309" s="481"/>
      <c r="F309" s="481"/>
      <c r="G309" s="481"/>
      <c r="H309" s="481"/>
      <c r="I309" s="482"/>
    </row>
    <row r="310" spans="1:9" ht="11.25" thickBot="1">
      <c r="A310" s="410"/>
      <c r="B310" s="411"/>
      <c r="C310" s="480"/>
      <c r="D310" s="481"/>
      <c r="E310" s="481"/>
      <c r="F310" s="481"/>
      <c r="G310" s="481"/>
      <c r="H310" s="481"/>
      <c r="I310" s="482"/>
    </row>
    <row r="311" spans="1:9" ht="11.25" thickBot="1">
      <c r="A311" s="410"/>
      <c r="B311" s="411"/>
      <c r="C311" s="480"/>
      <c r="D311" s="481"/>
      <c r="E311" s="481"/>
      <c r="F311" s="481"/>
      <c r="G311" s="481"/>
      <c r="H311" s="481"/>
      <c r="I311" s="482"/>
    </row>
    <row r="312" spans="1:9" ht="21" customHeight="1" thickBot="1">
      <c r="A312" s="410"/>
      <c r="B312" s="411"/>
      <c r="C312" s="412"/>
      <c r="D312" s="412"/>
      <c r="E312" s="412"/>
      <c r="F312" s="413"/>
      <c r="G312" s="413"/>
      <c r="H312" s="413"/>
      <c r="I312" s="414"/>
    </row>
    <row r="313" spans="1:9" ht="21" customHeight="1" thickBot="1">
      <c r="A313" s="410"/>
      <c r="B313" s="411"/>
      <c r="C313" s="412"/>
      <c r="D313" s="412"/>
      <c r="E313" s="412"/>
      <c r="F313" s="413"/>
      <c r="G313" s="413"/>
      <c r="H313" s="413"/>
      <c r="I313" s="414"/>
    </row>
    <row r="314" spans="1:9" ht="21" customHeight="1" thickBot="1">
      <c r="A314" s="410"/>
      <c r="B314" s="411"/>
      <c r="C314" s="412"/>
      <c r="D314" s="412"/>
      <c r="E314" s="412"/>
      <c r="F314" s="413"/>
      <c r="G314" s="413"/>
      <c r="H314" s="413"/>
      <c r="I314" s="414"/>
    </row>
    <row r="315" spans="1:9" ht="21" customHeight="1" thickBot="1">
      <c r="A315" s="410"/>
      <c r="B315" s="411"/>
      <c r="C315" s="412"/>
      <c r="D315" s="412"/>
      <c r="E315" s="412"/>
      <c r="F315" s="413"/>
      <c r="G315" s="413"/>
      <c r="H315" s="413"/>
      <c r="I315" s="414"/>
    </row>
    <row r="316" spans="1:9" ht="21" customHeight="1" thickBot="1">
      <c r="A316" s="410"/>
      <c r="B316" s="411"/>
      <c r="C316" s="412"/>
      <c r="D316" s="412"/>
      <c r="E316" s="412"/>
      <c r="F316" s="413"/>
      <c r="G316" s="413"/>
      <c r="H316" s="413"/>
      <c r="I316" s="414"/>
    </row>
    <row r="317" spans="1:9" ht="21" customHeight="1" thickBot="1">
      <c r="A317" s="410"/>
      <c r="B317" s="411"/>
      <c r="C317" s="412"/>
      <c r="D317" s="412"/>
      <c r="E317" s="412"/>
      <c r="F317" s="413"/>
      <c r="G317" s="413"/>
      <c r="H317" s="413"/>
      <c r="I317" s="414"/>
    </row>
    <row r="318" spans="1:9" ht="21" customHeight="1" thickBot="1">
      <c r="A318" s="410"/>
      <c r="B318" s="411"/>
      <c r="C318" s="412"/>
      <c r="D318" s="412"/>
      <c r="E318" s="412"/>
      <c r="F318" s="413"/>
      <c r="G318" s="413"/>
      <c r="H318" s="413"/>
      <c r="I318" s="414"/>
    </row>
    <row r="319" spans="1:9" ht="21" customHeight="1" thickBot="1">
      <c r="A319" s="410"/>
      <c r="B319" s="411"/>
      <c r="C319" s="412"/>
      <c r="D319" s="412"/>
      <c r="E319" s="412"/>
      <c r="F319" s="413"/>
      <c r="G319" s="413"/>
      <c r="H319" s="413"/>
      <c r="I319" s="414"/>
    </row>
    <row r="320" spans="1:9" ht="11.25" thickBot="1">
      <c r="A320" s="410"/>
      <c r="B320" s="411"/>
      <c r="C320" s="480"/>
      <c r="D320" s="481"/>
      <c r="E320" s="481"/>
      <c r="F320" s="481"/>
      <c r="G320" s="481"/>
      <c r="H320" s="481"/>
      <c r="I320" s="482"/>
    </row>
    <row r="321" spans="1:9" ht="21" customHeight="1" thickBot="1">
      <c r="A321" s="410"/>
      <c r="B321" s="411"/>
      <c r="C321" s="412"/>
      <c r="D321" s="412"/>
      <c r="E321" s="412"/>
      <c r="F321" s="413"/>
      <c r="G321" s="413"/>
      <c r="H321" s="413"/>
      <c r="I321" s="414"/>
    </row>
    <row r="322" spans="1:9" ht="21" customHeight="1" thickBot="1">
      <c r="A322" s="410"/>
      <c r="B322" s="411"/>
      <c r="C322" s="412"/>
      <c r="D322" s="412"/>
      <c r="E322" s="412"/>
      <c r="F322" s="413"/>
      <c r="G322" s="413"/>
      <c r="H322" s="413"/>
      <c r="I322" s="414"/>
    </row>
    <row r="323" spans="1:9" ht="11.25" thickBot="1">
      <c r="A323" s="410"/>
      <c r="B323" s="411"/>
      <c r="C323" s="480"/>
      <c r="D323" s="481"/>
      <c r="E323" s="481"/>
      <c r="F323" s="481"/>
      <c r="G323" s="481"/>
      <c r="H323" s="481"/>
      <c r="I323" s="482"/>
    </row>
    <row r="324" spans="1:9" ht="21" customHeight="1" thickBot="1">
      <c r="A324" s="410"/>
      <c r="B324" s="411"/>
      <c r="C324" s="412"/>
      <c r="D324" s="412"/>
      <c r="E324" s="412"/>
      <c r="F324" s="413"/>
      <c r="G324" s="413"/>
      <c r="H324" s="413"/>
      <c r="I324" s="414"/>
    </row>
    <row r="325" spans="1:9" ht="21" customHeight="1" thickBot="1">
      <c r="A325" s="410"/>
      <c r="B325" s="411"/>
      <c r="C325" s="412"/>
      <c r="D325" s="412"/>
      <c r="E325" s="412"/>
      <c r="F325" s="413"/>
      <c r="G325" s="413"/>
      <c r="H325" s="413"/>
      <c r="I325" s="414"/>
    </row>
    <row r="326" spans="1:9" ht="11.25" thickBot="1">
      <c r="A326" s="410"/>
      <c r="B326" s="411"/>
      <c r="C326" s="480"/>
      <c r="D326" s="481"/>
      <c r="E326" s="481"/>
      <c r="F326" s="481"/>
      <c r="G326" s="481"/>
      <c r="H326" s="481"/>
      <c r="I326" s="482"/>
    </row>
    <row r="327" spans="1:9" ht="21" customHeight="1" thickBot="1">
      <c r="A327" s="410"/>
      <c r="B327" s="411"/>
      <c r="C327" s="412"/>
      <c r="D327" s="412"/>
      <c r="E327" s="412"/>
      <c r="F327" s="413"/>
      <c r="G327" s="413"/>
      <c r="H327" s="413"/>
      <c r="I327" s="414"/>
    </row>
    <row r="328" spans="1:9" ht="21" customHeight="1" thickBot="1">
      <c r="A328" s="410"/>
      <c r="B328" s="411"/>
      <c r="C328" s="412"/>
      <c r="D328" s="412"/>
      <c r="E328" s="412"/>
      <c r="F328" s="413"/>
      <c r="G328" s="413"/>
      <c r="H328" s="413"/>
      <c r="I328" s="414"/>
    </row>
    <row r="329" spans="1:9" ht="21" customHeight="1" thickBot="1">
      <c r="A329" s="410"/>
      <c r="B329" s="411"/>
      <c r="C329" s="412"/>
      <c r="D329" s="412"/>
      <c r="E329" s="412"/>
      <c r="F329" s="413"/>
      <c r="G329" s="413"/>
      <c r="H329" s="413"/>
      <c r="I329" s="414"/>
    </row>
    <row r="330" spans="1:9" ht="21" customHeight="1" thickBot="1">
      <c r="A330" s="410"/>
      <c r="B330" s="411"/>
      <c r="C330" s="412"/>
      <c r="D330" s="412"/>
      <c r="E330" s="412"/>
      <c r="F330" s="413"/>
      <c r="G330" s="413"/>
      <c r="H330" s="413"/>
      <c r="I330" s="414"/>
    </row>
    <row r="331" spans="1:9" ht="21" customHeight="1" thickBot="1">
      <c r="A331" s="410"/>
      <c r="B331" s="411"/>
      <c r="C331" s="412"/>
      <c r="D331" s="412"/>
      <c r="E331" s="412"/>
      <c r="F331" s="413"/>
      <c r="G331" s="413"/>
      <c r="H331" s="413"/>
      <c r="I331" s="414"/>
    </row>
    <row r="332" spans="1:9" ht="21" customHeight="1" thickBot="1">
      <c r="A332" s="410"/>
      <c r="B332" s="411"/>
      <c r="C332" s="412"/>
      <c r="D332" s="412"/>
      <c r="E332" s="412"/>
      <c r="F332" s="413"/>
      <c r="G332" s="413"/>
      <c r="H332" s="413"/>
      <c r="I332" s="414"/>
    </row>
    <row r="333" spans="1:9" ht="21" customHeight="1" thickBot="1">
      <c r="A333" s="410"/>
      <c r="B333" s="411"/>
      <c r="C333" s="412"/>
      <c r="D333" s="412"/>
      <c r="E333" s="412"/>
      <c r="F333" s="413"/>
      <c r="G333" s="413"/>
      <c r="H333" s="413"/>
      <c r="I333" s="414"/>
    </row>
    <row r="334" spans="1:9" ht="21" customHeight="1" thickBot="1">
      <c r="A334" s="410"/>
      <c r="B334" s="411"/>
      <c r="C334" s="412"/>
      <c r="D334" s="412"/>
      <c r="E334" s="412"/>
      <c r="F334" s="413"/>
      <c r="G334" s="413"/>
      <c r="H334" s="413"/>
      <c r="I334" s="414"/>
    </row>
    <row r="335" spans="1:9" ht="21" customHeight="1" thickBot="1">
      <c r="A335" s="410"/>
      <c r="B335" s="411"/>
      <c r="C335" s="412"/>
      <c r="D335" s="412"/>
      <c r="E335" s="412"/>
      <c r="F335" s="413"/>
      <c r="G335" s="413"/>
      <c r="H335" s="413"/>
      <c r="I335" s="414"/>
    </row>
    <row r="336" spans="1:9" ht="21" customHeight="1" thickBot="1">
      <c r="A336" s="410"/>
      <c r="B336" s="411"/>
      <c r="C336" s="412"/>
      <c r="D336" s="412"/>
      <c r="E336" s="412"/>
      <c r="F336" s="413"/>
      <c r="G336" s="413"/>
      <c r="H336" s="413"/>
      <c r="I336" s="414"/>
    </row>
    <row r="337" spans="1:9" ht="11.25" thickBot="1">
      <c r="A337" s="410"/>
      <c r="B337" s="411"/>
      <c r="C337" s="480"/>
      <c r="D337" s="481"/>
      <c r="E337" s="481"/>
      <c r="F337" s="481"/>
      <c r="G337" s="481"/>
      <c r="H337" s="481"/>
      <c r="I337" s="482"/>
    </row>
    <row r="338" spans="1:9" ht="11.25" thickBot="1">
      <c r="A338" s="410"/>
      <c r="B338" s="411"/>
      <c r="C338" s="480"/>
      <c r="D338" s="481"/>
      <c r="E338" s="481"/>
      <c r="F338" s="481"/>
      <c r="G338" s="481"/>
      <c r="H338" s="481"/>
      <c r="I338" s="482"/>
    </row>
    <row r="339" spans="1:9" ht="11.25" thickBot="1">
      <c r="A339" s="410"/>
      <c r="B339" s="411"/>
      <c r="C339" s="480"/>
      <c r="D339" s="481"/>
      <c r="E339" s="481"/>
      <c r="F339" s="481"/>
      <c r="G339" s="481"/>
      <c r="H339" s="481"/>
      <c r="I339" s="482"/>
    </row>
    <row r="340" spans="1:9" ht="11.25" thickBot="1">
      <c r="A340" s="410"/>
      <c r="B340" s="411"/>
      <c r="C340" s="480"/>
      <c r="D340" s="481"/>
      <c r="E340" s="481"/>
      <c r="F340" s="481"/>
      <c r="G340" s="481"/>
      <c r="H340" s="481"/>
      <c r="I340" s="482"/>
    </row>
    <row r="341" spans="1:9" ht="11.25" thickBot="1">
      <c r="A341" s="410"/>
      <c r="B341" s="411"/>
      <c r="C341" s="480"/>
      <c r="D341" s="481"/>
      <c r="E341" s="481"/>
      <c r="F341" s="481"/>
      <c r="G341" s="481"/>
      <c r="H341" s="481"/>
      <c r="I341" s="482"/>
    </row>
    <row r="342" spans="1:9" ht="11.25" thickBot="1">
      <c r="A342" s="410"/>
      <c r="B342" s="411"/>
      <c r="C342" s="480"/>
      <c r="D342" s="481"/>
      <c r="E342" s="481"/>
      <c r="F342" s="481"/>
      <c r="G342" s="481"/>
      <c r="H342" s="481"/>
      <c r="I342" s="482"/>
    </row>
    <row r="343" spans="1:9" ht="21" customHeight="1" thickBot="1">
      <c r="A343" s="410"/>
      <c r="B343" s="411"/>
      <c r="C343" s="412"/>
      <c r="D343" s="412"/>
      <c r="E343" s="412"/>
      <c r="F343" s="413"/>
      <c r="G343" s="413"/>
      <c r="H343" s="413"/>
      <c r="I343" s="414"/>
    </row>
    <row r="344" spans="1:9" ht="21" customHeight="1" thickBot="1">
      <c r="A344" s="410"/>
      <c r="B344" s="411"/>
      <c r="C344" s="412"/>
      <c r="D344" s="412"/>
      <c r="E344" s="412"/>
      <c r="F344" s="413"/>
      <c r="G344" s="413"/>
      <c r="H344" s="413"/>
      <c r="I344" s="414"/>
    </row>
    <row r="345" spans="1:9" ht="11.25" thickBot="1">
      <c r="A345" s="410"/>
      <c r="B345" s="411"/>
      <c r="C345" s="480"/>
      <c r="D345" s="481"/>
      <c r="E345" s="481"/>
      <c r="F345" s="481"/>
      <c r="G345" s="481"/>
      <c r="H345" s="481"/>
      <c r="I345" s="482"/>
    </row>
    <row r="346" spans="1:9" ht="11.25" thickBot="1">
      <c r="A346" s="410"/>
      <c r="B346" s="411"/>
      <c r="C346" s="480"/>
      <c r="D346" s="481"/>
      <c r="E346" s="481"/>
      <c r="F346" s="481"/>
      <c r="G346" s="481"/>
      <c r="H346" s="481"/>
      <c r="I346" s="482"/>
    </row>
    <row r="347" spans="1:9" ht="11.25" thickBot="1">
      <c r="A347" s="410"/>
      <c r="B347" s="411"/>
      <c r="C347" s="480"/>
      <c r="D347" s="481"/>
      <c r="E347" s="481"/>
      <c r="F347" s="481"/>
      <c r="G347" s="481"/>
      <c r="H347" s="481"/>
      <c r="I347" s="482"/>
    </row>
    <row r="348" spans="1:9" ht="21" customHeight="1" thickBot="1">
      <c r="A348" s="410"/>
      <c r="B348" s="411"/>
      <c r="C348" s="412"/>
      <c r="D348" s="412"/>
      <c r="E348" s="412"/>
      <c r="F348" s="413"/>
      <c r="G348" s="413"/>
      <c r="H348" s="413"/>
      <c r="I348" s="414"/>
    </row>
    <row r="349" spans="1:9" ht="11.25" thickBot="1">
      <c r="A349" s="410"/>
      <c r="B349" s="411"/>
      <c r="C349" s="480"/>
      <c r="D349" s="481"/>
      <c r="E349" s="481"/>
      <c r="F349" s="481"/>
      <c r="G349" s="481"/>
      <c r="H349" s="481"/>
      <c r="I349" s="482"/>
    </row>
    <row r="350" spans="1:9" ht="21" customHeight="1" thickBot="1">
      <c r="A350" s="410"/>
      <c r="B350" s="411"/>
      <c r="C350" s="412"/>
      <c r="D350" s="412"/>
      <c r="E350" s="412"/>
      <c r="F350" s="413"/>
      <c r="G350" s="413"/>
      <c r="H350" s="413"/>
      <c r="I350" s="414"/>
    </row>
    <row r="351" spans="1:9" ht="21" customHeight="1" thickBot="1">
      <c r="A351" s="410"/>
      <c r="B351" s="411"/>
      <c r="C351" s="412"/>
      <c r="D351" s="412"/>
      <c r="E351" s="412"/>
      <c r="F351" s="413"/>
      <c r="G351" s="413"/>
      <c r="H351" s="413"/>
      <c r="I351" s="414"/>
    </row>
    <row r="352" spans="1:9" ht="11.25" thickBot="1">
      <c r="A352" s="410"/>
      <c r="B352" s="411"/>
      <c r="C352" s="480"/>
      <c r="D352" s="481"/>
      <c r="E352" s="481"/>
      <c r="F352" s="481"/>
      <c r="G352" s="481"/>
      <c r="H352" s="481"/>
      <c r="I352" s="482"/>
    </row>
    <row r="353" spans="1:9" ht="21" customHeight="1" thickBot="1">
      <c r="A353" s="410"/>
      <c r="B353" s="411"/>
      <c r="C353" s="412"/>
      <c r="D353" s="412"/>
      <c r="E353" s="412"/>
      <c r="F353" s="413"/>
      <c r="G353" s="413"/>
      <c r="H353" s="413"/>
      <c r="I353" s="414"/>
    </row>
    <row r="354" spans="1:9" ht="21" customHeight="1" thickBot="1">
      <c r="A354" s="410"/>
      <c r="B354" s="411"/>
      <c r="C354" s="412"/>
      <c r="D354" s="412"/>
      <c r="E354" s="412"/>
      <c r="F354" s="413"/>
      <c r="G354" s="413"/>
      <c r="H354" s="413"/>
      <c r="I354" s="414"/>
    </row>
    <row r="355" spans="1:9" ht="11.25" thickBot="1">
      <c r="A355" s="410"/>
      <c r="B355" s="411"/>
      <c r="C355" s="480"/>
      <c r="D355" s="481"/>
      <c r="E355" s="481"/>
      <c r="F355" s="481"/>
      <c r="G355" s="481"/>
      <c r="H355" s="481"/>
      <c r="I355" s="482"/>
    </row>
    <row r="356" spans="1:9" ht="11.25" thickBot="1">
      <c r="A356" s="410"/>
      <c r="B356" s="411"/>
      <c r="C356" s="480"/>
      <c r="D356" s="481"/>
      <c r="E356" s="481"/>
      <c r="F356" s="481"/>
      <c r="G356" s="481"/>
      <c r="H356" s="481"/>
      <c r="I356" s="482"/>
    </row>
    <row r="357" spans="1:9" ht="21" customHeight="1" thickBot="1">
      <c r="A357" s="410"/>
      <c r="B357" s="411"/>
      <c r="C357" s="412"/>
      <c r="D357" s="412"/>
      <c r="E357" s="412"/>
      <c r="F357" s="413"/>
      <c r="G357" s="413"/>
      <c r="H357" s="413"/>
      <c r="I357" s="414"/>
    </row>
    <row r="358" spans="1:9" ht="21" customHeight="1" thickBot="1">
      <c r="A358" s="410"/>
      <c r="B358" s="411"/>
      <c r="C358" s="412"/>
      <c r="D358" s="412"/>
      <c r="E358" s="412"/>
      <c r="F358" s="413"/>
      <c r="G358" s="413"/>
      <c r="H358" s="413"/>
      <c r="I358" s="414"/>
    </row>
    <row r="359" spans="1:9" ht="21" customHeight="1" thickBot="1">
      <c r="A359" s="410"/>
      <c r="B359" s="411"/>
      <c r="C359" s="412"/>
      <c r="D359" s="412"/>
      <c r="E359" s="412"/>
      <c r="F359" s="413"/>
      <c r="G359" s="413"/>
      <c r="H359" s="413"/>
      <c r="I359" s="414"/>
    </row>
    <row r="360" spans="1:9" ht="11.25" thickBot="1">
      <c r="A360" s="410"/>
      <c r="B360" s="411"/>
      <c r="C360" s="480"/>
      <c r="D360" s="481"/>
      <c r="E360" s="481"/>
      <c r="F360" s="481"/>
      <c r="G360" s="481"/>
      <c r="H360" s="481"/>
      <c r="I360" s="482"/>
    </row>
    <row r="361" spans="1:9" ht="21" customHeight="1" thickBot="1">
      <c r="A361" s="410"/>
      <c r="B361" s="411"/>
      <c r="C361" s="412"/>
      <c r="D361" s="412"/>
      <c r="E361" s="412"/>
      <c r="F361" s="413"/>
      <c r="G361" s="413"/>
      <c r="H361" s="413"/>
      <c r="I361" s="414"/>
    </row>
    <row r="362" spans="1:9" ht="21" customHeight="1" thickBot="1">
      <c r="A362" s="410"/>
      <c r="B362" s="411"/>
      <c r="C362" s="412"/>
      <c r="D362" s="412"/>
      <c r="E362" s="412"/>
      <c r="F362" s="413"/>
      <c r="G362" s="413"/>
      <c r="H362" s="413"/>
      <c r="I362" s="414"/>
    </row>
    <row r="363" spans="1:9" ht="21" customHeight="1" thickBot="1">
      <c r="A363" s="410"/>
      <c r="B363" s="411"/>
      <c r="C363" s="412"/>
      <c r="D363" s="412"/>
      <c r="E363" s="412"/>
      <c r="F363" s="413"/>
      <c r="G363" s="413"/>
      <c r="H363" s="413"/>
      <c r="I363" s="414"/>
    </row>
    <row r="364" spans="1:9" ht="21" customHeight="1" thickBot="1">
      <c r="A364" s="410"/>
      <c r="B364" s="411"/>
      <c r="C364" s="412"/>
      <c r="D364" s="412"/>
      <c r="E364" s="412"/>
      <c r="F364" s="413"/>
      <c r="G364" s="413"/>
      <c r="H364" s="413"/>
      <c r="I364" s="414"/>
    </row>
    <row r="365" spans="1:9" ht="21" customHeight="1" thickBot="1">
      <c r="A365" s="410"/>
      <c r="B365" s="411"/>
      <c r="C365" s="412"/>
      <c r="D365" s="412"/>
      <c r="E365" s="412"/>
      <c r="F365" s="413"/>
      <c r="G365" s="413"/>
      <c r="H365" s="413"/>
      <c r="I365" s="414"/>
    </row>
    <row r="366" spans="1:9" ht="11.25" thickBot="1">
      <c r="A366" s="410"/>
      <c r="B366" s="411"/>
      <c r="C366" s="480"/>
      <c r="D366" s="481"/>
      <c r="E366" s="481"/>
      <c r="F366" s="481"/>
      <c r="G366" s="481"/>
      <c r="H366" s="481"/>
      <c r="I366" s="482"/>
    </row>
    <row r="367" spans="1:9" ht="21" customHeight="1" thickBot="1">
      <c r="A367" s="410"/>
      <c r="B367" s="411"/>
      <c r="C367" s="412"/>
      <c r="D367" s="412"/>
      <c r="E367" s="412"/>
      <c r="F367" s="413"/>
      <c r="G367" s="413"/>
      <c r="H367" s="413"/>
      <c r="I367" s="414"/>
    </row>
    <row r="368" spans="1:9" ht="21" customHeight="1" thickBot="1">
      <c r="A368" s="410"/>
      <c r="B368" s="411"/>
      <c r="C368" s="412"/>
      <c r="D368" s="412"/>
      <c r="E368" s="412"/>
      <c r="F368" s="413"/>
      <c r="G368" s="413"/>
      <c r="H368" s="413"/>
      <c r="I368" s="414"/>
    </row>
    <row r="369" spans="1:9" ht="11.25" thickBot="1">
      <c r="A369" s="410"/>
      <c r="B369" s="411"/>
      <c r="C369" s="480"/>
      <c r="D369" s="481"/>
      <c r="E369" s="481"/>
      <c r="F369" s="481"/>
      <c r="G369" s="481"/>
      <c r="H369" s="481"/>
      <c r="I369" s="482"/>
    </row>
    <row r="370" spans="1:9" ht="11.25" thickBot="1">
      <c r="A370" s="410"/>
      <c r="B370" s="411"/>
      <c r="C370" s="480"/>
      <c r="D370" s="481"/>
      <c r="E370" s="481"/>
      <c r="F370" s="481"/>
      <c r="G370" s="481"/>
      <c r="H370" s="481"/>
      <c r="I370" s="482"/>
    </row>
    <row r="371" spans="1:9" ht="11.25" thickBot="1">
      <c r="A371" s="410"/>
      <c r="B371" s="411"/>
      <c r="C371" s="480"/>
      <c r="D371" s="481"/>
      <c r="E371" s="481"/>
      <c r="F371" s="481"/>
      <c r="G371" s="481"/>
      <c r="H371" s="481"/>
      <c r="I371" s="482"/>
    </row>
    <row r="372" spans="1:9" ht="21" customHeight="1" thickBot="1">
      <c r="A372" s="410"/>
      <c r="B372" s="411"/>
      <c r="C372" s="412"/>
      <c r="D372" s="412"/>
      <c r="E372" s="412"/>
      <c r="F372" s="413"/>
      <c r="G372" s="413"/>
      <c r="H372" s="413"/>
      <c r="I372" s="414"/>
    </row>
    <row r="373" spans="1:9" ht="21" customHeight="1" thickBot="1">
      <c r="A373" s="410"/>
      <c r="B373" s="411"/>
      <c r="C373" s="412"/>
      <c r="D373" s="412"/>
      <c r="E373" s="412"/>
      <c r="F373" s="413"/>
      <c r="G373" s="413"/>
      <c r="H373" s="413"/>
      <c r="I373" s="414"/>
    </row>
    <row r="374" spans="1:9" ht="11.25" thickBot="1">
      <c r="A374" s="410"/>
      <c r="B374" s="411"/>
      <c r="C374" s="480"/>
      <c r="D374" s="481"/>
      <c r="E374" s="481"/>
      <c r="F374" s="481"/>
      <c r="G374" s="481"/>
      <c r="H374" s="481"/>
      <c r="I374" s="482"/>
    </row>
    <row r="375" spans="1:9" ht="21" customHeight="1" thickBot="1">
      <c r="A375" s="410"/>
      <c r="B375" s="411"/>
      <c r="C375" s="412"/>
      <c r="D375" s="412"/>
      <c r="E375" s="412"/>
      <c r="F375" s="413"/>
      <c r="G375" s="413"/>
      <c r="H375" s="413"/>
      <c r="I375" s="414"/>
    </row>
    <row r="376" spans="1:9" ht="21" customHeight="1" thickBot="1">
      <c r="A376" s="410"/>
      <c r="B376" s="411"/>
      <c r="C376" s="412"/>
      <c r="D376" s="412"/>
      <c r="E376" s="412"/>
      <c r="F376" s="413"/>
      <c r="G376" s="413"/>
      <c r="H376" s="413"/>
      <c r="I376" s="414"/>
    </row>
    <row r="377" spans="1:9" ht="21" customHeight="1" thickBot="1">
      <c r="A377" s="410"/>
      <c r="B377" s="411"/>
      <c r="C377" s="412"/>
      <c r="D377" s="412"/>
      <c r="E377" s="412"/>
      <c r="F377" s="413"/>
      <c r="G377" s="413"/>
      <c r="H377" s="413"/>
      <c r="I377" s="414"/>
    </row>
    <row r="378" spans="1:9" ht="21" customHeight="1" thickBot="1">
      <c r="A378" s="410"/>
      <c r="B378" s="411"/>
      <c r="C378" s="412"/>
      <c r="D378" s="412"/>
      <c r="E378" s="412"/>
      <c r="F378" s="413"/>
      <c r="G378" s="413"/>
      <c r="H378" s="413"/>
      <c r="I378" s="414"/>
    </row>
    <row r="379" spans="1:9" ht="21" customHeight="1" thickBot="1">
      <c r="A379" s="410"/>
      <c r="B379" s="411"/>
      <c r="C379" s="412"/>
      <c r="D379" s="412"/>
      <c r="E379" s="412"/>
      <c r="F379" s="413"/>
      <c r="G379" s="413"/>
      <c r="H379" s="413"/>
      <c r="I379" s="414"/>
    </row>
    <row r="380" spans="1:9" ht="21" customHeight="1" thickBot="1">
      <c r="A380" s="410"/>
      <c r="B380" s="411"/>
      <c r="C380" s="412"/>
      <c r="D380" s="412"/>
      <c r="E380" s="412"/>
      <c r="F380" s="413"/>
      <c r="G380" s="413"/>
      <c r="H380" s="413"/>
      <c r="I380" s="414"/>
    </row>
    <row r="381" spans="1:9" ht="21" customHeight="1" thickBot="1">
      <c r="A381" s="410"/>
      <c r="B381" s="411"/>
      <c r="C381" s="412"/>
      <c r="D381" s="412"/>
      <c r="E381" s="412"/>
      <c r="F381" s="413"/>
      <c r="G381" s="413"/>
      <c r="H381" s="413"/>
      <c r="I381" s="414"/>
    </row>
    <row r="382" spans="1:9" ht="21" customHeight="1" thickBot="1">
      <c r="A382" s="410"/>
      <c r="B382" s="411"/>
      <c r="C382" s="412"/>
      <c r="D382" s="412"/>
      <c r="E382" s="412"/>
      <c r="F382" s="413"/>
      <c r="G382" s="413"/>
      <c r="H382" s="413"/>
      <c r="I382" s="414"/>
    </row>
    <row r="383" spans="1:9" ht="21" customHeight="1" thickBot="1">
      <c r="A383" s="410"/>
      <c r="B383" s="411"/>
      <c r="C383" s="412"/>
      <c r="D383" s="412"/>
      <c r="E383" s="412"/>
      <c r="F383" s="413"/>
      <c r="G383" s="413"/>
      <c r="H383" s="413"/>
      <c r="I383" s="414"/>
    </row>
    <row r="384" spans="1:9" ht="21" customHeight="1" thickBot="1">
      <c r="A384" s="410"/>
      <c r="B384" s="411"/>
      <c r="C384" s="412"/>
      <c r="D384" s="412"/>
      <c r="E384" s="412"/>
      <c r="F384" s="413"/>
      <c r="G384" s="413"/>
      <c r="H384" s="413"/>
      <c r="I384" s="414"/>
    </row>
    <row r="385" spans="1:9" ht="21" customHeight="1" thickBot="1">
      <c r="A385" s="410"/>
      <c r="B385" s="411"/>
      <c r="C385" s="412"/>
      <c r="D385" s="412"/>
      <c r="E385" s="412"/>
      <c r="F385" s="413"/>
      <c r="G385" s="413"/>
      <c r="H385" s="413"/>
      <c r="I385" s="414"/>
    </row>
    <row r="386" spans="1:9" ht="11.25" thickBot="1">
      <c r="A386" s="410"/>
      <c r="B386" s="411"/>
      <c r="C386" s="480"/>
      <c r="D386" s="481"/>
      <c r="E386" s="481"/>
      <c r="F386" s="481"/>
      <c r="G386" s="481"/>
      <c r="H386" s="481"/>
      <c r="I386" s="482"/>
    </row>
    <row r="387" spans="1:9" ht="11.25" thickBot="1">
      <c r="A387" s="410"/>
      <c r="B387" s="411"/>
      <c r="C387" s="480"/>
      <c r="D387" s="481"/>
      <c r="E387" s="481"/>
      <c r="F387" s="481"/>
      <c r="G387" s="481"/>
      <c r="H387" s="481"/>
      <c r="I387" s="482"/>
    </row>
    <row r="388" spans="1:9" ht="11.25" thickBot="1">
      <c r="A388" s="410"/>
      <c r="B388" s="411"/>
      <c r="C388" s="480"/>
      <c r="D388" s="481"/>
      <c r="E388" s="481"/>
      <c r="F388" s="481"/>
      <c r="G388" s="481"/>
      <c r="H388" s="481"/>
      <c r="I388" s="482"/>
    </row>
    <row r="389" spans="1:9" ht="11.25" thickBot="1">
      <c r="A389" s="410"/>
      <c r="B389" s="411"/>
      <c r="C389" s="480"/>
      <c r="D389" s="481"/>
      <c r="E389" s="481"/>
      <c r="F389" s="481"/>
      <c r="G389" s="481"/>
      <c r="H389" s="481"/>
      <c r="I389" s="482"/>
    </row>
    <row r="390" spans="1:9" ht="21" customHeight="1" thickBot="1">
      <c r="A390" s="410"/>
      <c r="B390" s="411"/>
      <c r="C390" s="412"/>
      <c r="D390" s="412"/>
      <c r="E390" s="412"/>
      <c r="F390" s="413"/>
      <c r="G390" s="413"/>
      <c r="H390" s="413"/>
      <c r="I390" s="414"/>
    </row>
    <row r="391" spans="1:9" ht="21" customHeight="1" thickBot="1">
      <c r="A391" s="410"/>
      <c r="B391" s="411"/>
      <c r="C391" s="412"/>
      <c r="D391" s="412"/>
      <c r="E391" s="412"/>
      <c r="F391" s="413"/>
      <c r="G391" s="413"/>
      <c r="H391" s="413"/>
      <c r="I391" s="414"/>
    </row>
    <row r="392" spans="1:9" ht="11.25" thickBot="1">
      <c r="A392" s="410"/>
      <c r="B392" s="411"/>
      <c r="C392" s="480"/>
      <c r="D392" s="481"/>
      <c r="E392" s="481"/>
      <c r="F392" s="481"/>
      <c r="G392" s="481"/>
      <c r="H392" s="481"/>
      <c r="I392" s="482"/>
    </row>
    <row r="393" spans="1:9" ht="11.25" thickBot="1">
      <c r="A393" s="410"/>
      <c r="B393" s="411"/>
      <c r="C393" s="480"/>
      <c r="D393" s="481"/>
      <c r="E393" s="481"/>
      <c r="F393" s="481"/>
      <c r="G393" s="481"/>
      <c r="H393" s="481"/>
      <c r="I393" s="482"/>
    </row>
    <row r="394" spans="1:9" ht="11.25" thickBot="1">
      <c r="A394" s="410"/>
      <c r="B394" s="411"/>
      <c r="C394" s="480"/>
      <c r="D394" s="481"/>
      <c r="E394" s="481"/>
      <c r="F394" s="481"/>
      <c r="G394" s="481"/>
      <c r="H394" s="481"/>
      <c r="I394" s="482"/>
    </row>
    <row r="395" spans="1:9" ht="11.25" thickBot="1">
      <c r="A395" s="410"/>
      <c r="B395" s="411"/>
      <c r="C395" s="480"/>
      <c r="D395" s="481"/>
      <c r="E395" s="481"/>
      <c r="F395" s="481"/>
      <c r="G395" s="481"/>
      <c r="H395" s="481"/>
      <c r="I395" s="482"/>
    </row>
    <row r="396" spans="1:9" ht="21" customHeight="1" thickBot="1">
      <c r="A396" s="410"/>
      <c r="B396" s="411"/>
      <c r="C396" s="412"/>
      <c r="D396" s="412"/>
      <c r="E396" s="412"/>
      <c r="F396" s="413"/>
      <c r="G396" s="413"/>
      <c r="H396" s="413"/>
      <c r="I396" s="414"/>
    </row>
    <row r="397" spans="1:9" ht="21" customHeight="1" thickBot="1">
      <c r="A397" s="410"/>
      <c r="B397" s="411"/>
      <c r="C397" s="412"/>
      <c r="D397" s="412"/>
      <c r="E397" s="412"/>
      <c r="F397" s="413"/>
      <c r="G397" s="413"/>
      <c r="H397" s="413"/>
      <c r="I397" s="414"/>
    </row>
    <row r="398" spans="1:9" ht="11.25" thickBot="1">
      <c r="A398" s="410"/>
      <c r="B398" s="411"/>
      <c r="C398" s="480"/>
      <c r="D398" s="481"/>
      <c r="E398" s="481"/>
      <c r="F398" s="481"/>
      <c r="G398" s="481"/>
      <c r="H398" s="481"/>
      <c r="I398" s="482"/>
    </row>
    <row r="399" spans="1:9" ht="11.25" thickBot="1">
      <c r="A399" s="410"/>
      <c r="B399" s="411"/>
      <c r="C399" s="480"/>
      <c r="D399" s="481"/>
      <c r="E399" s="481"/>
      <c r="F399" s="481"/>
      <c r="G399" s="481"/>
      <c r="H399" s="481"/>
      <c r="I399" s="482"/>
    </row>
    <row r="400" spans="1:9" ht="11.25" thickBot="1">
      <c r="A400" s="410"/>
      <c r="B400" s="411"/>
      <c r="C400" s="480"/>
      <c r="D400" s="481"/>
      <c r="E400" s="481"/>
      <c r="F400" s="481"/>
      <c r="G400" s="481"/>
      <c r="H400" s="481"/>
      <c r="I400" s="482"/>
    </row>
    <row r="401" spans="1:9" ht="11.25" thickBot="1">
      <c r="A401" s="410"/>
      <c r="B401" s="411"/>
      <c r="C401" s="480"/>
      <c r="D401" s="481"/>
      <c r="E401" s="481"/>
      <c r="F401" s="481"/>
      <c r="G401" s="481"/>
      <c r="H401" s="481"/>
      <c r="I401" s="482"/>
    </row>
    <row r="402" spans="1:9" ht="11.25" thickBot="1">
      <c r="A402" s="410"/>
      <c r="B402" s="411"/>
      <c r="C402" s="480"/>
      <c r="D402" s="481"/>
      <c r="E402" s="481"/>
      <c r="F402" s="481"/>
      <c r="G402" s="481"/>
      <c r="H402" s="481"/>
      <c r="I402" s="482"/>
    </row>
    <row r="403" spans="1:9" ht="21" customHeight="1" thickBot="1">
      <c r="A403" s="410"/>
      <c r="B403" s="411"/>
      <c r="C403" s="412"/>
      <c r="D403" s="412"/>
      <c r="E403" s="412"/>
      <c r="F403" s="413"/>
      <c r="G403" s="413"/>
      <c r="H403" s="413"/>
      <c r="I403" s="414"/>
    </row>
    <row r="404" spans="1:9" ht="21" customHeight="1" thickBot="1">
      <c r="A404" s="410"/>
      <c r="B404" s="411"/>
      <c r="C404" s="412"/>
      <c r="D404" s="412"/>
      <c r="E404" s="412"/>
      <c r="F404" s="413"/>
      <c r="G404" s="413"/>
      <c r="H404" s="413"/>
      <c r="I404" s="414"/>
    </row>
    <row r="405" spans="1:9" ht="21" customHeight="1" thickBot="1">
      <c r="A405" s="410"/>
      <c r="B405" s="411"/>
      <c r="C405" s="412"/>
      <c r="D405" s="412"/>
      <c r="E405" s="412"/>
      <c r="F405" s="413"/>
      <c r="G405" s="413"/>
      <c r="H405" s="413"/>
      <c r="I405" s="414"/>
    </row>
    <row r="406" spans="1:9" ht="11.25" thickBot="1">
      <c r="A406" s="410"/>
      <c r="B406" s="411"/>
      <c r="C406" s="480"/>
      <c r="D406" s="481"/>
      <c r="E406" s="481"/>
      <c r="F406" s="481"/>
      <c r="G406" s="481"/>
      <c r="H406" s="481"/>
      <c r="I406" s="482"/>
    </row>
    <row r="407" spans="1:9" ht="21" customHeight="1" thickBot="1">
      <c r="A407" s="410"/>
      <c r="B407" s="411"/>
      <c r="C407" s="412"/>
      <c r="D407" s="412"/>
      <c r="E407" s="412"/>
      <c r="F407" s="413"/>
      <c r="G407" s="413"/>
      <c r="H407" s="413"/>
      <c r="I407" s="414"/>
    </row>
    <row r="408" spans="1:9" ht="21" customHeight="1" thickBot="1">
      <c r="A408" s="410"/>
      <c r="B408" s="411"/>
      <c r="C408" s="412"/>
      <c r="D408" s="412"/>
      <c r="E408" s="412"/>
      <c r="F408" s="413"/>
      <c r="G408" s="413"/>
      <c r="H408" s="413"/>
      <c r="I408" s="414"/>
    </row>
    <row r="409" spans="1:9" ht="21" customHeight="1" thickBot="1">
      <c r="A409" s="410"/>
      <c r="B409" s="411"/>
      <c r="C409" s="412"/>
      <c r="D409" s="412"/>
      <c r="E409" s="412"/>
      <c r="F409" s="413"/>
      <c r="G409" s="413"/>
      <c r="H409" s="413"/>
      <c r="I409" s="414"/>
    </row>
    <row r="410" spans="1:9" ht="11.25" thickBot="1">
      <c r="A410" s="410"/>
      <c r="B410" s="411"/>
      <c r="C410" s="480"/>
      <c r="D410" s="481"/>
      <c r="E410" s="481"/>
      <c r="F410" s="481"/>
      <c r="G410" s="481"/>
      <c r="H410" s="481"/>
      <c r="I410" s="482"/>
    </row>
    <row r="411" spans="1:9" ht="21" customHeight="1" thickBot="1">
      <c r="A411" s="410"/>
      <c r="B411" s="411"/>
      <c r="C411" s="412"/>
      <c r="D411" s="412"/>
      <c r="E411" s="412"/>
      <c r="F411" s="413"/>
      <c r="G411" s="413"/>
      <c r="H411" s="413"/>
      <c r="I411" s="414"/>
    </row>
    <row r="412" spans="1:9" ht="21" customHeight="1" thickBot="1">
      <c r="A412" s="410"/>
      <c r="B412" s="411"/>
      <c r="C412" s="412"/>
      <c r="D412" s="412"/>
      <c r="E412" s="412"/>
      <c r="F412" s="413"/>
      <c r="G412" s="413"/>
      <c r="H412" s="413"/>
      <c r="I412" s="414"/>
    </row>
    <row r="413" spans="1:9" ht="21" customHeight="1" thickBot="1">
      <c r="A413" s="410"/>
      <c r="B413" s="411"/>
      <c r="C413" s="412"/>
      <c r="D413" s="412"/>
      <c r="E413" s="412"/>
      <c r="F413" s="413"/>
      <c r="G413" s="413"/>
      <c r="H413" s="413"/>
      <c r="I413" s="414"/>
    </row>
    <row r="414" spans="1:9" ht="21" customHeight="1" thickBot="1">
      <c r="A414" s="410"/>
      <c r="B414" s="411"/>
      <c r="C414" s="412"/>
      <c r="D414" s="412"/>
      <c r="E414" s="412"/>
      <c r="F414" s="413"/>
      <c r="G414" s="413"/>
      <c r="H414" s="413"/>
      <c r="I414" s="414"/>
    </row>
    <row r="415" spans="1:9" ht="11.25" thickBot="1">
      <c r="A415" s="410"/>
      <c r="B415" s="411"/>
      <c r="C415" s="480"/>
      <c r="D415" s="481"/>
      <c r="E415" s="481"/>
      <c r="F415" s="481"/>
      <c r="G415" s="481"/>
      <c r="H415" s="481"/>
      <c r="I415" s="482"/>
    </row>
    <row r="416" spans="1:9" ht="11.25" thickBot="1">
      <c r="A416" s="410"/>
      <c r="B416" s="411"/>
      <c r="C416" s="480"/>
      <c r="D416" s="481"/>
      <c r="E416" s="481"/>
      <c r="F416" s="481"/>
      <c r="G416" s="481"/>
      <c r="H416" s="481"/>
      <c r="I416" s="482"/>
    </row>
    <row r="417" spans="1:9" ht="11.25" thickBot="1">
      <c r="A417" s="410"/>
      <c r="B417" s="411"/>
      <c r="C417" s="480"/>
      <c r="D417" s="481"/>
      <c r="E417" s="481"/>
      <c r="F417" s="481"/>
      <c r="G417" s="481"/>
      <c r="H417" s="481"/>
      <c r="I417" s="482"/>
    </row>
    <row r="418" spans="1:9" ht="21" customHeight="1" thickBot="1">
      <c r="A418" s="410"/>
      <c r="B418" s="411"/>
      <c r="C418" s="412"/>
      <c r="D418" s="412"/>
      <c r="E418" s="412"/>
      <c r="F418" s="413"/>
      <c r="G418" s="413"/>
      <c r="H418" s="413"/>
      <c r="I418" s="414"/>
    </row>
    <row r="419" spans="1:9" ht="21" customHeight="1" thickBot="1">
      <c r="A419" s="410"/>
      <c r="B419" s="411"/>
      <c r="C419" s="412"/>
      <c r="D419" s="412"/>
      <c r="E419" s="412"/>
      <c r="F419" s="413"/>
      <c r="G419" s="413"/>
      <c r="H419" s="413"/>
      <c r="I419" s="414"/>
    </row>
    <row r="420" spans="1:9" ht="11.25" thickBot="1">
      <c r="A420" s="410"/>
      <c r="B420" s="411"/>
      <c r="C420" s="480"/>
      <c r="D420" s="481"/>
      <c r="E420" s="481"/>
      <c r="F420" s="481"/>
      <c r="G420" s="481"/>
      <c r="H420" s="481"/>
      <c r="I420" s="482"/>
    </row>
    <row r="421" spans="1:9" ht="21" customHeight="1" thickBot="1">
      <c r="A421" s="410"/>
      <c r="B421" s="411"/>
      <c r="C421" s="412"/>
      <c r="D421" s="412"/>
      <c r="E421" s="412"/>
      <c r="F421" s="413"/>
      <c r="G421" s="413"/>
      <c r="H421" s="413"/>
      <c r="I421" s="414"/>
    </row>
    <row r="422" spans="1:9" ht="21" customHeight="1" thickBot="1">
      <c r="A422" s="410"/>
      <c r="B422" s="411"/>
      <c r="C422" s="412"/>
      <c r="D422" s="412"/>
      <c r="E422" s="412"/>
      <c r="F422" s="413"/>
      <c r="G422" s="413"/>
      <c r="H422" s="413"/>
      <c r="I422" s="414"/>
    </row>
    <row r="423" spans="1:9" ht="21" customHeight="1" thickBot="1">
      <c r="A423" s="410"/>
      <c r="B423" s="411"/>
      <c r="C423" s="412"/>
      <c r="D423" s="412"/>
      <c r="E423" s="412"/>
      <c r="F423" s="413"/>
      <c r="G423" s="413"/>
      <c r="H423" s="413"/>
      <c r="I423" s="414"/>
    </row>
    <row r="424" spans="1:9" ht="21" customHeight="1" thickBot="1">
      <c r="A424" s="410"/>
      <c r="B424" s="411"/>
      <c r="C424" s="412"/>
      <c r="D424" s="412"/>
      <c r="E424" s="412"/>
      <c r="F424" s="413"/>
      <c r="G424" s="413"/>
      <c r="H424" s="413"/>
      <c r="I424" s="414"/>
    </row>
    <row r="425" spans="1:9" ht="11.25" thickBot="1">
      <c r="A425" s="410"/>
      <c r="B425" s="411"/>
      <c r="C425" s="480"/>
      <c r="D425" s="481"/>
      <c r="E425" s="481"/>
      <c r="F425" s="481"/>
      <c r="G425" s="481"/>
      <c r="H425" s="481"/>
      <c r="I425" s="482"/>
    </row>
    <row r="426" spans="1:9" ht="11.25" thickBot="1">
      <c r="A426" s="410"/>
      <c r="B426" s="411"/>
      <c r="C426" s="480"/>
      <c r="D426" s="481"/>
      <c r="E426" s="481"/>
      <c r="F426" s="481"/>
      <c r="G426" s="481"/>
      <c r="H426" s="481"/>
      <c r="I426" s="482"/>
    </row>
    <row r="427" spans="1:9" ht="21" customHeight="1" thickBot="1">
      <c r="A427" s="410"/>
      <c r="B427" s="411"/>
      <c r="C427" s="412"/>
      <c r="D427" s="412"/>
      <c r="E427" s="412"/>
      <c r="F427" s="413"/>
      <c r="G427" s="413"/>
      <c r="H427" s="413"/>
      <c r="I427" s="414"/>
    </row>
    <row r="428" spans="1:9" ht="21" customHeight="1" thickBot="1">
      <c r="A428" s="410"/>
      <c r="B428" s="411"/>
      <c r="C428" s="412"/>
      <c r="D428" s="412"/>
      <c r="E428" s="412"/>
      <c r="F428" s="413"/>
      <c r="G428" s="413"/>
      <c r="H428" s="413"/>
      <c r="I428" s="414"/>
    </row>
    <row r="429" spans="1:9" ht="21" customHeight="1" thickBot="1">
      <c r="A429" s="410"/>
      <c r="B429" s="411"/>
      <c r="C429" s="412"/>
      <c r="D429" s="412"/>
      <c r="E429" s="412"/>
      <c r="F429" s="413"/>
      <c r="G429" s="413"/>
      <c r="H429" s="413"/>
      <c r="I429" s="414"/>
    </row>
    <row r="430" spans="1:9" ht="21" customHeight="1" thickBot="1">
      <c r="A430" s="410"/>
      <c r="B430" s="411"/>
      <c r="C430" s="412"/>
      <c r="D430" s="412"/>
      <c r="E430" s="412"/>
      <c r="F430" s="413"/>
      <c r="G430" s="413"/>
      <c r="H430" s="413"/>
      <c r="I430" s="414"/>
    </row>
    <row r="431" spans="1:9" ht="11.25" thickBot="1">
      <c r="A431" s="410"/>
      <c r="B431" s="411"/>
      <c r="C431" s="480"/>
      <c r="D431" s="481"/>
      <c r="E431" s="481"/>
      <c r="F431" s="481"/>
      <c r="G431" s="481"/>
      <c r="H431" s="481"/>
      <c r="I431" s="482"/>
    </row>
    <row r="432" spans="1:9" ht="11.25" thickBot="1">
      <c r="A432" s="410"/>
      <c r="B432" s="411"/>
      <c r="C432" s="480"/>
      <c r="D432" s="481"/>
      <c r="E432" s="481"/>
      <c r="F432" s="481"/>
      <c r="G432" s="481"/>
      <c r="H432" s="481"/>
      <c r="I432" s="482"/>
    </row>
    <row r="433" spans="1:9" ht="11.25" thickBot="1">
      <c r="A433" s="410"/>
      <c r="B433" s="411"/>
      <c r="C433" s="480"/>
      <c r="D433" s="481"/>
      <c r="E433" s="481"/>
      <c r="F433" s="481"/>
      <c r="G433" s="481"/>
      <c r="H433" s="481"/>
      <c r="I433" s="482"/>
    </row>
    <row r="434" spans="1:9" ht="11.25" thickBot="1">
      <c r="A434" s="410"/>
      <c r="B434" s="411"/>
      <c r="C434" s="480"/>
      <c r="D434" s="481"/>
      <c r="E434" s="481"/>
      <c r="F434" s="481"/>
      <c r="G434" s="481"/>
      <c r="H434" s="481"/>
      <c r="I434" s="482"/>
    </row>
    <row r="435" spans="1:9" ht="11.25" thickBot="1">
      <c r="A435" s="410"/>
      <c r="B435" s="411"/>
      <c r="C435" s="480"/>
      <c r="D435" s="481"/>
      <c r="E435" s="481"/>
      <c r="F435" s="481"/>
      <c r="G435" s="481"/>
      <c r="H435" s="481"/>
      <c r="I435" s="482"/>
    </row>
    <row r="436" spans="1:9" ht="11.25" thickBot="1">
      <c r="A436" s="410"/>
      <c r="B436" s="411"/>
      <c r="C436" s="480"/>
      <c r="D436" s="481"/>
      <c r="E436" s="481"/>
      <c r="F436" s="481"/>
      <c r="G436" s="481"/>
      <c r="H436" s="481"/>
      <c r="I436" s="482"/>
    </row>
    <row r="437" spans="1:9" ht="21" customHeight="1" thickBot="1">
      <c r="A437" s="410"/>
      <c r="B437" s="411"/>
      <c r="C437" s="412"/>
      <c r="D437" s="412"/>
      <c r="E437" s="412"/>
      <c r="F437" s="413"/>
      <c r="G437" s="413"/>
      <c r="H437" s="413"/>
      <c r="I437" s="414"/>
    </row>
    <row r="438" spans="1:9" ht="11.25" thickBot="1">
      <c r="A438" s="410"/>
      <c r="B438" s="411"/>
      <c r="C438" s="480"/>
      <c r="D438" s="481"/>
      <c r="E438" s="481"/>
      <c r="F438" s="481"/>
      <c r="G438" s="481"/>
      <c r="H438" s="481"/>
      <c r="I438" s="482"/>
    </row>
    <row r="439" spans="1:9" ht="11.25" thickBot="1">
      <c r="A439" s="410"/>
      <c r="B439" s="411"/>
      <c r="C439" s="480"/>
      <c r="D439" s="481"/>
      <c r="E439" s="481"/>
      <c r="F439" s="481"/>
      <c r="G439" s="481"/>
      <c r="H439" s="481"/>
      <c r="I439" s="482"/>
    </row>
    <row r="440" spans="1:9" ht="21" customHeight="1" thickBot="1">
      <c r="A440" s="410"/>
      <c r="B440" s="411"/>
      <c r="C440" s="412"/>
      <c r="D440" s="412"/>
      <c r="E440" s="412"/>
      <c r="F440" s="413"/>
      <c r="G440" s="413"/>
      <c r="H440" s="413"/>
      <c r="I440" s="414"/>
    </row>
    <row r="441" spans="1:9" ht="11.25" thickBot="1">
      <c r="A441" s="410"/>
      <c r="B441" s="411"/>
      <c r="C441" s="480"/>
      <c r="D441" s="481"/>
      <c r="E441" s="481"/>
      <c r="F441" s="481"/>
      <c r="G441" s="481"/>
      <c r="H441" s="481"/>
      <c r="I441" s="482"/>
    </row>
    <row r="442" spans="1:9" ht="11.25" thickBot="1">
      <c r="A442" s="410"/>
      <c r="B442" s="411"/>
      <c r="C442" s="480"/>
      <c r="D442" s="481"/>
      <c r="E442" s="481"/>
      <c r="F442" s="481"/>
      <c r="G442" s="481"/>
      <c r="H442" s="481"/>
      <c r="I442" s="482"/>
    </row>
    <row r="443" spans="1:9" ht="11.25" thickBot="1">
      <c r="A443" s="410"/>
      <c r="B443" s="411"/>
      <c r="C443" s="480"/>
      <c r="D443" s="481"/>
      <c r="E443" s="481"/>
      <c r="F443" s="481"/>
      <c r="G443" s="481"/>
      <c r="H443" s="481"/>
      <c r="I443" s="482"/>
    </row>
    <row r="444" spans="1:9" ht="21" customHeight="1" thickBot="1">
      <c r="A444" s="410"/>
      <c r="B444" s="411"/>
      <c r="C444" s="412"/>
      <c r="D444" s="412"/>
      <c r="E444" s="412"/>
      <c r="F444" s="413"/>
      <c r="G444" s="413"/>
      <c r="H444" s="413"/>
      <c r="I444" s="414"/>
    </row>
    <row r="445" spans="1:9" ht="21" customHeight="1" thickBot="1">
      <c r="A445" s="415"/>
      <c r="B445" s="416"/>
      <c r="C445" s="417"/>
      <c r="D445" s="417"/>
      <c r="E445" s="417"/>
      <c r="F445" s="418"/>
      <c r="G445" s="418"/>
      <c r="H445" s="418"/>
      <c r="I445" s="419"/>
    </row>
    <row r="446" spans="1:9">
      <c r="A446" s="495"/>
      <c r="B446" s="495"/>
      <c r="C446" s="495"/>
      <c r="D446" s="495"/>
      <c r="E446" s="495"/>
      <c r="F446" s="495"/>
      <c r="G446" s="495"/>
      <c r="H446" s="495"/>
      <c r="I446" s="495"/>
    </row>
    <row r="447" spans="1:9">
      <c r="A447" s="484"/>
      <c r="B447" s="484"/>
      <c r="C447" s="484"/>
      <c r="D447" s="484"/>
      <c r="E447" s="484"/>
      <c r="F447" s="484"/>
      <c r="G447" s="484"/>
      <c r="H447" s="484"/>
      <c r="I447" s="484"/>
    </row>
    <row r="448" spans="1:9" ht="10.5" customHeight="1">
      <c r="A448" s="496"/>
      <c r="B448" s="496"/>
      <c r="C448" s="496"/>
      <c r="D448" s="496"/>
      <c r="E448" s="496"/>
      <c r="F448" s="496"/>
      <c r="G448" s="496"/>
      <c r="H448" s="496"/>
      <c r="I448" s="496"/>
    </row>
    <row r="449" spans="1:9">
      <c r="A449" s="484"/>
      <c r="B449" s="484"/>
      <c r="C449" s="484"/>
      <c r="D449" s="484"/>
      <c r="E449" s="484"/>
      <c r="F449" s="484"/>
      <c r="G449" s="484"/>
      <c r="H449" s="484"/>
      <c r="I449" s="484"/>
    </row>
    <row r="450" spans="1:9" ht="10.5" customHeight="1">
      <c r="A450" s="497"/>
      <c r="B450" s="497"/>
      <c r="C450" s="497"/>
      <c r="D450" s="497"/>
      <c r="E450" s="497"/>
      <c r="F450" s="497"/>
      <c r="G450" s="497"/>
      <c r="H450" s="497"/>
      <c r="I450" s="497"/>
    </row>
    <row r="451" spans="1:9" ht="10.5" customHeight="1">
      <c r="A451" s="497"/>
      <c r="B451" s="497"/>
      <c r="C451" s="497"/>
      <c r="D451" s="497"/>
      <c r="E451" s="497"/>
      <c r="F451" s="497"/>
      <c r="G451" s="497"/>
      <c r="H451" s="497"/>
      <c r="I451" s="497"/>
    </row>
    <row r="452" spans="1:9" ht="10.5" customHeight="1">
      <c r="A452" s="497"/>
      <c r="B452" s="497"/>
      <c r="C452" s="497"/>
      <c r="D452" s="497"/>
      <c r="E452" s="497"/>
      <c r="F452" s="497"/>
      <c r="G452" s="497"/>
      <c r="H452" s="497"/>
      <c r="I452" s="497"/>
    </row>
    <row r="453" spans="1:9" ht="10.5" customHeight="1">
      <c r="A453" s="497"/>
      <c r="B453" s="497"/>
      <c r="C453" s="497"/>
      <c r="D453" s="497"/>
      <c r="E453" s="497"/>
      <c r="F453" s="497"/>
      <c r="G453" s="497"/>
      <c r="H453" s="497"/>
      <c r="I453" s="497"/>
    </row>
    <row r="454" spans="1:9" ht="10.5" customHeight="1">
      <c r="A454" s="497"/>
      <c r="B454" s="497"/>
      <c r="C454" s="497"/>
      <c r="D454" s="497"/>
      <c r="E454" s="497"/>
      <c r="F454" s="497"/>
      <c r="G454" s="497"/>
      <c r="H454" s="497"/>
      <c r="I454" s="497"/>
    </row>
  </sheetData>
  <mergeCells count="228">
    <mergeCell ref="A453:I453"/>
    <mergeCell ref="A454:I454"/>
    <mergeCell ref="C442:I442"/>
    <mergeCell ref="C443:I443"/>
    <mergeCell ref="A446:I446"/>
    <mergeCell ref="A447:I447"/>
    <mergeCell ref="A448:I448"/>
    <mergeCell ref="A449:I449"/>
    <mergeCell ref="A450:I450"/>
    <mergeCell ref="A451:I451"/>
    <mergeCell ref="A452:I452"/>
    <mergeCell ref="C431:I431"/>
    <mergeCell ref="C432:I432"/>
    <mergeCell ref="C433:I433"/>
    <mergeCell ref="C434:I434"/>
    <mergeCell ref="C435:I435"/>
    <mergeCell ref="C436:I436"/>
    <mergeCell ref="C438:I438"/>
    <mergeCell ref="C439:I439"/>
    <mergeCell ref="C441:I441"/>
    <mergeCell ref="C309:I309"/>
    <mergeCell ref="C310:I310"/>
    <mergeCell ref="C311:I311"/>
    <mergeCell ref="C323:I323"/>
    <mergeCell ref="C337:I337"/>
    <mergeCell ref="C340:I340"/>
    <mergeCell ref="C356:I356"/>
    <mergeCell ref="C345:I345"/>
    <mergeCell ref="C355:I355"/>
    <mergeCell ref="C326:I326"/>
    <mergeCell ref="C338:I338"/>
    <mergeCell ref="C339:I339"/>
    <mergeCell ref="C342:I342"/>
    <mergeCell ref="C346:I346"/>
    <mergeCell ref="C347:I347"/>
    <mergeCell ref="C349:I349"/>
    <mergeCell ref="C352:I352"/>
    <mergeCell ref="C320:I320"/>
    <mergeCell ref="C341:I341"/>
    <mergeCell ref="C137:I137"/>
    <mergeCell ref="C138:I138"/>
    <mergeCell ref="C143:I143"/>
    <mergeCell ref="C144:I144"/>
    <mergeCell ref="C145:I145"/>
    <mergeCell ref="C149:I149"/>
    <mergeCell ref="C150:I150"/>
    <mergeCell ref="C151:I151"/>
    <mergeCell ref="C160:I160"/>
    <mergeCell ref="A1:J1"/>
    <mergeCell ref="A2:I2"/>
    <mergeCell ref="A3:I3"/>
    <mergeCell ref="A4:I4"/>
    <mergeCell ref="A5:I5"/>
    <mergeCell ref="A6:I6"/>
    <mergeCell ref="C13:I13"/>
    <mergeCell ref="C14:I14"/>
    <mergeCell ref="C15:I15"/>
    <mergeCell ref="C16:I16"/>
    <mergeCell ref="C17:I17"/>
    <mergeCell ref="C18:I18"/>
    <mergeCell ref="A7:I7"/>
    <mergeCell ref="A8:I8"/>
    <mergeCell ref="A9:I9"/>
    <mergeCell ref="A10:J10"/>
    <mergeCell ref="A11:B12"/>
    <mergeCell ref="C11:E11"/>
    <mergeCell ref="F11:F12"/>
    <mergeCell ref="G11:G12"/>
    <mergeCell ref="H11:H12"/>
    <mergeCell ref="I11:I12"/>
    <mergeCell ref="C25:I25"/>
    <mergeCell ref="C26:I26"/>
    <mergeCell ref="C27:I27"/>
    <mergeCell ref="C28:I28"/>
    <mergeCell ref="C29:I29"/>
    <mergeCell ref="C30:I30"/>
    <mergeCell ref="C19:I19"/>
    <mergeCell ref="C20:I20"/>
    <mergeCell ref="C21:I21"/>
    <mergeCell ref="C22:I22"/>
    <mergeCell ref="C23:I23"/>
    <mergeCell ref="C24:I24"/>
    <mergeCell ref="C37:I37"/>
    <mergeCell ref="C38:I38"/>
    <mergeCell ref="C39:I39"/>
    <mergeCell ref="C40:I40"/>
    <mergeCell ref="C42:I42"/>
    <mergeCell ref="C45:I45"/>
    <mergeCell ref="C31:I31"/>
    <mergeCell ref="C32:I32"/>
    <mergeCell ref="C33:I33"/>
    <mergeCell ref="C34:I34"/>
    <mergeCell ref="C35:I35"/>
    <mergeCell ref="C36:I36"/>
    <mergeCell ref="C66:I66"/>
    <mergeCell ref="C67:I67"/>
    <mergeCell ref="C69:I69"/>
    <mergeCell ref="C71:I71"/>
    <mergeCell ref="C73:I73"/>
    <mergeCell ref="C74:I74"/>
    <mergeCell ref="C46:I46"/>
    <mergeCell ref="C47:I47"/>
    <mergeCell ref="C51:I51"/>
    <mergeCell ref="C58:I58"/>
    <mergeCell ref="C63:I63"/>
    <mergeCell ref="C65:I65"/>
    <mergeCell ref="C59:I59"/>
    <mergeCell ref="C52:I52"/>
    <mergeCell ref="C53:I53"/>
    <mergeCell ref="C57:I57"/>
    <mergeCell ref="C70:I70"/>
    <mergeCell ref="C91:I91"/>
    <mergeCell ref="C76:I76"/>
    <mergeCell ref="C77:I77"/>
    <mergeCell ref="C81:I81"/>
    <mergeCell ref="C90:I90"/>
    <mergeCell ref="C86:I86"/>
    <mergeCell ref="C110:I110"/>
    <mergeCell ref="C115:I115"/>
    <mergeCell ref="C116:I116"/>
    <mergeCell ref="C87:I87"/>
    <mergeCell ref="C95:I95"/>
    <mergeCell ref="C97:I97"/>
    <mergeCell ref="C98:I98"/>
    <mergeCell ref="C105:I105"/>
    <mergeCell ref="C117:I117"/>
    <mergeCell ref="C131:I131"/>
    <mergeCell ref="C132:I132"/>
    <mergeCell ref="C133:I133"/>
    <mergeCell ref="C134:I134"/>
    <mergeCell ref="C135:I135"/>
    <mergeCell ref="C136:I136"/>
    <mergeCell ref="C127:I127"/>
    <mergeCell ref="C128:I128"/>
    <mergeCell ref="C129:I129"/>
    <mergeCell ref="C130:I130"/>
    <mergeCell ref="C166:I166"/>
    <mergeCell ref="C139:I139"/>
    <mergeCell ref="C142:I142"/>
    <mergeCell ref="C169:I169"/>
    <mergeCell ref="C181:I181"/>
    <mergeCell ref="C186:I186"/>
    <mergeCell ref="C189:I189"/>
    <mergeCell ref="C173:I173"/>
    <mergeCell ref="C174:I174"/>
    <mergeCell ref="C175:I175"/>
    <mergeCell ref="C178:I178"/>
    <mergeCell ref="C176:I176"/>
    <mergeCell ref="C177:I177"/>
    <mergeCell ref="C184:I184"/>
    <mergeCell ref="C188:I188"/>
    <mergeCell ref="C192:I192"/>
    <mergeCell ref="C228:I228"/>
    <mergeCell ref="C196:I196"/>
    <mergeCell ref="C199:I199"/>
    <mergeCell ref="C200:I200"/>
    <mergeCell ref="C201:I201"/>
    <mergeCell ref="C208:I208"/>
    <mergeCell ref="C220:I220"/>
    <mergeCell ref="C224:I224"/>
    <mergeCell ref="C211:I211"/>
    <mergeCell ref="C212:I212"/>
    <mergeCell ref="C216:I216"/>
    <mergeCell ref="C221:I221"/>
    <mergeCell ref="C256:I256"/>
    <mergeCell ref="C257:I257"/>
    <mergeCell ref="C229:I229"/>
    <mergeCell ref="C230:I230"/>
    <mergeCell ref="C244:I244"/>
    <mergeCell ref="C231:I231"/>
    <mergeCell ref="C232:I232"/>
    <mergeCell ref="C233:I233"/>
    <mergeCell ref="C237:I237"/>
    <mergeCell ref="C238:I238"/>
    <mergeCell ref="C247:I247"/>
    <mergeCell ref="C251:I251"/>
    <mergeCell ref="C279:I279"/>
    <mergeCell ref="C258:I258"/>
    <mergeCell ref="C265:I265"/>
    <mergeCell ref="C259:I259"/>
    <mergeCell ref="C260:I260"/>
    <mergeCell ref="C261:I261"/>
    <mergeCell ref="C268:I268"/>
    <mergeCell ref="C272:I272"/>
    <mergeCell ref="C274:I274"/>
    <mergeCell ref="C280:I280"/>
    <mergeCell ref="C281:I281"/>
    <mergeCell ref="C282:I282"/>
    <mergeCell ref="C307:I307"/>
    <mergeCell ref="C308:I308"/>
    <mergeCell ref="C286:I286"/>
    <mergeCell ref="C287:I287"/>
    <mergeCell ref="C289:I289"/>
    <mergeCell ref="C290:I290"/>
    <mergeCell ref="C293:I293"/>
    <mergeCell ref="C288:I288"/>
    <mergeCell ref="C292:I292"/>
    <mergeCell ref="C294:I294"/>
    <mergeCell ref="C296:I296"/>
    <mergeCell ref="C303:I303"/>
    <mergeCell ref="C301:I301"/>
    <mergeCell ref="C387:I387"/>
    <mergeCell ref="C360:I360"/>
    <mergeCell ref="C371:I371"/>
    <mergeCell ref="C374:I374"/>
    <mergeCell ref="C386:I386"/>
    <mergeCell ref="C366:I366"/>
    <mergeCell ref="C369:I369"/>
    <mergeCell ref="C370:I370"/>
    <mergeCell ref="C388:I388"/>
    <mergeCell ref="C389:I389"/>
    <mergeCell ref="C417:I417"/>
    <mergeCell ref="C395:I395"/>
    <mergeCell ref="C410:I410"/>
    <mergeCell ref="C400:I400"/>
    <mergeCell ref="C401:I401"/>
    <mergeCell ref="C406:I406"/>
    <mergeCell ref="C416:I416"/>
    <mergeCell ref="C426:I426"/>
    <mergeCell ref="C392:I392"/>
    <mergeCell ref="C393:I393"/>
    <mergeCell ref="C394:I394"/>
    <mergeCell ref="C398:I398"/>
    <mergeCell ref="C399:I399"/>
    <mergeCell ref="C402:I402"/>
    <mergeCell ref="C415:I415"/>
    <mergeCell ref="C420:I420"/>
    <mergeCell ref="C425:I42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Blad14"/>
  <dimension ref="A1:J439"/>
  <sheetViews>
    <sheetView zoomScale="130" zoomScaleNormal="130" zoomScalePageLayoutView="130" workbookViewId="0">
      <selection activeCell="K352" sqref="K352"/>
    </sheetView>
  </sheetViews>
  <sheetFormatPr defaultColWidth="9.140625" defaultRowHeight="36.950000000000003" customHeight="1"/>
  <cols>
    <col min="1" max="1" width="9.140625" style="406"/>
    <col min="2" max="2" width="36.42578125" style="406" bestFit="1" customWidth="1"/>
    <col min="3" max="4" width="11.140625" style="406" customWidth="1"/>
    <col min="5" max="5" width="10.42578125" style="406" customWidth="1"/>
    <col min="6" max="6" width="7.140625" style="406" customWidth="1"/>
    <col min="7" max="7" width="8.42578125" style="406" customWidth="1"/>
    <col min="8" max="8" width="10.140625" style="406" customWidth="1"/>
    <col min="9" max="9" width="7.140625" style="406" customWidth="1"/>
    <col min="10" max="10" width="36.42578125" style="406" bestFit="1" customWidth="1"/>
    <col min="11" max="16384" width="9.140625" style="406"/>
  </cols>
  <sheetData>
    <row r="1" spans="1:10" ht="26.25" customHeight="1">
      <c r="A1" s="494"/>
      <c r="B1" s="494"/>
      <c r="C1" s="494"/>
      <c r="D1" s="494"/>
      <c r="E1" s="494"/>
      <c r="F1" s="494"/>
      <c r="G1" s="494"/>
      <c r="H1" s="494"/>
      <c r="I1" s="494"/>
      <c r="J1" s="494"/>
    </row>
    <row r="2" spans="1:10" ht="10.5">
      <c r="A2" s="484"/>
      <c r="B2" s="484"/>
      <c r="C2" s="484"/>
      <c r="D2" s="484"/>
      <c r="E2" s="484"/>
      <c r="F2" s="484"/>
      <c r="G2" s="484"/>
      <c r="H2" s="484"/>
      <c r="I2" s="484"/>
      <c r="J2" s="440"/>
    </row>
    <row r="3" spans="1:10" ht="10.5" customHeight="1">
      <c r="A3" s="483"/>
      <c r="B3" s="483"/>
      <c r="C3" s="483"/>
      <c r="D3" s="483"/>
      <c r="E3" s="483"/>
      <c r="F3" s="483"/>
      <c r="G3" s="483"/>
      <c r="H3" s="483"/>
      <c r="I3" s="483"/>
      <c r="J3" s="407"/>
    </row>
    <row r="4" spans="1:10" ht="10.5">
      <c r="A4" s="484"/>
      <c r="B4" s="484"/>
      <c r="C4" s="484"/>
      <c r="D4" s="484"/>
      <c r="E4" s="484"/>
      <c r="F4" s="484"/>
      <c r="G4" s="484"/>
      <c r="H4" s="484"/>
      <c r="I4" s="484"/>
      <c r="J4" s="440"/>
    </row>
    <row r="5" spans="1:10" ht="10.5" customHeight="1">
      <c r="A5" s="483"/>
      <c r="B5" s="483"/>
      <c r="C5" s="483"/>
      <c r="D5" s="483"/>
      <c r="E5" s="483"/>
      <c r="F5" s="483"/>
      <c r="G5" s="483"/>
      <c r="H5" s="483"/>
      <c r="I5" s="483"/>
      <c r="J5" s="407"/>
    </row>
    <row r="6" spans="1:10" ht="10.5">
      <c r="A6" s="483"/>
      <c r="B6" s="483"/>
      <c r="C6" s="483"/>
      <c r="D6" s="483"/>
      <c r="E6" s="483"/>
      <c r="F6" s="483"/>
      <c r="G6" s="483"/>
      <c r="H6" s="483"/>
      <c r="I6" s="483"/>
      <c r="J6" s="407"/>
    </row>
    <row r="7" spans="1:10" ht="10.5" customHeight="1">
      <c r="A7" s="483"/>
      <c r="B7" s="483"/>
      <c r="C7" s="483"/>
      <c r="D7" s="483"/>
      <c r="E7" s="483"/>
      <c r="F7" s="483"/>
      <c r="G7" s="483"/>
      <c r="H7" s="483"/>
      <c r="I7" s="483"/>
      <c r="J7" s="407"/>
    </row>
    <row r="8" spans="1:10" ht="10.5">
      <c r="A8" s="483"/>
      <c r="B8" s="483"/>
      <c r="C8" s="483"/>
      <c r="D8" s="483"/>
      <c r="E8" s="483"/>
      <c r="F8" s="483"/>
      <c r="G8" s="483"/>
      <c r="H8" s="483"/>
      <c r="I8" s="483"/>
      <c r="J8" s="407"/>
    </row>
    <row r="9" spans="1:10" ht="10.5" customHeight="1">
      <c r="A9" s="483"/>
      <c r="B9" s="483"/>
      <c r="C9" s="483"/>
      <c r="D9" s="483"/>
      <c r="E9" s="483"/>
      <c r="F9" s="483"/>
      <c r="G9" s="483"/>
      <c r="H9" s="483"/>
      <c r="I9" s="483"/>
      <c r="J9" s="408"/>
    </row>
    <row r="10" spans="1:10" ht="11.25" thickBot="1">
      <c r="A10" s="484"/>
      <c r="B10" s="484"/>
      <c r="C10" s="484"/>
      <c r="D10" s="484"/>
      <c r="E10" s="484"/>
      <c r="F10" s="484"/>
      <c r="G10" s="484"/>
      <c r="H10" s="484"/>
      <c r="I10" s="484"/>
      <c r="J10" s="484"/>
    </row>
    <row r="11" spans="1:10" ht="21" customHeight="1" thickBot="1">
      <c r="A11" s="485"/>
      <c r="B11" s="486"/>
      <c r="C11" s="489"/>
      <c r="D11" s="490"/>
      <c r="E11" s="491"/>
      <c r="F11" s="492"/>
      <c r="G11" s="492"/>
      <c r="H11" s="492"/>
      <c r="I11" s="492"/>
    </row>
    <row r="12" spans="1:10" ht="21" customHeight="1" thickBot="1">
      <c r="A12" s="487"/>
      <c r="B12" s="488"/>
      <c r="C12" s="409"/>
      <c r="D12" s="409"/>
      <c r="E12" s="409"/>
      <c r="F12" s="493"/>
      <c r="G12" s="493"/>
      <c r="H12" s="493"/>
      <c r="I12" s="493"/>
    </row>
    <row r="13" spans="1:10" ht="11.25" thickBot="1">
      <c r="A13" s="410"/>
      <c r="B13" s="411"/>
      <c r="C13" s="480"/>
      <c r="D13" s="481"/>
      <c r="E13" s="481"/>
      <c r="F13" s="481"/>
      <c r="G13" s="481"/>
      <c r="H13" s="481"/>
      <c r="I13" s="482"/>
    </row>
    <row r="14" spans="1:10" ht="11.25" thickBot="1">
      <c r="A14" s="410"/>
      <c r="B14" s="411"/>
      <c r="C14" s="480"/>
      <c r="D14" s="481"/>
      <c r="E14" s="481"/>
      <c r="F14" s="481"/>
      <c r="G14" s="481"/>
      <c r="H14" s="481"/>
      <c r="I14" s="482"/>
    </row>
    <row r="15" spans="1:10" ht="11.25" thickBot="1">
      <c r="A15" s="410"/>
      <c r="B15" s="411"/>
      <c r="C15" s="480"/>
      <c r="D15" s="481"/>
      <c r="E15" s="481"/>
      <c r="F15" s="481"/>
      <c r="G15" s="481"/>
      <c r="H15" s="481"/>
      <c r="I15" s="482"/>
    </row>
    <row r="16" spans="1:10" ht="11.25" thickBot="1">
      <c r="A16" s="410"/>
      <c r="B16" s="411"/>
      <c r="C16" s="480"/>
      <c r="D16" s="481"/>
      <c r="E16" s="481"/>
      <c r="F16" s="481"/>
      <c r="G16" s="481"/>
      <c r="H16" s="481"/>
      <c r="I16" s="482"/>
    </row>
    <row r="17" spans="1:9" ht="11.25" thickBot="1">
      <c r="A17" s="410"/>
      <c r="B17" s="411"/>
      <c r="C17" s="480"/>
      <c r="D17" s="481"/>
      <c r="E17" s="481"/>
      <c r="F17" s="481"/>
      <c r="G17" s="481"/>
      <c r="H17" s="481"/>
      <c r="I17" s="482"/>
    </row>
    <row r="18" spans="1:9" ht="11.25" thickBot="1">
      <c r="A18" s="410"/>
      <c r="B18" s="411"/>
      <c r="C18" s="480"/>
      <c r="D18" s="481"/>
      <c r="E18" s="481"/>
      <c r="F18" s="481"/>
      <c r="G18" s="481"/>
      <c r="H18" s="481"/>
      <c r="I18" s="482"/>
    </row>
    <row r="19" spans="1:9" ht="11.25" thickBot="1">
      <c r="A19" s="410"/>
      <c r="B19" s="411"/>
      <c r="C19" s="480"/>
      <c r="D19" s="481"/>
      <c r="E19" s="481"/>
      <c r="F19" s="481"/>
      <c r="G19" s="481"/>
      <c r="H19" s="481"/>
      <c r="I19" s="482"/>
    </row>
    <row r="20" spans="1:9" ht="11.25" thickBot="1">
      <c r="A20" s="410"/>
      <c r="B20" s="411"/>
      <c r="C20" s="480"/>
      <c r="D20" s="481"/>
      <c r="E20" s="481"/>
      <c r="F20" s="481"/>
      <c r="G20" s="481"/>
      <c r="H20" s="481"/>
      <c r="I20" s="482"/>
    </row>
    <row r="21" spans="1:9" ht="11.25" thickBot="1">
      <c r="A21" s="410"/>
      <c r="B21" s="411"/>
      <c r="C21" s="480"/>
      <c r="D21" s="481"/>
      <c r="E21" s="481"/>
      <c r="F21" s="481"/>
      <c r="G21" s="481"/>
      <c r="H21" s="481"/>
      <c r="I21" s="482"/>
    </row>
    <row r="22" spans="1:9" ht="11.25" thickBot="1">
      <c r="A22" s="410"/>
      <c r="B22" s="411"/>
      <c r="C22" s="480"/>
      <c r="D22" s="481"/>
      <c r="E22" s="481"/>
      <c r="F22" s="481"/>
      <c r="G22" s="481"/>
      <c r="H22" s="481"/>
      <c r="I22" s="482"/>
    </row>
    <row r="23" spans="1:9" ht="11.25" thickBot="1">
      <c r="A23" s="410"/>
      <c r="B23" s="411"/>
      <c r="C23" s="480"/>
      <c r="D23" s="481"/>
      <c r="E23" s="481"/>
      <c r="F23" s="481"/>
      <c r="G23" s="481"/>
      <c r="H23" s="481"/>
      <c r="I23" s="482"/>
    </row>
    <row r="24" spans="1:9" ht="11.25" thickBot="1">
      <c r="A24" s="410"/>
      <c r="B24" s="411"/>
      <c r="C24" s="480"/>
      <c r="D24" s="481"/>
      <c r="E24" s="481"/>
      <c r="F24" s="481"/>
      <c r="G24" s="481"/>
      <c r="H24" s="481"/>
      <c r="I24" s="482"/>
    </row>
    <row r="25" spans="1:9" ht="11.25" thickBot="1">
      <c r="A25" s="410"/>
      <c r="B25" s="411"/>
      <c r="C25" s="480"/>
      <c r="D25" s="481"/>
      <c r="E25" s="481"/>
      <c r="F25" s="481"/>
      <c r="G25" s="481"/>
      <c r="H25" s="481"/>
      <c r="I25" s="482"/>
    </row>
    <row r="26" spans="1:9" ht="11.25" thickBot="1">
      <c r="A26" s="410"/>
      <c r="B26" s="411"/>
      <c r="C26" s="480"/>
      <c r="D26" s="481"/>
      <c r="E26" s="481"/>
      <c r="F26" s="481"/>
      <c r="G26" s="481"/>
      <c r="H26" s="481"/>
      <c r="I26" s="482"/>
    </row>
    <row r="27" spans="1:9" ht="11.25" thickBot="1">
      <c r="A27" s="410"/>
      <c r="B27" s="411"/>
      <c r="C27" s="480"/>
      <c r="D27" s="481"/>
      <c r="E27" s="481"/>
      <c r="F27" s="481"/>
      <c r="G27" s="481"/>
      <c r="H27" s="481"/>
      <c r="I27" s="482"/>
    </row>
    <row r="28" spans="1:9" ht="11.25" thickBot="1">
      <c r="A28" s="410"/>
      <c r="B28" s="411"/>
      <c r="C28" s="480"/>
      <c r="D28" s="481"/>
      <c r="E28" s="481"/>
      <c r="F28" s="481"/>
      <c r="G28" s="481"/>
      <c r="H28" s="481"/>
      <c r="I28" s="482"/>
    </row>
    <row r="29" spans="1:9" ht="11.25" thickBot="1">
      <c r="A29" s="410"/>
      <c r="B29" s="411"/>
      <c r="C29" s="480"/>
      <c r="D29" s="481"/>
      <c r="E29" s="481"/>
      <c r="F29" s="481"/>
      <c r="G29" s="481"/>
      <c r="H29" s="481"/>
      <c r="I29" s="482"/>
    </row>
    <row r="30" spans="1:9" ht="11.25" thickBot="1">
      <c r="A30" s="410"/>
      <c r="B30" s="411"/>
      <c r="C30" s="480"/>
      <c r="D30" s="481"/>
      <c r="E30" s="481"/>
      <c r="F30" s="481"/>
      <c r="G30" s="481"/>
      <c r="H30" s="481"/>
      <c r="I30" s="482"/>
    </row>
    <row r="31" spans="1:9" ht="11.25" thickBot="1">
      <c r="A31" s="410"/>
      <c r="B31" s="411"/>
      <c r="C31" s="480"/>
      <c r="D31" s="481"/>
      <c r="E31" s="481"/>
      <c r="F31" s="481"/>
      <c r="G31" s="481"/>
      <c r="H31" s="481"/>
      <c r="I31" s="482"/>
    </row>
    <row r="32" spans="1:9" ht="11.25" thickBot="1">
      <c r="A32" s="410"/>
      <c r="B32" s="411"/>
      <c r="C32" s="480"/>
      <c r="D32" s="481"/>
      <c r="E32" s="481"/>
      <c r="F32" s="481"/>
      <c r="G32" s="481"/>
      <c r="H32" s="481"/>
      <c r="I32" s="482"/>
    </row>
    <row r="33" spans="1:9" ht="11.25" thickBot="1">
      <c r="A33" s="410"/>
      <c r="B33" s="411"/>
      <c r="C33" s="480"/>
      <c r="D33" s="481"/>
      <c r="E33" s="481"/>
      <c r="F33" s="481"/>
      <c r="G33" s="481"/>
      <c r="H33" s="481"/>
      <c r="I33" s="482"/>
    </row>
    <row r="34" spans="1:9" ht="11.25" thickBot="1">
      <c r="A34" s="410"/>
      <c r="B34" s="411"/>
      <c r="C34" s="480"/>
      <c r="D34" s="481"/>
      <c r="E34" s="481"/>
      <c r="F34" s="481"/>
      <c r="G34" s="481"/>
      <c r="H34" s="481"/>
      <c r="I34" s="482"/>
    </row>
    <row r="35" spans="1:9" ht="11.25" thickBot="1">
      <c r="A35" s="410"/>
      <c r="B35" s="411"/>
      <c r="C35" s="480"/>
      <c r="D35" s="481"/>
      <c r="E35" s="481"/>
      <c r="F35" s="481"/>
      <c r="G35" s="481"/>
      <c r="H35" s="481"/>
      <c r="I35" s="482"/>
    </row>
    <row r="36" spans="1:9" ht="11.25" thickBot="1">
      <c r="A36" s="410"/>
      <c r="B36" s="411"/>
      <c r="C36" s="480"/>
      <c r="D36" s="481"/>
      <c r="E36" s="481"/>
      <c r="F36" s="481"/>
      <c r="G36" s="481"/>
      <c r="H36" s="481"/>
      <c r="I36" s="482"/>
    </row>
    <row r="37" spans="1:9" ht="11.25" thickBot="1">
      <c r="A37" s="410"/>
      <c r="B37" s="411"/>
      <c r="C37" s="480"/>
      <c r="D37" s="481"/>
      <c r="E37" s="481"/>
      <c r="F37" s="481"/>
      <c r="G37" s="481"/>
      <c r="H37" s="481"/>
      <c r="I37" s="482"/>
    </row>
    <row r="38" spans="1:9" ht="11.25" thickBot="1">
      <c r="A38" s="410"/>
      <c r="B38" s="411"/>
      <c r="C38" s="480"/>
      <c r="D38" s="481"/>
      <c r="E38" s="481"/>
      <c r="F38" s="481"/>
      <c r="G38" s="481"/>
      <c r="H38" s="481"/>
      <c r="I38" s="482"/>
    </row>
    <row r="39" spans="1:9" ht="11.25" thickBot="1">
      <c r="A39" s="410"/>
      <c r="B39" s="411"/>
      <c r="C39" s="480"/>
      <c r="D39" s="481"/>
      <c r="E39" s="481"/>
      <c r="F39" s="481"/>
      <c r="G39" s="481"/>
      <c r="H39" s="481"/>
      <c r="I39" s="482"/>
    </row>
    <row r="40" spans="1:9" ht="11.25" thickBot="1">
      <c r="A40" s="410"/>
      <c r="B40" s="411"/>
      <c r="C40" s="480"/>
      <c r="D40" s="481"/>
      <c r="E40" s="481"/>
      <c r="F40" s="481"/>
      <c r="G40" s="481"/>
      <c r="H40" s="481"/>
      <c r="I40" s="482"/>
    </row>
    <row r="41" spans="1:9" ht="21" customHeight="1" thickBot="1">
      <c r="A41" s="410"/>
      <c r="B41" s="411"/>
      <c r="C41" s="412"/>
      <c r="D41" s="412"/>
      <c r="E41" s="412"/>
      <c r="F41" s="413"/>
      <c r="G41" s="413"/>
      <c r="H41" s="413"/>
      <c r="I41" s="414"/>
    </row>
    <row r="42" spans="1:9" ht="11.25" thickBot="1">
      <c r="A42" s="410"/>
      <c r="B42" s="411"/>
      <c r="C42" s="480"/>
      <c r="D42" s="481"/>
      <c r="E42" s="481"/>
      <c r="F42" s="481"/>
      <c r="G42" s="481"/>
      <c r="H42" s="481"/>
      <c r="I42" s="482"/>
    </row>
    <row r="43" spans="1:9" ht="21" customHeight="1" thickBot="1">
      <c r="A43" s="410"/>
      <c r="B43" s="411"/>
      <c r="C43" s="412"/>
      <c r="D43" s="412"/>
      <c r="E43" s="412"/>
      <c r="F43" s="413"/>
      <c r="G43" s="413"/>
      <c r="H43" s="413"/>
      <c r="I43" s="414"/>
    </row>
    <row r="44" spans="1:9" ht="21" customHeight="1" thickBot="1">
      <c r="A44" s="410"/>
      <c r="B44" s="411"/>
      <c r="C44" s="412"/>
      <c r="D44" s="412"/>
      <c r="E44" s="412"/>
      <c r="F44" s="413"/>
      <c r="G44" s="413"/>
      <c r="H44" s="413"/>
      <c r="I44" s="414"/>
    </row>
    <row r="45" spans="1:9" ht="11.25" thickBot="1">
      <c r="A45" s="410"/>
      <c r="B45" s="411"/>
      <c r="C45" s="480"/>
      <c r="D45" s="481"/>
      <c r="E45" s="481"/>
      <c r="F45" s="481"/>
      <c r="G45" s="481"/>
      <c r="H45" s="481"/>
      <c r="I45" s="482"/>
    </row>
    <row r="46" spans="1:9" ht="11.25" thickBot="1">
      <c r="A46" s="410"/>
      <c r="B46" s="411"/>
      <c r="C46" s="480"/>
      <c r="D46" s="481"/>
      <c r="E46" s="481"/>
      <c r="F46" s="481"/>
      <c r="G46" s="481"/>
      <c r="H46" s="481"/>
      <c r="I46" s="482"/>
    </row>
    <row r="47" spans="1:9" ht="11.25" thickBot="1">
      <c r="A47" s="410"/>
      <c r="B47" s="411"/>
      <c r="C47" s="480"/>
      <c r="D47" s="481"/>
      <c r="E47" s="481"/>
      <c r="F47" s="481"/>
      <c r="G47" s="481"/>
      <c r="H47" s="481"/>
      <c r="I47" s="482"/>
    </row>
    <row r="48" spans="1:9" ht="21" customHeight="1" thickBot="1">
      <c r="A48" s="410"/>
      <c r="B48" s="411"/>
      <c r="C48" s="412"/>
      <c r="D48" s="412"/>
      <c r="E48" s="412"/>
      <c r="F48" s="413"/>
      <c r="G48" s="413"/>
      <c r="H48" s="413"/>
      <c r="I48" s="414"/>
    </row>
    <row r="49" spans="1:9" ht="21" customHeight="1" thickBot="1">
      <c r="A49" s="410"/>
      <c r="B49" s="411"/>
      <c r="C49" s="412"/>
      <c r="D49" s="412"/>
      <c r="E49" s="412"/>
      <c r="F49" s="413"/>
      <c r="G49" s="413"/>
      <c r="H49" s="413"/>
      <c r="I49" s="414"/>
    </row>
    <row r="50" spans="1:9" ht="21" customHeight="1" thickBot="1">
      <c r="A50" s="410"/>
      <c r="B50" s="411"/>
      <c r="C50" s="412"/>
      <c r="D50" s="412"/>
      <c r="E50" s="412"/>
      <c r="F50" s="413"/>
      <c r="G50" s="413"/>
      <c r="H50" s="413"/>
      <c r="I50" s="414"/>
    </row>
    <row r="51" spans="1:9" ht="11.25" thickBot="1">
      <c r="A51" s="410"/>
      <c r="B51" s="411"/>
      <c r="C51" s="480"/>
      <c r="D51" s="481"/>
      <c r="E51" s="481"/>
      <c r="F51" s="481"/>
      <c r="G51" s="481"/>
      <c r="H51" s="481"/>
      <c r="I51" s="482"/>
    </row>
    <row r="52" spans="1:9" ht="11.25" thickBot="1">
      <c r="A52" s="410"/>
      <c r="B52" s="411"/>
      <c r="C52" s="480"/>
      <c r="D52" s="481"/>
      <c r="E52" s="481"/>
      <c r="F52" s="481"/>
      <c r="G52" s="481"/>
      <c r="H52" s="481"/>
      <c r="I52" s="482"/>
    </row>
    <row r="53" spans="1:9" ht="11.25" thickBot="1">
      <c r="A53" s="410"/>
      <c r="B53" s="411"/>
      <c r="C53" s="480"/>
      <c r="D53" s="481"/>
      <c r="E53" s="481"/>
      <c r="F53" s="481"/>
      <c r="G53" s="481"/>
      <c r="H53" s="481"/>
      <c r="I53" s="482"/>
    </row>
    <row r="54" spans="1:9" ht="21" customHeight="1" thickBot="1">
      <c r="A54" s="410"/>
      <c r="B54" s="411"/>
      <c r="C54" s="412"/>
      <c r="D54" s="412"/>
      <c r="E54" s="412"/>
      <c r="F54" s="413"/>
      <c r="G54" s="413"/>
      <c r="H54" s="413"/>
      <c r="I54" s="414"/>
    </row>
    <row r="55" spans="1:9" ht="21" customHeight="1" thickBot="1">
      <c r="A55" s="410"/>
      <c r="B55" s="411"/>
      <c r="C55" s="412"/>
      <c r="D55" s="412"/>
      <c r="E55" s="412"/>
      <c r="F55" s="413"/>
      <c r="G55" s="413"/>
      <c r="H55" s="413"/>
      <c r="I55" s="414"/>
    </row>
    <row r="56" spans="1:9" ht="21" customHeight="1" thickBot="1">
      <c r="A56" s="410"/>
      <c r="B56" s="411"/>
      <c r="C56" s="412"/>
      <c r="D56" s="412"/>
      <c r="E56" s="412"/>
      <c r="F56" s="413"/>
      <c r="G56" s="413"/>
      <c r="H56" s="413"/>
      <c r="I56" s="414"/>
    </row>
    <row r="57" spans="1:9" ht="11.25" thickBot="1">
      <c r="A57" s="410"/>
      <c r="B57" s="411"/>
      <c r="C57" s="480"/>
      <c r="D57" s="481"/>
      <c r="E57" s="481"/>
      <c r="F57" s="481"/>
      <c r="G57" s="481"/>
      <c r="H57" s="481"/>
      <c r="I57" s="482"/>
    </row>
    <row r="58" spans="1:9" ht="11.25" thickBot="1">
      <c r="A58" s="410"/>
      <c r="B58" s="411"/>
      <c r="C58" s="480"/>
      <c r="D58" s="481"/>
      <c r="E58" s="481"/>
      <c r="F58" s="481"/>
      <c r="G58" s="481"/>
      <c r="H58" s="481"/>
      <c r="I58" s="482"/>
    </row>
    <row r="59" spans="1:9" ht="11.25" thickBot="1">
      <c r="A59" s="410"/>
      <c r="B59" s="411"/>
      <c r="C59" s="480"/>
      <c r="D59" s="481"/>
      <c r="E59" s="481"/>
      <c r="F59" s="481"/>
      <c r="G59" s="481"/>
      <c r="H59" s="481"/>
      <c r="I59" s="482"/>
    </row>
    <row r="60" spans="1:9" ht="21" customHeight="1" thickBot="1">
      <c r="A60" s="410"/>
      <c r="B60" s="411"/>
      <c r="C60" s="412"/>
      <c r="D60" s="412"/>
      <c r="E60" s="412"/>
      <c r="F60" s="413"/>
      <c r="G60" s="413"/>
      <c r="H60" s="413"/>
      <c r="I60" s="414"/>
    </row>
    <row r="61" spans="1:9" ht="21" customHeight="1" thickBot="1">
      <c r="A61" s="410"/>
      <c r="B61" s="411"/>
      <c r="C61" s="412"/>
      <c r="D61" s="412"/>
      <c r="E61" s="412"/>
      <c r="F61" s="413"/>
      <c r="G61" s="413"/>
      <c r="H61" s="413"/>
      <c r="I61" s="414"/>
    </row>
    <row r="62" spans="1:9" ht="21" customHeight="1" thickBot="1">
      <c r="A62" s="410"/>
      <c r="B62" s="411"/>
      <c r="C62" s="412"/>
      <c r="D62" s="412"/>
      <c r="E62" s="412"/>
      <c r="F62" s="413"/>
      <c r="G62" s="413"/>
      <c r="H62" s="413"/>
      <c r="I62" s="414"/>
    </row>
    <row r="63" spans="1:9" ht="11.25" thickBot="1">
      <c r="A63" s="410"/>
      <c r="B63" s="411"/>
      <c r="C63" s="480"/>
      <c r="D63" s="481"/>
      <c r="E63" s="481"/>
      <c r="F63" s="481"/>
      <c r="G63" s="481"/>
      <c r="H63" s="481"/>
      <c r="I63" s="482"/>
    </row>
    <row r="64" spans="1:9" ht="21" customHeight="1" thickBot="1">
      <c r="A64" s="410"/>
      <c r="B64" s="411"/>
      <c r="C64" s="412"/>
      <c r="D64" s="412"/>
      <c r="E64" s="412"/>
      <c r="F64" s="413"/>
      <c r="G64" s="413"/>
      <c r="H64" s="413"/>
      <c r="I64" s="414"/>
    </row>
    <row r="65" spans="1:9" ht="11.25" thickBot="1">
      <c r="A65" s="410"/>
      <c r="B65" s="411"/>
      <c r="C65" s="480"/>
      <c r="D65" s="481"/>
      <c r="E65" s="481"/>
      <c r="F65" s="481"/>
      <c r="G65" s="481"/>
      <c r="H65" s="481"/>
      <c r="I65" s="482"/>
    </row>
    <row r="66" spans="1:9" ht="11.25" thickBot="1">
      <c r="A66" s="410"/>
      <c r="B66" s="411"/>
      <c r="C66" s="480"/>
      <c r="D66" s="481"/>
      <c r="E66" s="481"/>
      <c r="F66" s="481"/>
      <c r="G66" s="481"/>
      <c r="H66" s="481"/>
      <c r="I66" s="482"/>
    </row>
    <row r="67" spans="1:9" ht="11.25" thickBot="1">
      <c r="A67" s="410"/>
      <c r="B67" s="411"/>
      <c r="C67" s="480"/>
      <c r="D67" s="481"/>
      <c r="E67" s="481"/>
      <c r="F67" s="481"/>
      <c r="G67" s="481"/>
      <c r="H67" s="481"/>
      <c r="I67" s="482"/>
    </row>
    <row r="68" spans="1:9" ht="21" customHeight="1" thickBot="1">
      <c r="A68" s="410"/>
      <c r="B68" s="411"/>
      <c r="C68" s="412"/>
      <c r="D68" s="412"/>
      <c r="E68" s="412"/>
      <c r="F68" s="413"/>
      <c r="G68" s="413"/>
      <c r="H68" s="413"/>
      <c r="I68" s="414"/>
    </row>
    <row r="69" spans="1:9" ht="11.25" thickBot="1">
      <c r="A69" s="410"/>
      <c r="B69" s="411"/>
      <c r="C69" s="480"/>
      <c r="D69" s="481"/>
      <c r="E69" s="481"/>
      <c r="F69" s="481"/>
      <c r="G69" s="481"/>
      <c r="H69" s="481"/>
      <c r="I69" s="482"/>
    </row>
    <row r="70" spans="1:9" ht="11.25" thickBot="1">
      <c r="A70" s="410"/>
      <c r="B70" s="411"/>
      <c r="C70" s="480"/>
      <c r="D70" s="481"/>
      <c r="E70" s="481"/>
      <c r="F70" s="481"/>
      <c r="G70" s="481"/>
      <c r="H70" s="481"/>
      <c r="I70" s="482"/>
    </row>
    <row r="71" spans="1:9" ht="11.25" thickBot="1">
      <c r="A71" s="410"/>
      <c r="B71" s="411"/>
      <c r="C71" s="480"/>
      <c r="D71" s="481"/>
      <c r="E71" s="481"/>
      <c r="F71" s="481"/>
      <c r="G71" s="481"/>
      <c r="H71" s="481"/>
      <c r="I71" s="482"/>
    </row>
    <row r="72" spans="1:9" ht="21" customHeight="1" thickBot="1">
      <c r="A72" s="410"/>
      <c r="B72" s="411"/>
      <c r="C72" s="412"/>
      <c r="D72" s="412"/>
      <c r="E72" s="412"/>
      <c r="F72" s="413"/>
      <c r="G72" s="413"/>
      <c r="H72" s="413"/>
      <c r="I72" s="414"/>
    </row>
    <row r="73" spans="1:9" ht="11.25" thickBot="1">
      <c r="A73" s="410"/>
      <c r="B73" s="411"/>
      <c r="C73" s="480"/>
      <c r="D73" s="481"/>
      <c r="E73" s="481"/>
      <c r="F73" s="481"/>
      <c r="G73" s="481"/>
      <c r="H73" s="481"/>
      <c r="I73" s="482"/>
    </row>
    <row r="74" spans="1:9" ht="11.25" thickBot="1">
      <c r="A74" s="410"/>
      <c r="B74" s="411"/>
      <c r="C74" s="480"/>
      <c r="D74" s="481"/>
      <c r="E74" s="481"/>
      <c r="F74" s="481"/>
      <c r="G74" s="481"/>
      <c r="H74" s="481"/>
      <c r="I74" s="482"/>
    </row>
    <row r="75" spans="1:9" ht="21" customHeight="1" thickBot="1">
      <c r="A75" s="410"/>
      <c r="B75" s="411"/>
      <c r="C75" s="412"/>
      <c r="D75" s="412"/>
      <c r="E75" s="412"/>
      <c r="F75" s="413"/>
      <c r="G75" s="413"/>
      <c r="H75" s="413"/>
      <c r="I75" s="414"/>
    </row>
    <row r="76" spans="1:9" ht="11.25" thickBot="1">
      <c r="A76" s="410"/>
      <c r="B76" s="411"/>
      <c r="C76" s="480"/>
      <c r="D76" s="481"/>
      <c r="E76" s="481"/>
      <c r="F76" s="481"/>
      <c r="G76" s="481"/>
      <c r="H76" s="481"/>
      <c r="I76" s="482"/>
    </row>
    <row r="77" spans="1:9" ht="11.25" thickBot="1">
      <c r="A77" s="410"/>
      <c r="B77" s="411"/>
      <c r="C77" s="480"/>
      <c r="D77" s="481"/>
      <c r="E77" s="481"/>
      <c r="F77" s="481"/>
      <c r="G77" s="481"/>
      <c r="H77" s="481"/>
      <c r="I77" s="482"/>
    </row>
    <row r="78" spans="1:9" ht="21" customHeight="1" thickBot="1">
      <c r="A78" s="410"/>
      <c r="B78" s="411"/>
      <c r="C78" s="412"/>
      <c r="D78" s="412"/>
      <c r="E78" s="412"/>
      <c r="F78" s="413"/>
      <c r="G78" s="413"/>
      <c r="H78" s="413"/>
      <c r="I78" s="414"/>
    </row>
    <row r="79" spans="1:9" ht="21" customHeight="1" thickBot="1">
      <c r="A79" s="410"/>
      <c r="B79" s="411"/>
      <c r="C79" s="412"/>
      <c r="D79" s="412"/>
      <c r="E79" s="412"/>
      <c r="F79" s="413"/>
      <c r="G79" s="413"/>
      <c r="H79" s="413"/>
      <c r="I79" s="414"/>
    </row>
    <row r="80" spans="1:9" ht="21" customHeight="1" thickBot="1">
      <c r="A80" s="410"/>
      <c r="B80" s="411"/>
      <c r="C80" s="412"/>
      <c r="D80" s="412"/>
      <c r="E80" s="412"/>
      <c r="F80" s="413"/>
      <c r="G80" s="413"/>
      <c r="H80" s="413"/>
      <c r="I80" s="414"/>
    </row>
    <row r="81" spans="1:9" ht="11.25" thickBot="1">
      <c r="A81" s="410"/>
      <c r="B81" s="411"/>
      <c r="C81" s="480"/>
      <c r="D81" s="481"/>
      <c r="E81" s="481"/>
      <c r="F81" s="481"/>
      <c r="G81" s="481"/>
      <c r="H81" s="481"/>
      <c r="I81" s="482"/>
    </row>
    <row r="82" spans="1:9" ht="21" customHeight="1" thickBot="1">
      <c r="A82" s="410"/>
      <c r="B82" s="411"/>
      <c r="C82" s="412"/>
      <c r="D82" s="412"/>
      <c r="E82" s="412"/>
      <c r="F82" s="413"/>
      <c r="G82" s="413"/>
      <c r="H82" s="413"/>
      <c r="I82" s="414"/>
    </row>
    <row r="83" spans="1:9" ht="21" customHeight="1" thickBot="1">
      <c r="A83" s="410"/>
      <c r="B83" s="411"/>
      <c r="C83" s="412"/>
      <c r="D83" s="412"/>
      <c r="E83" s="412"/>
      <c r="F83" s="413"/>
      <c r="G83" s="413"/>
      <c r="H83" s="413"/>
      <c r="I83" s="414"/>
    </row>
    <row r="84" spans="1:9" ht="21" customHeight="1" thickBot="1">
      <c r="A84" s="410"/>
      <c r="B84" s="411"/>
      <c r="C84" s="412"/>
      <c r="D84" s="412"/>
      <c r="E84" s="412"/>
      <c r="F84" s="413"/>
      <c r="G84" s="413"/>
      <c r="H84" s="413"/>
      <c r="I84" s="414"/>
    </row>
    <row r="85" spans="1:9" ht="21" customHeight="1" thickBot="1">
      <c r="A85" s="410"/>
      <c r="B85" s="411"/>
      <c r="C85" s="412"/>
      <c r="D85" s="412"/>
      <c r="E85" s="412"/>
      <c r="F85" s="413"/>
      <c r="G85" s="413"/>
      <c r="H85" s="413"/>
      <c r="I85" s="414"/>
    </row>
    <row r="86" spans="1:9" ht="11.25" thickBot="1">
      <c r="A86" s="410"/>
      <c r="B86" s="411"/>
      <c r="C86" s="480"/>
      <c r="D86" s="481"/>
      <c r="E86" s="481"/>
      <c r="F86" s="481"/>
      <c r="G86" s="481"/>
      <c r="H86" s="481"/>
      <c r="I86" s="482"/>
    </row>
    <row r="87" spans="1:9" ht="11.25" thickBot="1">
      <c r="A87" s="410"/>
      <c r="B87" s="411"/>
      <c r="C87" s="480"/>
      <c r="D87" s="481"/>
      <c r="E87" s="481"/>
      <c r="F87" s="481"/>
      <c r="G87" s="481"/>
      <c r="H87" s="481"/>
      <c r="I87" s="482"/>
    </row>
    <row r="88" spans="1:9" ht="21" customHeight="1" thickBot="1">
      <c r="A88" s="410"/>
      <c r="B88" s="411"/>
      <c r="C88" s="412"/>
      <c r="D88" s="412"/>
      <c r="E88" s="412"/>
      <c r="F88" s="413"/>
      <c r="G88" s="413"/>
      <c r="H88" s="413"/>
      <c r="I88" s="414"/>
    </row>
    <row r="89" spans="1:9" ht="21" customHeight="1" thickBot="1">
      <c r="A89" s="410"/>
      <c r="B89" s="411"/>
      <c r="C89" s="412"/>
      <c r="D89" s="412"/>
      <c r="E89" s="412"/>
      <c r="F89" s="413"/>
      <c r="G89" s="413"/>
      <c r="H89" s="413"/>
      <c r="I89" s="414"/>
    </row>
    <row r="90" spans="1:9" ht="11.25" thickBot="1">
      <c r="A90" s="410"/>
      <c r="B90" s="411"/>
      <c r="C90" s="480"/>
      <c r="D90" s="481"/>
      <c r="E90" s="481"/>
      <c r="F90" s="481"/>
      <c r="G90" s="481"/>
      <c r="H90" s="481"/>
      <c r="I90" s="482"/>
    </row>
    <row r="91" spans="1:9" ht="11.25" thickBot="1">
      <c r="A91" s="410"/>
      <c r="B91" s="411"/>
      <c r="C91" s="480"/>
      <c r="D91" s="481"/>
      <c r="E91" s="481"/>
      <c r="F91" s="481"/>
      <c r="G91" s="481"/>
      <c r="H91" s="481"/>
      <c r="I91" s="482"/>
    </row>
    <row r="92" spans="1:9" ht="21" customHeight="1" thickBot="1">
      <c r="A92" s="410"/>
      <c r="B92" s="411"/>
      <c r="C92" s="412"/>
      <c r="D92" s="412"/>
      <c r="E92" s="412"/>
      <c r="F92" s="413"/>
      <c r="G92" s="413"/>
      <c r="H92" s="413"/>
      <c r="I92" s="414"/>
    </row>
    <row r="93" spans="1:9" ht="21" customHeight="1" thickBot="1">
      <c r="A93" s="410"/>
      <c r="B93" s="411"/>
      <c r="C93" s="412"/>
      <c r="D93" s="412"/>
      <c r="E93" s="412"/>
      <c r="F93" s="413"/>
      <c r="G93" s="413"/>
      <c r="H93" s="413"/>
      <c r="I93" s="414"/>
    </row>
    <row r="94" spans="1:9" ht="21" customHeight="1" thickBot="1">
      <c r="A94" s="410"/>
      <c r="B94" s="411"/>
      <c r="C94" s="412"/>
      <c r="D94" s="412"/>
      <c r="E94" s="412"/>
      <c r="F94" s="413"/>
      <c r="G94" s="413"/>
      <c r="H94" s="413"/>
      <c r="I94" s="414"/>
    </row>
    <row r="95" spans="1:9" ht="11.25" thickBot="1">
      <c r="A95" s="410"/>
      <c r="B95" s="411"/>
      <c r="C95" s="480"/>
      <c r="D95" s="481"/>
      <c r="E95" s="481"/>
      <c r="F95" s="481"/>
      <c r="G95" s="481"/>
      <c r="H95" s="481"/>
      <c r="I95" s="482"/>
    </row>
    <row r="96" spans="1:9" ht="21" customHeight="1" thickBot="1">
      <c r="A96" s="410"/>
      <c r="B96" s="411"/>
      <c r="C96" s="412"/>
      <c r="D96" s="412"/>
      <c r="E96" s="412"/>
      <c r="F96" s="413"/>
      <c r="G96" s="413"/>
      <c r="H96" s="413"/>
      <c r="I96" s="414"/>
    </row>
    <row r="97" spans="1:9" ht="11.25" thickBot="1">
      <c r="A97" s="410"/>
      <c r="B97" s="411"/>
      <c r="C97" s="480"/>
      <c r="D97" s="481"/>
      <c r="E97" s="481"/>
      <c r="F97" s="481"/>
      <c r="G97" s="481"/>
      <c r="H97" s="481"/>
      <c r="I97" s="482"/>
    </row>
    <row r="98" spans="1:9" ht="11.25" thickBot="1">
      <c r="A98" s="410"/>
      <c r="B98" s="411"/>
      <c r="C98" s="480"/>
      <c r="D98" s="481"/>
      <c r="E98" s="481"/>
      <c r="F98" s="481"/>
      <c r="G98" s="481"/>
      <c r="H98" s="481"/>
      <c r="I98" s="482"/>
    </row>
    <row r="99" spans="1:9" ht="21" customHeight="1" thickBot="1">
      <c r="A99" s="410"/>
      <c r="B99" s="411"/>
      <c r="C99" s="412"/>
      <c r="D99" s="412"/>
      <c r="E99" s="412"/>
      <c r="F99" s="413"/>
      <c r="G99" s="413"/>
      <c r="H99" s="413"/>
      <c r="I99" s="414"/>
    </row>
    <row r="100" spans="1:9" ht="21" customHeight="1" thickBot="1">
      <c r="A100" s="410"/>
      <c r="B100" s="411"/>
      <c r="C100" s="412"/>
      <c r="D100" s="412"/>
      <c r="E100" s="412"/>
      <c r="F100" s="413"/>
      <c r="G100" s="413"/>
      <c r="H100" s="413"/>
      <c r="I100" s="414"/>
    </row>
    <row r="101" spans="1:9" ht="21" customHeight="1" thickBot="1">
      <c r="A101" s="410"/>
      <c r="B101" s="411"/>
      <c r="C101" s="412"/>
      <c r="D101" s="412"/>
      <c r="E101" s="412"/>
      <c r="F101" s="413"/>
      <c r="G101" s="413"/>
      <c r="H101" s="413"/>
      <c r="I101" s="414"/>
    </row>
    <row r="102" spans="1:9" ht="21" customHeight="1" thickBot="1">
      <c r="A102" s="410"/>
      <c r="B102" s="411"/>
      <c r="C102" s="412"/>
      <c r="D102" s="412"/>
      <c r="E102" s="412"/>
      <c r="F102" s="413"/>
      <c r="G102" s="413"/>
      <c r="H102" s="413"/>
      <c r="I102" s="414"/>
    </row>
    <row r="103" spans="1:9" ht="21" customHeight="1" thickBot="1">
      <c r="A103" s="410"/>
      <c r="B103" s="411"/>
      <c r="C103" s="412"/>
      <c r="D103" s="412"/>
      <c r="E103" s="412"/>
      <c r="F103" s="413"/>
      <c r="G103" s="413"/>
      <c r="H103" s="413"/>
      <c r="I103" s="414"/>
    </row>
    <row r="104" spans="1:9" ht="21" customHeight="1" thickBot="1">
      <c r="A104" s="410"/>
      <c r="B104" s="411"/>
      <c r="C104" s="412"/>
      <c r="D104" s="412"/>
      <c r="E104" s="412"/>
      <c r="F104" s="413"/>
      <c r="G104" s="413"/>
      <c r="H104" s="413"/>
      <c r="I104" s="414"/>
    </row>
    <row r="105" spans="1:9" ht="11.25" thickBot="1">
      <c r="A105" s="410"/>
      <c r="B105" s="411"/>
      <c r="C105" s="480"/>
      <c r="D105" s="481"/>
      <c r="E105" s="481"/>
      <c r="F105" s="481"/>
      <c r="G105" s="481"/>
      <c r="H105" s="481"/>
      <c r="I105" s="482"/>
    </row>
    <row r="106" spans="1:9" ht="21" customHeight="1" thickBot="1">
      <c r="A106" s="410"/>
      <c r="B106" s="411"/>
      <c r="C106" s="412"/>
      <c r="D106" s="412"/>
      <c r="E106" s="412"/>
      <c r="F106" s="413"/>
      <c r="G106" s="413"/>
      <c r="H106" s="413"/>
      <c r="I106" s="414"/>
    </row>
    <row r="107" spans="1:9" ht="21" customHeight="1" thickBot="1">
      <c r="A107" s="410"/>
      <c r="B107" s="411"/>
      <c r="C107" s="412"/>
      <c r="D107" s="412"/>
      <c r="E107" s="412"/>
      <c r="F107" s="413"/>
      <c r="G107" s="413"/>
      <c r="H107" s="413"/>
      <c r="I107" s="414"/>
    </row>
    <row r="108" spans="1:9" ht="21" customHeight="1" thickBot="1">
      <c r="A108" s="410"/>
      <c r="B108" s="411"/>
      <c r="C108" s="412"/>
      <c r="D108" s="412"/>
      <c r="E108" s="412"/>
      <c r="F108" s="413"/>
      <c r="G108" s="413"/>
      <c r="H108" s="413"/>
      <c r="I108" s="414"/>
    </row>
    <row r="109" spans="1:9" ht="21" customHeight="1" thickBot="1">
      <c r="A109" s="410"/>
      <c r="B109" s="411"/>
      <c r="C109" s="412"/>
      <c r="D109" s="412"/>
      <c r="E109" s="412"/>
      <c r="F109" s="413"/>
      <c r="G109" s="413"/>
      <c r="H109" s="413"/>
      <c r="I109" s="414"/>
    </row>
    <row r="110" spans="1:9" ht="11.25" thickBot="1">
      <c r="A110" s="410"/>
      <c r="B110" s="411"/>
      <c r="C110" s="480"/>
      <c r="D110" s="481"/>
      <c r="E110" s="481"/>
      <c r="F110" s="481"/>
      <c r="G110" s="481"/>
      <c r="H110" s="481"/>
      <c r="I110" s="482"/>
    </row>
    <row r="111" spans="1:9" ht="21" customHeight="1" thickBot="1">
      <c r="A111" s="410"/>
      <c r="B111" s="411"/>
      <c r="C111" s="412"/>
      <c r="D111" s="412"/>
      <c r="E111" s="412"/>
      <c r="F111" s="413"/>
      <c r="G111" s="413"/>
      <c r="H111" s="413"/>
      <c r="I111" s="414"/>
    </row>
    <row r="112" spans="1:9" ht="21" customHeight="1" thickBot="1">
      <c r="A112" s="410"/>
      <c r="B112" s="411"/>
      <c r="C112" s="412"/>
      <c r="D112" s="412"/>
      <c r="E112" s="412"/>
      <c r="F112" s="413"/>
      <c r="G112" s="413"/>
      <c r="H112" s="413"/>
      <c r="I112" s="414"/>
    </row>
    <row r="113" spans="1:9" ht="21" customHeight="1" thickBot="1">
      <c r="A113" s="410"/>
      <c r="B113" s="411"/>
      <c r="C113" s="412"/>
      <c r="D113" s="412"/>
      <c r="E113" s="412"/>
      <c r="F113" s="413"/>
      <c r="G113" s="413"/>
      <c r="H113" s="413"/>
      <c r="I113" s="414"/>
    </row>
    <row r="114" spans="1:9" ht="21" customHeight="1" thickBot="1">
      <c r="A114" s="410"/>
      <c r="B114" s="411"/>
      <c r="C114" s="412"/>
      <c r="D114" s="412"/>
      <c r="E114" s="412"/>
      <c r="F114" s="413"/>
      <c r="G114" s="413"/>
      <c r="H114" s="413"/>
      <c r="I114" s="414"/>
    </row>
    <row r="115" spans="1:9" ht="11.25" thickBot="1">
      <c r="A115" s="410"/>
      <c r="B115" s="411"/>
      <c r="C115" s="480"/>
      <c r="D115" s="481"/>
      <c r="E115" s="481"/>
      <c r="F115" s="481"/>
      <c r="G115" s="481"/>
      <c r="H115" s="481"/>
      <c r="I115" s="482"/>
    </row>
    <row r="116" spans="1:9" ht="11.25" thickBot="1">
      <c r="A116" s="410"/>
      <c r="B116" s="411"/>
      <c r="C116" s="480"/>
      <c r="D116" s="481"/>
      <c r="E116" s="481"/>
      <c r="F116" s="481"/>
      <c r="G116" s="481"/>
      <c r="H116" s="481"/>
      <c r="I116" s="482"/>
    </row>
    <row r="117" spans="1:9" ht="11.25" thickBot="1">
      <c r="A117" s="410"/>
      <c r="B117" s="411"/>
      <c r="C117" s="480"/>
      <c r="D117" s="481"/>
      <c r="E117" s="481"/>
      <c r="F117" s="481"/>
      <c r="G117" s="481"/>
      <c r="H117" s="481"/>
      <c r="I117" s="482"/>
    </row>
    <row r="118" spans="1:9" ht="21" customHeight="1" thickBot="1">
      <c r="A118" s="410"/>
      <c r="B118" s="411"/>
      <c r="C118" s="412"/>
      <c r="D118" s="412"/>
      <c r="E118" s="412"/>
      <c r="F118" s="413"/>
      <c r="G118" s="413"/>
      <c r="H118" s="413"/>
      <c r="I118" s="414"/>
    </row>
    <row r="119" spans="1:9" ht="21" customHeight="1" thickBot="1">
      <c r="A119" s="410"/>
      <c r="B119" s="411"/>
      <c r="C119" s="412"/>
      <c r="D119" s="412"/>
      <c r="E119" s="412"/>
      <c r="F119" s="413"/>
      <c r="G119" s="413"/>
      <c r="H119" s="413"/>
      <c r="I119" s="414"/>
    </row>
    <row r="120" spans="1:9" ht="21" customHeight="1" thickBot="1">
      <c r="A120" s="410"/>
      <c r="B120" s="411"/>
      <c r="C120" s="412"/>
      <c r="D120" s="412"/>
      <c r="E120" s="412"/>
      <c r="F120" s="413"/>
      <c r="G120" s="413"/>
      <c r="H120" s="413"/>
      <c r="I120" s="414"/>
    </row>
    <row r="121" spans="1:9" ht="21" customHeight="1" thickBot="1">
      <c r="A121" s="410"/>
      <c r="B121" s="411"/>
      <c r="C121" s="412"/>
      <c r="D121" s="412"/>
      <c r="E121" s="412"/>
      <c r="F121" s="413"/>
      <c r="G121" s="413"/>
      <c r="H121" s="413"/>
      <c r="I121" s="414"/>
    </row>
    <row r="122" spans="1:9" ht="21" customHeight="1" thickBot="1">
      <c r="A122" s="410"/>
      <c r="B122" s="411"/>
      <c r="C122" s="412"/>
      <c r="D122" s="412"/>
      <c r="E122" s="412"/>
      <c r="F122" s="413"/>
      <c r="G122" s="413"/>
      <c r="H122" s="413"/>
      <c r="I122" s="414"/>
    </row>
    <row r="123" spans="1:9" ht="21" customHeight="1" thickBot="1">
      <c r="A123" s="410"/>
      <c r="B123" s="411"/>
      <c r="C123" s="412"/>
      <c r="D123" s="412"/>
      <c r="E123" s="412"/>
      <c r="F123" s="413"/>
      <c r="G123" s="413"/>
      <c r="H123" s="413"/>
      <c r="I123" s="414"/>
    </row>
    <row r="124" spans="1:9" ht="21" customHeight="1" thickBot="1">
      <c r="A124" s="410"/>
      <c r="B124" s="411"/>
      <c r="C124" s="412"/>
      <c r="D124" s="412"/>
      <c r="E124" s="412"/>
      <c r="F124" s="413"/>
      <c r="G124" s="413"/>
      <c r="H124" s="413"/>
      <c r="I124" s="414"/>
    </row>
    <row r="125" spans="1:9" ht="21" customHeight="1" thickBot="1">
      <c r="A125" s="410"/>
      <c r="B125" s="411"/>
      <c r="C125" s="412"/>
      <c r="D125" s="412"/>
      <c r="E125" s="412"/>
      <c r="F125" s="413"/>
      <c r="G125" s="413"/>
      <c r="H125" s="413"/>
      <c r="I125" s="414"/>
    </row>
    <row r="126" spans="1:9" ht="21" customHeight="1" thickBot="1">
      <c r="A126" s="410"/>
      <c r="B126" s="411"/>
      <c r="C126" s="412"/>
      <c r="D126" s="412"/>
      <c r="E126" s="412"/>
      <c r="F126" s="413"/>
      <c r="G126" s="413"/>
      <c r="H126" s="413"/>
      <c r="I126" s="414"/>
    </row>
    <row r="127" spans="1:9" ht="11.25" thickBot="1">
      <c r="A127" s="410"/>
      <c r="B127" s="411"/>
      <c r="C127" s="480"/>
      <c r="D127" s="481"/>
      <c r="E127" s="481"/>
      <c r="F127" s="481"/>
      <c r="G127" s="481"/>
      <c r="H127" s="481"/>
      <c r="I127" s="482"/>
    </row>
    <row r="128" spans="1:9" ht="11.25" thickBot="1">
      <c r="A128" s="410"/>
      <c r="B128" s="411"/>
      <c r="C128" s="480"/>
      <c r="D128" s="481"/>
      <c r="E128" s="481"/>
      <c r="F128" s="481"/>
      <c r="G128" s="481"/>
      <c r="H128" s="481"/>
      <c r="I128" s="482"/>
    </row>
    <row r="129" spans="1:9" ht="11.25" thickBot="1">
      <c r="A129" s="410"/>
      <c r="B129" s="411"/>
      <c r="C129" s="480"/>
      <c r="D129" s="481"/>
      <c r="E129" s="481"/>
      <c r="F129" s="481"/>
      <c r="G129" s="481"/>
      <c r="H129" s="481"/>
      <c r="I129" s="482"/>
    </row>
    <row r="130" spans="1:9" ht="11.25" thickBot="1">
      <c r="A130" s="410"/>
      <c r="B130" s="411"/>
      <c r="C130" s="480"/>
      <c r="D130" s="481"/>
      <c r="E130" s="481"/>
      <c r="F130" s="481"/>
      <c r="G130" s="481"/>
      <c r="H130" s="481"/>
      <c r="I130" s="482"/>
    </row>
    <row r="131" spans="1:9" ht="11.25" thickBot="1">
      <c r="A131" s="410"/>
      <c r="B131" s="411"/>
      <c r="C131" s="480"/>
      <c r="D131" s="481"/>
      <c r="E131" s="481"/>
      <c r="F131" s="481"/>
      <c r="G131" s="481"/>
      <c r="H131" s="481"/>
      <c r="I131" s="482"/>
    </row>
    <row r="132" spans="1:9" ht="11.25" thickBot="1">
      <c r="A132" s="410"/>
      <c r="B132" s="411"/>
      <c r="C132" s="480"/>
      <c r="D132" s="481"/>
      <c r="E132" s="481"/>
      <c r="F132" s="481"/>
      <c r="G132" s="481"/>
      <c r="H132" s="481"/>
      <c r="I132" s="482"/>
    </row>
    <row r="133" spans="1:9" ht="11.25" thickBot="1">
      <c r="A133" s="410"/>
      <c r="B133" s="411"/>
      <c r="C133" s="480"/>
      <c r="D133" s="481"/>
      <c r="E133" s="481"/>
      <c r="F133" s="481"/>
      <c r="G133" s="481"/>
      <c r="H133" s="481"/>
      <c r="I133" s="482"/>
    </row>
    <row r="134" spans="1:9" ht="11.25" thickBot="1">
      <c r="A134" s="410"/>
      <c r="B134" s="411"/>
      <c r="C134" s="480"/>
      <c r="D134" s="481"/>
      <c r="E134" s="481"/>
      <c r="F134" s="481"/>
      <c r="G134" s="481"/>
      <c r="H134" s="481"/>
      <c r="I134" s="482"/>
    </row>
    <row r="135" spans="1:9" ht="11.25" thickBot="1">
      <c r="A135" s="410"/>
      <c r="B135" s="411"/>
      <c r="C135" s="480"/>
      <c r="D135" s="481"/>
      <c r="E135" s="481"/>
      <c r="F135" s="481"/>
      <c r="G135" s="481"/>
      <c r="H135" s="481"/>
      <c r="I135" s="482"/>
    </row>
    <row r="136" spans="1:9" ht="11.25" thickBot="1">
      <c r="A136" s="410"/>
      <c r="B136" s="411"/>
      <c r="C136" s="480"/>
      <c r="D136" s="481"/>
      <c r="E136" s="481"/>
      <c r="F136" s="481"/>
      <c r="G136" s="481"/>
      <c r="H136" s="481"/>
      <c r="I136" s="482"/>
    </row>
    <row r="137" spans="1:9" ht="11.25" thickBot="1">
      <c r="A137" s="410"/>
      <c r="B137" s="411"/>
      <c r="C137" s="480"/>
      <c r="D137" s="481"/>
      <c r="E137" s="481"/>
      <c r="F137" s="481"/>
      <c r="G137" s="481"/>
      <c r="H137" s="481"/>
      <c r="I137" s="482"/>
    </row>
    <row r="138" spans="1:9" ht="11.25" thickBot="1">
      <c r="A138" s="410"/>
      <c r="B138" s="411"/>
      <c r="C138" s="480"/>
      <c r="D138" s="481"/>
      <c r="E138" s="481"/>
      <c r="F138" s="481"/>
      <c r="G138" s="481"/>
      <c r="H138" s="481"/>
      <c r="I138" s="482"/>
    </row>
    <row r="139" spans="1:9" ht="11.25" thickBot="1">
      <c r="A139" s="410"/>
      <c r="B139" s="411"/>
      <c r="C139" s="480"/>
      <c r="D139" s="481"/>
      <c r="E139" s="481"/>
      <c r="F139" s="481"/>
      <c r="G139" s="481"/>
      <c r="H139" s="481"/>
      <c r="I139" s="482"/>
    </row>
    <row r="140" spans="1:9" ht="21" customHeight="1" thickBot="1">
      <c r="A140" s="410"/>
      <c r="B140" s="411"/>
      <c r="C140" s="412"/>
      <c r="D140" s="412"/>
      <c r="E140" s="412"/>
      <c r="F140" s="413"/>
      <c r="G140" s="413"/>
      <c r="H140" s="413"/>
      <c r="I140" s="414"/>
    </row>
    <row r="141" spans="1:9" ht="21" customHeight="1" thickBot="1">
      <c r="A141" s="410"/>
      <c r="B141" s="411"/>
      <c r="C141" s="412"/>
      <c r="D141" s="412"/>
      <c r="E141" s="412"/>
      <c r="F141" s="413"/>
      <c r="G141" s="413"/>
      <c r="H141" s="413"/>
      <c r="I141" s="414"/>
    </row>
    <row r="142" spans="1:9" ht="11.25" thickBot="1">
      <c r="A142" s="410"/>
      <c r="B142" s="411"/>
      <c r="C142" s="480"/>
      <c r="D142" s="481"/>
      <c r="E142" s="481"/>
      <c r="F142" s="481"/>
      <c r="G142" s="481"/>
      <c r="H142" s="481"/>
      <c r="I142" s="482"/>
    </row>
    <row r="143" spans="1:9" ht="11.25" thickBot="1">
      <c r="A143" s="410"/>
      <c r="B143" s="411"/>
      <c r="C143" s="480"/>
      <c r="D143" s="481"/>
      <c r="E143" s="481"/>
      <c r="F143" s="481"/>
      <c r="G143" s="481"/>
      <c r="H143" s="481"/>
      <c r="I143" s="482"/>
    </row>
    <row r="144" spans="1:9" ht="11.25" thickBot="1">
      <c r="A144" s="410"/>
      <c r="B144" s="411"/>
      <c r="C144" s="480"/>
      <c r="D144" s="481"/>
      <c r="E144" s="481"/>
      <c r="F144" s="481"/>
      <c r="G144" s="481"/>
      <c r="H144" s="481"/>
      <c r="I144" s="482"/>
    </row>
    <row r="145" spans="1:9" ht="11.25" thickBot="1">
      <c r="A145" s="410"/>
      <c r="B145" s="411"/>
      <c r="C145" s="480"/>
      <c r="D145" s="481"/>
      <c r="E145" s="481"/>
      <c r="F145" s="481"/>
      <c r="G145" s="481"/>
      <c r="H145" s="481"/>
      <c r="I145" s="482"/>
    </row>
    <row r="146" spans="1:9" ht="21" customHeight="1" thickBot="1">
      <c r="A146" s="410"/>
      <c r="B146" s="411"/>
      <c r="C146" s="412"/>
      <c r="D146" s="412"/>
      <c r="E146" s="412"/>
      <c r="F146" s="413"/>
      <c r="G146" s="413"/>
      <c r="H146" s="413"/>
      <c r="I146" s="414"/>
    </row>
    <row r="147" spans="1:9" ht="21" customHeight="1" thickBot="1">
      <c r="A147" s="410"/>
      <c r="B147" s="411"/>
      <c r="C147" s="412"/>
      <c r="D147" s="412"/>
      <c r="E147" s="412"/>
      <c r="F147" s="413"/>
      <c r="G147" s="413"/>
      <c r="H147" s="413"/>
      <c r="I147" s="414"/>
    </row>
    <row r="148" spans="1:9" ht="21" customHeight="1" thickBot="1">
      <c r="A148" s="410"/>
      <c r="B148" s="411"/>
      <c r="C148" s="412"/>
      <c r="D148" s="412"/>
      <c r="E148" s="412"/>
      <c r="F148" s="413"/>
      <c r="G148" s="413"/>
      <c r="H148" s="413"/>
      <c r="I148" s="414"/>
    </row>
    <row r="149" spans="1:9" ht="11.25" thickBot="1">
      <c r="A149" s="410"/>
      <c r="B149" s="411"/>
      <c r="C149" s="480"/>
      <c r="D149" s="481"/>
      <c r="E149" s="481"/>
      <c r="F149" s="481"/>
      <c r="G149" s="481"/>
      <c r="H149" s="481"/>
      <c r="I149" s="482"/>
    </row>
    <row r="150" spans="1:9" ht="11.25" thickBot="1">
      <c r="A150" s="410"/>
      <c r="B150" s="411"/>
      <c r="C150" s="480"/>
      <c r="D150" s="481"/>
      <c r="E150" s="481"/>
      <c r="F150" s="481"/>
      <c r="G150" s="481"/>
      <c r="H150" s="481"/>
      <c r="I150" s="482"/>
    </row>
    <row r="151" spans="1:9" ht="11.25" thickBot="1">
      <c r="A151" s="410"/>
      <c r="B151" s="411"/>
      <c r="C151" s="480"/>
      <c r="D151" s="481"/>
      <c r="E151" s="481"/>
      <c r="F151" s="481"/>
      <c r="G151" s="481"/>
      <c r="H151" s="481"/>
      <c r="I151" s="482"/>
    </row>
    <row r="152" spans="1:9" ht="11.25" thickBot="1">
      <c r="A152" s="410"/>
      <c r="B152" s="411"/>
      <c r="C152" s="480"/>
      <c r="D152" s="481"/>
      <c r="E152" s="481"/>
      <c r="F152" s="481"/>
      <c r="G152" s="481"/>
      <c r="H152" s="481"/>
      <c r="I152" s="482"/>
    </row>
    <row r="153" spans="1:9" ht="21" customHeight="1" thickBot="1">
      <c r="A153" s="410"/>
      <c r="B153" s="411"/>
      <c r="C153" s="412"/>
      <c r="D153" s="412"/>
      <c r="E153" s="412"/>
      <c r="F153" s="413"/>
      <c r="G153" s="413"/>
      <c r="H153" s="413"/>
      <c r="I153" s="414"/>
    </row>
    <row r="154" spans="1:9" ht="21" customHeight="1" thickBot="1">
      <c r="A154" s="410"/>
      <c r="B154" s="411"/>
      <c r="C154" s="412"/>
      <c r="D154" s="412"/>
      <c r="E154" s="412"/>
      <c r="F154" s="413"/>
      <c r="G154" s="413"/>
      <c r="H154" s="413"/>
      <c r="I154" s="414"/>
    </row>
    <row r="155" spans="1:9" ht="21" customHeight="1" thickBot="1">
      <c r="A155" s="410"/>
      <c r="B155" s="411"/>
      <c r="C155" s="412"/>
      <c r="D155" s="412"/>
      <c r="E155" s="412"/>
      <c r="F155" s="413"/>
      <c r="G155" s="413"/>
      <c r="H155" s="413"/>
      <c r="I155" s="414"/>
    </row>
    <row r="156" spans="1:9" ht="21" customHeight="1" thickBot="1">
      <c r="A156" s="410"/>
      <c r="B156" s="411"/>
      <c r="C156" s="412"/>
      <c r="D156" s="412"/>
      <c r="E156" s="412"/>
      <c r="F156" s="413"/>
      <c r="G156" s="413"/>
      <c r="H156" s="413"/>
      <c r="I156" s="414"/>
    </row>
    <row r="157" spans="1:9" ht="21" customHeight="1" thickBot="1">
      <c r="A157" s="410"/>
      <c r="B157" s="411"/>
      <c r="C157" s="412"/>
      <c r="D157" s="412"/>
      <c r="E157" s="412"/>
      <c r="F157" s="413"/>
      <c r="G157" s="413"/>
      <c r="H157" s="413"/>
      <c r="I157" s="414"/>
    </row>
    <row r="158" spans="1:9" ht="21" customHeight="1" thickBot="1">
      <c r="A158" s="410"/>
      <c r="B158" s="411"/>
      <c r="C158" s="412"/>
      <c r="D158" s="412"/>
      <c r="E158" s="412"/>
      <c r="F158" s="413"/>
      <c r="G158" s="413"/>
      <c r="H158" s="413"/>
      <c r="I158" s="414"/>
    </row>
    <row r="159" spans="1:9" ht="21" customHeight="1" thickBot="1">
      <c r="A159" s="410"/>
      <c r="B159" s="411"/>
      <c r="C159" s="412"/>
      <c r="D159" s="412"/>
      <c r="E159" s="412"/>
      <c r="F159" s="413"/>
      <c r="G159" s="413"/>
      <c r="H159" s="413"/>
      <c r="I159" s="414"/>
    </row>
    <row r="160" spans="1:9" ht="11.25" thickBot="1">
      <c r="A160" s="410"/>
      <c r="B160" s="411"/>
      <c r="C160" s="480"/>
      <c r="D160" s="481"/>
      <c r="E160" s="481"/>
      <c r="F160" s="481"/>
      <c r="G160" s="481"/>
      <c r="H160" s="481"/>
      <c r="I160" s="482"/>
    </row>
    <row r="161" spans="1:9" ht="21" customHeight="1" thickBot="1">
      <c r="A161" s="410"/>
      <c r="B161" s="411"/>
      <c r="C161" s="412"/>
      <c r="D161" s="412"/>
      <c r="E161" s="412"/>
      <c r="F161" s="413"/>
      <c r="G161" s="413"/>
      <c r="H161" s="413"/>
      <c r="I161" s="414"/>
    </row>
    <row r="162" spans="1:9" ht="21" customHeight="1" thickBot="1">
      <c r="A162" s="410"/>
      <c r="B162" s="411"/>
      <c r="C162" s="412"/>
      <c r="D162" s="412"/>
      <c r="E162" s="412"/>
      <c r="F162" s="413"/>
      <c r="G162" s="413"/>
      <c r="H162" s="413"/>
      <c r="I162" s="414"/>
    </row>
    <row r="163" spans="1:9" ht="21" customHeight="1" thickBot="1">
      <c r="A163" s="410"/>
      <c r="B163" s="411"/>
      <c r="C163" s="412"/>
      <c r="D163" s="412"/>
      <c r="E163" s="412"/>
      <c r="F163" s="413"/>
      <c r="G163" s="413"/>
      <c r="H163" s="413"/>
      <c r="I163" s="414"/>
    </row>
    <row r="164" spans="1:9" ht="21" customHeight="1" thickBot="1">
      <c r="A164" s="410"/>
      <c r="B164" s="411"/>
      <c r="C164" s="412"/>
      <c r="D164" s="412"/>
      <c r="E164" s="412"/>
      <c r="F164" s="413"/>
      <c r="G164" s="413"/>
      <c r="H164" s="413"/>
      <c r="I164" s="414"/>
    </row>
    <row r="165" spans="1:9" ht="21" customHeight="1" thickBot="1">
      <c r="A165" s="410"/>
      <c r="B165" s="411"/>
      <c r="C165" s="412"/>
      <c r="D165" s="412"/>
      <c r="E165" s="412"/>
      <c r="F165" s="413"/>
      <c r="G165" s="413"/>
      <c r="H165" s="413"/>
      <c r="I165" s="414"/>
    </row>
    <row r="166" spans="1:9" ht="11.25" thickBot="1">
      <c r="A166" s="410"/>
      <c r="B166" s="411"/>
      <c r="C166" s="480"/>
      <c r="D166" s="481"/>
      <c r="E166" s="481"/>
      <c r="F166" s="481"/>
      <c r="G166" s="481"/>
      <c r="H166" s="481"/>
      <c r="I166" s="482"/>
    </row>
    <row r="167" spans="1:9" ht="21" customHeight="1" thickBot="1">
      <c r="A167" s="410"/>
      <c r="B167" s="411"/>
      <c r="C167" s="412"/>
      <c r="D167" s="412"/>
      <c r="E167" s="412"/>
      <c r="F167" s="413"/>
      <c r="G167" s="413"/>
      <c r="H167" s="413"/>
      <c r="I167" s="414"/>
    </row>
    <row r="168" spans="1:9" ht="21" customHeight="1" thickBot="1">
      <c r="A168" s="410"/>
      <c r="B168" s="411"/>
      <c r="C168" s="412"/>
      <c r="D168" s="412"/>
      <c r="E168" s="412"/>
      <c r="F168" s="413"/>
      <c r="G168" s="413"/>
      <c r="H168" s="413"/>
      <c r="I168" s="414"/>
    </row>
    <row r="169" spans="1:9" ht="11.25" thickBot="1">
      <c r="A169" s="410"/>
      <c r="B169" s="411"/>
      <c r="C169" s="480"/>
      <c r="D169" s="481"/>
      <c r="E169" s="481"/>
      <c r="F169" s="481"/>
      <c r="G169" s="481"/>
      <c r="H169" s="481"/>
      <c r="I169" s="482"/>
    </row>
    <row r="170" spans="1:9" ht="21" customHeight="1" thickBot="1">
      <c r="A170" s="410"/>
      <c r="B170" s="411"/>
      <c r="C170" s="412"/>
      <c r="D170" s="412"/>
      <c r="E170" s="412"/>
      <c r="F170" s="413"/>
      <c r="G170" s="413"/>
      <c r="H170" s="413"/>
      <c r="I170" s="414"/>
    </row>
    <row r="171" spans="1:9" ht="21" customHeight="1" thickBot="1">
      <c r="A171" s="410"/>
      <c r="B171" s="411"/>
      <c r="C171" s="412"/>
      <c r="D171" s="412"/>
      <c r="E171" s="412"/>
      <c r="F171" s="413"/>
      <c r="G171" s="413"/>
      <c r="H171" s="413"/>
      <c r="I171" s="414"/>
    </row>
    <row r="172" spans="1:9" ht="21" customHeight="1" thickBot="1">
      <c r="A172" s="410"/>
      <c r="B172" s="411"/>
      <c r="C172" s="412"/>
      <c r="D172" s="412"/>
      <c r="E172" s="412"/>
      <c r="F172" s="413"/>
      <c r="G172" s="413"/>
      <c r="H172" s="413"/>
      <c r="I172" s="414"/>
    </row>
    <row r="173" spans="1:9" ht="11.25" thickBot="1">
      <c r="A173" s="410"/>
      <c r="B173" s="411"/>
      <c r="C173" s="480"/>
      <c r="D173" s="481"/>
      <c r="E173" s="481"/>
      <c r="F173" s="481"/>
      <c r="G173" s="481"/>
      <c r="H173" s="481"/>
      <c r="I173" s="482"/>
    </row>
    <row r="174" spans="1:9" ht="11.25" thickBot="1">
      <c r="A174" s="410"/>
      <c r="B174" s="411"/>
      <c r="C174" s="480"/>
      <c r="D174" s="481"/>
      <c r="E174" s="481"/>
      <c r="F174" s="481"/>
      <c r="G174" s="481"/>
      <c r="H174" s="481"/>
      <c r="I174" s="482"/>
    </row>
    <row r="175" spans="1:9" ht="11.25" thickBot="1">
      <c r="A175" s="410"/>
      <c r="B175" s="411"/>
      <c r="C175" s="480"/>
      <c r="D175" s="481"/>
      <c r="E175" s="481"/>
      <c r="F175" s="481"/>
      <c r="G175" s="481"/>
      <c r="H175" s="481"/>
      <c r="I175" s="482"/>
    </row>
    <row r="176" spans="1:9" ht="11.25" thickBot="1">
      <c r="A176" s="410"/>
      <c r="B176" s="411"/>
      <c r="C176" s="480"/>
      <c r="D176" s="481"/>
      <c r="E176" s="481"/>
      <c r="F176" s="481"/>
      <c r="G176" s="481"/>
      <c r="H176" s="481"/>
      <c r="I176" s="482"/>
    </row>
    <row r="177" spans="1:9" ht="11.25" thickBot="1">
      <c r="A177" s="410"/>
      <c r="B177" s="411"/>
      <c r="C177" s="480"/>
      <c r="D177" s="481"/>
      <c r="E177" s="481"/>
      <c r="F177" s="481"/>
      <c r="G177" s="481"/>
      <c r="H177" s="481"/>
      <c r="I177" s="482"/>
    </row>
    <row r="178" spans="1:9" ht="11.25" thickBot="1">
      <c r="A178" s="410"/>
      <c r="B178" s="411"/>
      <c r="C178" s="480"/>
      <c r="D178" s="481"/>
      <c r="E178" s="481"/>
      <c r="F178" s="481"/>
      <c r="G178" s="481"/>
      <c r="H178" s="481"/>
      <c r="I178" s="482"/>
    </row>
    <row r="179" spans="1:9" ht="21" customHeight="1" thickBot="1">
      <c r="A179" s="410"/>
      <c r="B179" s="411"/>
      <c r="C179" s="412"/>
      <c r="D179" s="412"/>
      <c r="E179" s="412"/>
      <c r="F179" s="413"/>
      <c r="G179" s="413"/>
      <c r="H179" s="413"/>
      <c r="I179" s="414"/>
    </row>
    <row r="180" spans="1:9" ht="21" customHeight="1" thickBot="1">
      <c r="A180" s="410"/>
      <c r="B180" s="411"/>
      <c r="C180" s="412"/>
      <c r="D180" s="412"/>
      <c r="E180" s="412"/>
      <c r="F180" s="413"/>
      <c r="G180" s="413"/>
      <c r="H180" s="413"/>
      <c r="I180" s="414"/>
    </row>
    <row r="181" spans="1:9" ht="11.25" thickBot="1">
      <c r="A181" s="410"/>
      <c r="B181" s="411"/>
      <c r="C181" s="480"/>
      <c r="D181" s="481"/>
      <c r="E181" s="481"/>
      <c r="F181" s="481"/>
      <c r="G181" s="481"/>
      <c r="H181" s="481"/>
      <c r="I181" s="482"/>
    </row>
    <row r="182" spans="1:9" ht="21" customHeight="1" thickBot="1">
      <c r="A182" s="410"/>
      <c r="B182" s="411"/>
      <c r="C182" s="412"/>
      <c r="D182" s="412"/>
      <c r="E182" s="412"/>
      <c r="F182" s="413"/>
      <c r="G182" s="413"/>
      <c r="H182" s="413"/>
      <c r="I182" s="414"/>
    </row>
    <row r="183" spans="1:9" ht="21" customHeight="1" thickBot="1">
      <c r="A183" s="410"/>
      <c r="B183" s="411"/>
      <c r="C183" s="412"/>
      <c r="D183" s="412"/>
      <c r="E183" s="412"/>
      <c r="F183" s="413"/>
      <c r="G183" s="413"/>
      <c r="H183" s="413"/>
      <c r="I183" s="414"/>
    </row>
    <row r="184" spans="1:9" ht="11.25" thickBot="1">
      <c r="A184" s="410"/>
      <c r="B184" s="411"/>
      <c r="C184" s="480"/>
      <c r="D184" s="481"/>
      <c r="E184" s="481"/>
      <c r="F184" s="481"/>
      <c r="G184" s="481"/>
      <c r="H184" s="481"/>
      <c r="I184" s="482"/>
    </row>
    <row r="185" spans="1:9" ht="21" customHeight="1" thickBot="1">
      <c r="A185" s="410"/>
      <c r="B185" s="411"/>
      <c r="C185" s="412"/>
      <c r="D185" s="412"/>
      <c r="E185" s="412"/>
      <c r="F185" s="413"/>
      <c r="G185" s="413"/>
      <c r="H185" s="413"/>
      <c r="I185" s="414"/>
    </row>
    <row r="186" spans="1:9" ht="11.25" thickBot="1">
      <c r="A186" s="410"/>
      <c r="B186" s="411"/>
      <c r="C186" s="480"/>
      <c r="D186" s="481"/>
      <c r="E186" s="481"/>
      <c r="F186" s="481"/>
      <c r="G186" s="481"/>
      <c r="H186" s="481"/>
      <c r="I186" s="482"/>
    </row>
    <row r="187" spans="1:9" ht="21" customHeight="1" thickBot="1">
      <c r="A187" s="410"/>
      <c r="B187" s="411"/>
      <c r="C187" s="412"/>
      <c r="D187" s="412"/>
      <c r="E187" s="412"/>
      <c r="F187" s="413"/>
      <c r="G187" s="413"/>
      <c r="H187" s="413"/>
      <c r="I187" s="414"/>
    </row>
    <row r="188" spans="1:9" ht="11.25" thickBot="1">
      <c r="A188" s="410"/>
      <c r="B188" s="411"/>
      <c r="C188" s="480"/>
      <c r="D188" s="481"/>
      <c r="E188" s="481"/>
      <c r="F188" s="481"/>
      <c r="G188" s="481"/>
      <c r="H188" s="481"/>
      <c r="I188" s="482"/>
    </row>
    <row r="189" spans="1:9" ht="11.25" thickBot="1">
      <c r="A189" s="410"/>
      <c r="B189" s="411"/>
      <c r="C189" s="480"/>
      <c r="D189" s="481"/>
      <c r="E189" s="481"/>
      <c r="F189" s="481"/>
      <c r="G189" s="481"/>
      <c r="H189" s="481"/>
      <c r="I189" s="482"/>
    </row>
    <row r="190" spans="1:9" ht="21" customHeight="1" thickBot="1">
      <c r="A190" s="410"/>
      <c r="B190" s="411"/>
      <c r="C190" s="412"/>
      <c r="D190" s="412"/>
      <c r="E190" s="412"/>
      <c r="F190" s="413"/>
      <c r="G190" s="413"/>
      <c r="H190" s="413"/>
      <c r="I190" s="414"/>
    </row>
    <row r="191" spans="1:9" ht="21" customHeight="1" thickBot="1">
      <c r="A191" s="410"/>
      <c r="B191" s="411"/>
      <c r="C191" s="412"/>
      <c r="D191" s="412"/>
      <c r="E191" s="412"/>
      <c r="F191" s="413"/>
      <c r="G191" s="413"/>
      <c r="H191" s="413"/>
      <c r="I191" s="414"/>
    </row>
    <row r="192" spans="1:9" ht="11.25" thickBot="1">
      <c r="A192" s="410"/>
      <c r="B192" s="411"/>
      <c r="C192" s="480"/>
      <c r="D192" s="481"/>
      <c r="E192" s="481"/>
      <c r="F192" s="481"/>
      <c r="G192" s="481"/>
      <c r="H192" s="481"/>
      <c r="I192" s="482"/>
    </row>
    <row r="193" spans="1:9" ht="21" customHeight="1" thickBot="1">
      <c r="A193" s="410"/>
      <c r="B193" s="411"/>
      <c r="C193" s="412"/>
      <c r="D193" s="412"/>
      <c r="E193" s="412"/>
      <c r="F193" s="413"/>
      <c r="G193" s="413"/>
      <c r="H193" s="413"/>
      <c r="I193" s="414"/>
    </row>
    <row r="194" spans="1:9" ht="21" customHeight="1" thickBot="1">
      <c r="A194" s="410"/>
      <c r="B194" s="411"/>
      <c r="C194" s="412"/>
      <c r="D194" s="412"/>
      <c r="E194" s="412"/>
      <c r="F194" s="413"/>
      <c r="G194" s="413"/>
      <c r="H194" s="413"/>
      <c r="I194" s="414"/>
    </row>
    <row r="195" spans="1:9" ht="21" customHeight="1" thickBot="1">
      <c r="A195" s="410"/>
      <c r="B195" s="411"/>
      <c r="C195" s="412"/>
      <c r="D195" s="412"/>
      <c r="E195" s="412"/>
      <c r="F195" s="413"/>
      <c r="G195" s="413"/>
      <c r="H195" s="413"/>
      <c r="I195" s="414"/>
    </row>
    <row r="196" spans="1:9" ht="11.25" thickBot="1">
      <c r="A196" s="410"/>
      <c r="B196" s="411"/>
      <c r="C196" s="480"/>
      <c r="D196" s="481"/>
      <c r="E196" s="481"/>
      <c r="F196" s="481"/>
      <c r="G196" s="481"/>
      <c r="H196" s="481"/>
      <c r="I196" s="482"/>
    </row>
    <row r="197" spans="1:9" ht="21" customHeight="1" thickBot="1">
      <c r="A197" s="410"/>
      <c r="B197" s="411"/>
      <c r="C197" s="412"/>
      <c r="D197" s="412"/>
      <c r="E197" s="412"/>
      <c r="F197" s="413"/>
      <c r="G197" s="413"/>
      <c r="H197" s="413"/>
      <c r="I197" s="414"/>
    </row>
    <row r="198" spans="1:9" ht="21" customHeight="1" thickBot="1">
      <c r="A198" s="410"/>
      <c r="B198" s="411"/>
      <c r="C198" s="412"/>
      <c r="D198" s="412"/>
      <c r="E198" s="412"/>
      <c r="F198" s="413"/>
      <c r="G198" s="413"/>
      <c r="H198" s="413"/>
      <c r="I198" s="414"/>
    </row>
    <row r="199" spans="1:9" ht="11.25" thickBot="1">
      <c r="A199" s="410"/>
      <c r="B199" s="411"/>
      <c r="C199" s="480"/>
      <c r="D199" s="481"/>
      <c r="E199" s="481"/>
      <c r="F199" s="481"/>
      <c r="G199" s="481"/>
      <c r="H199" s="481"/>
      <c r="I199" s="482"/>
    </row>
    <row r="200" spans="1:9" ht="11.25" thickBot="1">
      <c r="A200" s="410"/>
      <c r="B200" s="411"/>
      <c r="C200" s="480"/>
      <c r="D200" s="481"/>
      <c r="E200" s="481"/>
      <c r="F200" s="481"/>
      <c r="G200" s="481"/>
      <c r="H200" s="481"/>
      <c r="I200" s="482"/>
    </row>
    <row r="201" spans="1:9" ht="11.25" thickBot="1">
      <c r="A201" s="410"/>
      <c r="B201" s="411"/>
      <c r="C201" s="480"/>
      <c r="D201" s="481"/>
      <c r="E201" s="481"/>
      <c r="F201" s="481"/>
      <c r="G201" s="481"/>
      <c r="H201" s="481"/>
      <c r="I201" s="482"/>
    </row>
    <row r="202" spans="1:9" ht="21" customHeight="1" thickBot="1">
      <c r="A202" s="410"/>
      <c r="B202" s="411"/>
      <c r="C202" s="412"/>
      <c r="D202" s="412"/>
      <c r="E202" s="412"/>
      <c r="F202" s="413"/>
      <c r="G202" s="413"/>
      <c r="H202" s="413"/>
      <c r="I202" s="414"/>
    </row>
    <row r="203" spans="1:9" ht="21" customHeight="1" thickBot="1">
      <c r="A203" s="410"/>
      <c r="B203" s="411"/>
      <c r="C203" s="412"/>
      <c r="D203" s="412"/>
      <c r="E203" s="412"/>
      <c r="F203" s="413"/>
      <c r="G203" s="413"/>
      <c r="H203" s="413"/>
      <c r="I203" s="414"/>
    </row>
    <row r="204" spans="1:9" ht="21" customHeight="1" thickBot="1">
      <c r="A204" s="410"/>
      <c r="B204" s="411"/>
      <c r="C204" s="412"/>
      <c r="D204" s="412"/>
      <c r="E204" s="412"/>
      <c r="F204" s="413"/>
      <c r="G204" s="413"/>
      <c r="H204" s="413"/>
      <c r="I204" s="414"/>
    </row>
    <row r="205" spans="1:9" ht="21" customHeight="1" thickBot="1">
      <c r="A205" s="410"/>
      <c r="B205" s="411"/>
      <c r="C205" s="412"/>
      <c r="D205" s="412"/>
      <c r="E205" s="412"/>
      <c r="F205" s="413"/>
      <c r="G205" s="413"/>
      <c r="H205" s="413"/>
      <c r="I205" s="414"/>
    </row>
    <row r="206" spans="1:9" ht="21" customHeight="1" thickBot="1">
      <c r="A206" s="410"/>
      <c r="B206" s="411"/>
      <c r="C206" s="412"/>
      <c r="D206" s="412"/>
      <c r="E206" s="412"/>
      <c r="F206" s="413"/>
      <c r="G206" s="413"/>
      <c r="H206" s="413"/>
      <c r="I206" s="414"/>
    </row>
    <row r="207" spans="1:9" ht="21" customHeight="1" thickBot="1">
      <c r="A207" s="410"/>
      <c r="B207" s="411"/>
      <c r="C207" s="412"/>
      <c r="D207" s="412"/>
      <c r="E207" s="412"/>
      <c r="F207" s="413"/>
      <c r="G207" s="413"/>
      <c r="H207" s="413"/>
      <c r="I207" s="414"/>
    </row>
    <row r="208" spans="1:9" ht="11.25" thickBot="1">
      <c r="A208" s="410"/>
      <c r="B208" s="411"/>
      <c r="C208" s="480"/>
      <c r="D208" s="481"/>
      <c r="E208" s="481"/>
      <c r="F208" s="481"/>
      <c r="G208" s="481"/>
      <c r="H208" s="481"/>
      <c r="I208" s="482"/>
    </row>
    <row r="209" spans="1:9" ht="21" customHeight="1" thickBot="1">
      <c r="A209" s="410"/>
      <c r="B209" s="411"/>
      <c r="C209" s="412"/>
      <c r="D209" s="412"/>
      <c r="E209" s="412"/>
      <c r="F209" s="413"/>
      <c r="G209" s="413"/>
      <c r="H209" s="413"/>
      <c r="I209" s="414"/>
    </row>
    <row r="210" spans="1:9" ht="21" customHeight="1" thickBot="1">
      <c r="A210" s="410"/>
      <c r="B210" s="411"/>
      <c r="C210" s="412"/>
      <c r="D210" s="412"/>
      <c r="E210" s="412"/>
      <c r="F210" s="413"/>
      <c r="G210" s="413"/>
      <c r="H210" s="413"/>
      <c r="I210" s="414"/>
    </row>
    <row r="211" spans="1:9" ht="11.25" thickBot="1">
      <c r="A211" s="410"/>
      <c r="B211" s="411"/>
      <c r="C211" s="480"/>
      <c r="D211" s="481"/>
      <c r="E211" s="481"/>
      <c r="F211" s="481"/>
      <c r="G211" s="481"/>
      <c r="H211" s="481"/>
      <c r="I211" s="482"/>
    </row>
    <row r="212" spans="1:9" ht="11.25" thickBot="1">
      <c r="A212" s="410"/>
      <c r="B212" s="411"/>
      <c r="C212" s="480"/>
      <c r="D212" s="481"/>
      <c r="E212" s="481"/>
      <c r="F212" s="481"/>
      <c r="G212" s="481"/>
      <c r="H212" s="481"/>
      <c r="I212" s="482"/>
    </row>
    <row r="213" spans="1:9" ht="21" customHeight="1" thickBot="1">
      <c r="A213" s="410"/>
      <c r="B213" s="411"/>
      <c r="C213" s="412"/>
      <c r="D213" s="412"/>
      <c r="E213" s="412"/>
      <c r="F213" s="413"/>
      <c r="G213" s="413"/>
      <c r="H213" s="413"/>
      <c r="I213" s="414"/>
    </row>
    <row r="214" spans="1:9" ht="21" customHeight="1" thickBot="1">
      <c r="A214" s="410"/>
      <c r="B214" s="411"/>
      <c r="C214" s="412"/>
      <c r="D214" s="412"/>
      <c r="E214" s="412"/>
      <c r="F214" s="413"/>
      <c r="G214" s="413"/>
      <c r="H214" s="413"/>
      <c r="I214" s="414"/>
    </row>
    <row r="215" spans="1:9" ht="21" customHeight="1" thickBot="1">
      <c r="A215" s="410"/>
      <c r="B215" s="411"/>
      <c r="C215" s="412"/>
      <c r="D215" s="412"/>
      <c r="E215" s="412"/>
      <c r="F215" s="413"/>
      <c r="G215" s="413"/>
      <c r="H215" s="413"/>
      <c r="I215" s="414"/>
    </row>
    <row r="216" spans="1:9" ht="11.25" thickBot="1">
      <c r="A216" s="410"/>
      <c r="B216" s="411"/>
      <c r="C216" s="480"/>
      <c r="D216" s="481"/>
      <c r="E216" s="481"/>
      <c r="F216" s="481"/>
      <c r="G216" s="481"/>
      <c r="H216" s="481"/>
      <c r="I216" s="482"/>
    </row>
    <row r="217" spans="1:9" ht="21" customHeight="1" thickBot="1">
      <c r="A217" s="410"/>
      <c r="B217" s="411"/>
      <c r="C217" s="412"/>
      <c r="D217" s="412"/>
      <c r="E217" s="412"/>
      <c r="F217" s="413"/>
      <c r="G217" s="413"/>
      <c r="H217" s="413"/>
      <c r="I217" s="414"/>
    </row>
    <row r="218" spans="1:9" ht="21" customHeight="1" thickBot="1">
      <c r="A218" s="410"/>
      <c r="B218" s="411"/>
      <c r="C218" s="412"/>
      <c r="D218" s="412"/>
      <c r="E218" s="412"/>
      <c r="F218" s="413"/>
      <c r="G218" s="413"/>
      <c r="H218" s="413"/>
      <c r="I218" s="414"/>
    </row>
    <row r="219" spans="1:9" ht="21" customHeight="1" thickBot="1">
      <c r="A219" s="410"/>
      <c r="B219" s="411"/>
      <c r="C219" s="412"/>
      <c r="D219" s="412"/>
      <c r="E219" s="412"/>
      <c r="F219" s="413"/>
      <c r="G219" s="413"/>
      <c r="H219" s="413"/>
      <c r="I219" s="414"/>
    </row>
    <row r="220" spans="1:9" ht="11.25" thickBot="1">
      <c r="A220" s="410"/>
      <c r="B220" s="411"/>
      <c r="C220" s="480"/>
      <c r="D220" s="481"/>
      <c r="E220" s="481"/>
      <c r="F220" s="481"/>
      <c r="G220" s="481"/>
      <c r="H220" s="481"/>
      <c r="I220" s="482"/>
    </row>
    <row r="221" spans="1:9" ht="11.25" thickBot="1">
      <c r="A221" s="410"/>
      <c r="B221" s="411"/>
      <c r="C221" s="480"/>
      <c r="D221" s="481"/>
      <c r="E221" s="481"/>
      <c r="F221" s="481"/>
      <c r="G221" s="481"/>
      <c r="H221" s="481"/>
      <c r="I221" s="482"/>
    </row>
    <row r="222" spans="1:9" ht="21" customHeight="1" thickBot="1">
      <c r="A222" s="410"/>
      <c r="B222" s="411"/>
      <c r="C222" s="412"/>
      <c r="D222" s="412"/>
      <c r="E222" s="412"/>
      <c r="F222" s="413"/>
      <c r="G222" s="413"/>
      <c r="H222" s="413"/>
      <c r="I222" s="414"/>
    </row>
    <row r="223" spans="1:9" ht="21" customHeight="1" thickBot="1">
      <c r="A223" s="410"/>
      <c r="B223" s="411"/>
      <c r="C223" s="412"/>
      <c r="D223" s="412"/>
      <c r="E223" s="412"/>
      <c r="F223" s="413"/>
      <c r="G223" s="413"/>
      <c r="H223" s="413"/>
      <c r="I223" s="414"/>
    </row>
    <row r="224" spans="1:9" ht="11.25" thickBot="1">
      <c r="A224" s="410"/>
      <c r="B224" s="411"/>
      <c r="C224" s="480"/>
      <c r="D224" s="481"/>
      <c r="E224" s="481"/>
      <c r="F224" s="481"/>
      <c r="G224" s="481"/>
      <c r="H224" s="481"/>
      <c r="I224" s="482"/>
    </row>
    <row r="225" spans="1:9" ht="21" customHeight="1" thickBot="1">
      <c r="A225" s="410"/>
      <c r="B225" s="411"/>
      <c r="C225" s="412"/>
      <c r="D225" s="412"/>
      <c r="E225" s="412"/>
      <c r="F225" s="413"/>
      <c r="G225" s="413"/>
      <c r="H225" s="413"/>
      <c r="I225" s="414"/>
    </row>
    <row r="226" spans="1:9" ht="21" customHeight="1" thickBot="1">
      <c r="A226" s="410"/>
      <c r="B226" s="411"/>
      <c r="C226" s="412"/>
      <c r="D226" s="412"/>
      <c r="E226" s="412"/>
      <c r="F226" s="413"/>
      <c r="G226" s="413"/>
      <c r="H226" s="413"/>
      <c r="I226" s="414"/>
    </row>
    <row r="227" spans="1:9" ht="21" customHeight="1" thickBot="1">
      <c r="A227" s="410"/>
      <c r="B227" s="411"/>
      <c r="C227" s="412"/>
      <c r="D227" s="412"/>
      <c r="E227" s="412"/>
      <c r="F227" s="413"/>
      <c r="G227" s="413"/>
      <c r="H227" s="413"/>
      <c r="I227" s="414"/>
    </row>
    <row r="228" spans="1:9" ht="11.25" thickBot="1">
      <c r="A228" s="410"/>
      <c r="B228" s="411"/>
      <c r="C228" s="480"/>
      <c r="D228" s="481"/>
      <c r="E228" s="481"/>
      <c r="F228" s="481"/>
      <c r="G228" s="481"/>
      <c r="H228" s="481"/>
      <c r="I228" s="482"/>
    </row>
    <row r="229" spans="1:9" ht="11.25" thickBot="1">
      <c r="A229" s="410"/>
      <c r="B229" s="411"/>
      <c r="C229" s="480"/>
      <c r="D229" s="481"/>
      <c r="E229" s="481"/>
      <c r="F229" s="481"/>
      <c r="G229" s="481"/>
      <c r="H229" s="481"/>
      <c r="I229" s="482"/>
    </row>
    <row r="230" spans="1:9" ht="11.25" thickBot="1">
      <c r="A230" s="410"/>
      <c r="B230" s="411"/>
      <c r="C230" s="480"/>
      <c r="D230" s="481"/>
      <c r="E230" s="481"/>
      <c r="F230" s="481"/>
      <c r="G230" s="481"/>
      <c r="H230" s="481"/>
      <c r="I230" s="482"/>
    </row>
    <row r="231" spans="1:9" ht="11.25" thickBot="1">
      <c r="A231" s="410"/>
      <c r="B231" s="411"/>
      <c r="C231" s="480"/>
      <c r="D231" s="481"/>
      <c r="E231" s="481"/>
      <c r="F231" s="481"/>
      <c r="G231" s="481"/>
      <c r="H231" s="481"/>
      <c r="I231" s="482"/>
    </row>
    <row r="232" spans="1:9" ht="11.25" thickBot="1">
      <c r="A232" s="410"/>
      <c r="B232" s="411"/>
      <c r="C232" s="480"/>
      <c r="D232" s="481"/>
      <c r="E232" s="481"/>
      <c r="F232" s="481"/>
      <c r="G232" s="481"/>
      <c r="H232" s="481"/>
      <c r="I232" s="482"/>
    </row>
    <row r="233" spans="1:9" ht="11.25" thickBot="1">
      <c r="A233" s="410"/>
      <c r="B233" s="411"/>
      <c r="C233" s="480"/>
      <c r="D233" s="481"/>
      <c r="E233" s="481"/>
      <c r="F233" s="481"/>
      <c r="G233" s="481"/>
      <c r="H233" s="481"/>
      <c r="I233" s="482"/>
    </row>
    <row r="234" spans="1:9" ht="21" customHeight="1" thickBot="1">
      <c r="A234" s="410"/>
      <c r="B234" s="411"/>
      <c r="C234" s="412"/>
      <c r="D234" s="412"/>
      <c r="E234" s="412"/>
      <c r="F234" s="413"/>
      <c r="G234" s="413"/>
      <c r="H234" s="413"/>
      <c r="I234" s="414"/>
    </row>
    <row r="235" spans="1:9" ht="21" customHeight="1" thickBot="1">
      <c r="A235" s="410"/>
      <c r="B235" s="411"/>
      <c r="C235" s="412"/>
      <c r="D235" s="412"/>
      <c r="E235" s="412"/>
      <c r="F235" s="413"/>
      <c r="G235" s="413"/>
      <c r="H235" s="413"/>
      <c r="I235" s="414"/>
    </row>
    <row r="236" spans="1:9" ht="21" customHeight="1" thickBot="1">
      <c r="A236" s="410"/>
      <c r="B236" s="411"/>
      <c r="C236" s="412"/>
      <c r="D236" s="412"/>
      <c r="E236" s="412"/>
      <c r="F236" s="413"/>
      <c r="G236" s="413"/>
      <c r="H236" s="413"/>
      <c r="I236" s="414"/>
    </row>
    <row r="237" spans="1:9" ht="11.25" thickBot="1">
      <c r="A237" s="410"/>
      <c r="B237" s="411"/>
      <c r="C237" s="480"/>
      <c r="D237" s="481"/>
      <c r="E237" s="481"/>
      <c r="F237" s="481"/>
      <c r="G237" s="481"/>
      <c r="H237" s="481"/>
      <c r="I237" s="482"/>
    </row>
    <row r="238" spans="1:9" ht="11.25" thickBot="1">
      <c r="A238" s="410"/>
      <c r="B238" s="411"/>
      <c r="C238" s="480"/>
      <c r="D238" s="481"/>
      <c r="E238" s="481"/>
      <c r="F238" s="481"/>
      <c r="G238" s="481"/>
      <c r="H238" s="481"/>
      <c r="I238" s="482"/>
    </row>
    <row r="239" spans="1:9" ht="21" customHeight="1" thickBot="1">
      <c r="A239" s="410"/>
      <c r="B239" s="411"/>
      <c r="C239" s="412"/>
      <c r="D239" s="412"/>
      <c r="E239" s="412"/>
      <c r="F239" s="413"/>
      <c r="G239" s="413"/>
      <c r="H239" s="413"/>
      <c r="I239" s="414"/>
    </row>
    <row r="240" spans="1:9" ht="21" customHeight="1" thickBot="1">
      <c r="A240" s="410"/>
      <c r="B240" s="411"/>
      <c r="C240" s="412"/>
      <c r="D240" s="412"/>
      <c r="E240" s="412"/>
      <c r="F240" s="413"/>
      <c r="G240" s="413"/>
      <c r="H240" s="413"/>
      <c r="I240" s="414"/>
    </row>
    <row r="241" spans="1:9" ht="21" customHeight="1" thickBot="1">
      <c r="A241" s="410"/>
      <c r="B241" s="411"/>
      <c r="C241" s="412"/>
      <c r="D241" s="412"/>
      <c r="E241" s="412"/>
      <c r="F241" s="413"/>
      <c r="G241" s="413"/>
      <c r="H241" s="413"/>
      <c r="I241" s="414"/>
    </row>
    <row r="242" spans="1:9" ht="21" customHeight="1" thickBot="1">
      <c r="A242" s="410"/>
      <c r="B242" s="411"/>
      <c r="C242" s="412"/>
      <c r="D242" s="412"/>
      <c r="E242" s="412"/>
      <c r="F242" s="413"/>
      <c r="G242" s="413"/>
      <c r="H242" s="413"/>
      <c r="I242" s="414"/>
    </row>
    <row r="243" spans="1:9" ht="21" customHeight="1" thickBot="1">
      <c r="A243" s="410"/>
      <c r="B243" s="411"/>
      <c r="C243" s="412"/>
      <c r="D243" s="412"/>
      <c r="E243" s="412"/>
      <c r="F243" s="413"/>
      <c r="G243" s="413"/>
      <c r="H243" s="413"/>
      <c r="I243" s="414"/>
    </row>
    <row r="244" spans="1:9" ht="11.25" thickBot="1">
      <c r="A244" s="410"/>
      <c r="B244" s="411"/>
      <c r="C244" s="480"/>
      <c r="D244" s="481"/>
      <c r="E244" s="481"/>
      <c r="F244" s="481"/>
      <c r="G244" s="481"/>
      <c r="H244" s="481"/>
      <c r="I244" s="482"/>
    </row>
    <row r="245" spans="1:9" ht="21" customHeight="1" thickBot="1">
      <c r="A245" s="410"/>
      <c r="B245" s="411"/>
      <c r="C245" s="412"/>
      <c r="D245" s="412"/>
      <c r="E245" s="412"/>
      <c r="F245" s="413"/>
      <c r="G245" s="413"/>
      <c r="H245" s="413"/>
      <c r="I245" s="414"/>
    </row>
    <row r="246" spans="1:9" ht="21" customHeight="1" thickBot="1">
      <c r="A246" s="410"/>
      <c r="B246" s="411"/>
      <c r="C246" s="412"/>
      <c r="D246" s="412"/>
      <c r="E246" s="412"/>
      <c r="F246" s="413"/>
      <c r="G246" s="413"/>
      <c r="H246" s="413"/>
      <c r="I246" s="414"/>
    </row>
    <row r="247" spans="1:9" ht="11.25" thickBot="1">
      <c r="A247" s="410"/>
      <c r="B247" s="411"/>
      <c r="C247" s="480"/>
      <c r="D247" s="481"/>
      <c r="E247" s="481"/>
      <c r="F247" s="481"/>
      <c r="G247" s="481"/>
      <c r="H247" s="481"/>
      <c r="I247" s="482"/>
    </row>
    <row r="248" spans="1:9" ht="21" customHeight="1" thickBot="1">
      <c r="A248" s="410"/>
      <c r="B248" s="411"/>
      <c r="C248" s="412"/>
      <c r="D248" s="412"/>
      <c r="E248" s="412"/>
      <c r="F248" s="413"/>
      <c r="G248" s="413"/>
      <c r="H248" s="413"/>
      <c r="I248" s="414"/>
    </row>
    <row r="249" spans="1:9" ht="21" customHeight="1" thickBot="1">
      <c r="A249" s="410"/>
      <c r="B249" s="411"/>
      <c r="C249" s="412"/>
      <c r="D249" s="412"/>
      <c r="E249" s="412"/>
      <c r="F249" s="413"/>
      <c r="G249" s="413"/>
      <c r="H249" s="413"/>
      <c r="I249" s="414"/>
    </row>
    <row r="250" spans="1:9" ht="21" customHeight="1" thickBot="1">
      <c r="A250" s="410"/>
      <c r="B250" s="411"/>
      <c r="C250" s="412"/>
      <c r="D250" s="412"/>
      <c r="E250" s="412"/>
      <c r="F250" s="413"/>
      <c r="G250" s="413"/>
      <c r="H250" s="413"/>
      <c r="I250" s="414"/>
    </row>
    <row r="251" spans="1:9" ht="11.25" thickBot="1">
      <c r="A251" s="410"/>
      <c r="B251" s="411"/>
      <c r="C251" s="480"/>
      <c r="D251" s="481"/>
      <c r="E251" s="481"/>
      <c r="F251" s="481"/>
      <c r="G251" s="481"/>
      <c r="H251" s="481"/>
      <c r="I251" s="482"/>
    </row>
    <row r="252" spans="1:9" ht="21" customHeight="1" thickBot="1">
      <c r="A252" s="410"/>
      <c r="B252" s="411"/>
      <c r="C252" s="412"/>
      <c r="D252" s="412"/>
      <c r="E252" s="412"/>
      <c r="F252" s="413"/>
      <c r="G252" s="413"/>
      <c r="H252" s="413"/>
      <c r="I252" s="414"/>
    </row>
    <row r="253" spans="1:9" ht="21" customHeight="1" thickBot="1">
      <c r="A253" s="410"/>
      <c r="B253" s="411"/>
      <c r="C253" s="412"/>
      <c r="D253" s="412"/>
      <c r="E253" s="412"/>
      <c r="F253" s="413"/>
      <c r="G253" s="413"/>
      <c r="H253" s="413"/>
      <c r="I253" s="414"/>
    </row>
    <row r="254" spans="1:9" ht="21" customHeight="1" thickBot="1">
      <c r="A254" s="410"/>
      <c r="B254" s="411"/>
      <c r="C254" s="412"/>
      <c r="D254" s="412"/>
      <c r="E254" s="412"/>
      <c r="F254" s="413"/>
      <c r="G254" s="413"/>
      <c r="H254" s="413"/>
      <c r="I254" s="414"/>
    </row>
    <row r="255" spans="1:9" ht="21" customHeight="1" thickBot="1">
      <c r="A255" s="410"/>
      <c r="B255" s="411"/>
      <c r="C255" s="412"/>
      <c r="D255" s="412"/>
      <c r="E255" s="412"/>
      <c r="F255" s="413"/>
      <c r="G255" s="413"/>
      <c r="H255" s="413"/>
      <c r="I255" s="414"/>
    </row>
    <row r="256" spans="1:9" ht="11.25" thickBot="1">
      <c r="A256" s="410"/>
      <c r="B256" s="411"/>
      <c r="C256" s="480"/>
      <c r="D256" s="481"/>
      <c r="E256" s="481"/>
      <c r="F256" s="481"/>
      <c r="G256" s="481"/>
      <c r="H256" s="481"/>
      <c r="I256" s="482"/>
    </row>
    <row r="257" spans="1:9" ht="11.25" thickBot="1">
      <c r="A257" s="410"/>
      <c r="B257" s="411"/>
      <c r="C257" s="480"/>
      <c r="D257" s="481"/>
      <c r="E257" s="481"/>
      <c r="F257" s="481"/>
      <c r="G257" s="481"/>
      <c r="H257" s="481"/>
      <c r="I257" s="482"/>
    </row>
    <row r="258" spans="1:9" ht="11.25" thickBot="1">
      <c r="A258" s="410"/>
      <c r="B258" s="411"/>
      <c r="C258" s="480"/>
      <c r="D258" s="481"/>
      <c r="E258" s="481"/>
      <c r="F258" s="481"/>
      <c r="G258" s="481"/>
      <c r="H258" s="481"/>
      <c r="I258" s="482"/>
    </row>
    <row r="259" spans="1:9" ht="11.25" thickBot="1">
      <c r="A259" s="410"/>
      <c r="B259" s="411"/>
      <c r="C259" s="480"/>
      <c r="D259" s="481"/>
      <c r="E259" s="481"/>
      <c r="F259" s="481"/>
      <c r="G259" s="481"/>
      <c r="H259" s="481"/>
      <c r="I259" s="482"/>
    </row>
    <row r="260" spans="1:9" ht="11.25" thickBot="1">
      <c r="A260" s="410"/>
      <c r="B260" s="411"/>
      <c r="C260" s="480"/>
      <c r="D260" s="481"/>
      <c r="E260" s="481"/>
      <c r="F260" s="481"/>
      <c r="G260" s="481"/>
      <c r="H260" s="481"/>
      <c r="I260" s="482"/>
    </row>
    <row r="261" spans="1:9" ht="11.25" thickBot="1">
      <c r="A261" s="410"/>
      <c r="B261" s="411"/>
      <c r="C261" s="480"/>
      <c r="D261" s="481"/>
      <c r="E261" s="481"/>
      <c r="F261" s="481"/>
      <c r="G261" s="481"/>
      <c r="H261" s="481"/>
      <c r="I261" s="482"/>
    </row>
    <row r="262" spans="1:9" ht="21" customHeight="1" thickBot="1">
      <c r="A262" s="410"/>
      <c r="B262" s="411"/>
      <c r="C262" s="412"/>
      <c r="D262" s="412"/>
      <c r="E262" s="412"/>
      <c r="F262" s="413"/>
      <c r="G262" s="413"/>
      <c r="H262" s="413"/>
      <c r="I262" s="414"/>
    </row>
    <row r="263" spans="1:9" ht="21" customHeight="1" thickBot="1">
      <c r="A263" s="410"/>
      <c r="B263" s="411"/>
      <c r="C263" s="412"/>
      <c r="D263" s="412"/>
      <c r="E263" s="412"/>
      <c r="F263" s="413"/>
      <c r="G263" s="413"/>
      <c r="H263" s="413"/>
      <c r="I263" s="414"/>
    </row>
    <row r="264" spans="1:9" ht="21" customHeight="1" thickBot="1">
      <c r="A264" s="410"/>
      <c r="B264" s="411"/>
      <c r="C264" s="412"/>
      <c r="D264" s="412"/>
      <c r="E264" s="412"/>
      <c r="F264" s="413"/>
      <c r="G264" s="413"/>
      <c r="H264" s="413"/>
      <c r="I264" s="414"/>
    </row>
    <row r="265" spans="1:9" ht="11.25" thickBot="1">
      <c r="A265" s="410"/>
      <c r="B265" s="411"/>
      <c r="C265" s="480"/>
      <c r="D265" s="481"/>
      <c r="E265" s="481"/>
      <c r="F265" s="481"/>
      <c r="G265" s="481"/>
      <c r="H265" s="481"/>
      <c r="I265" s="482"/>
    </row>
    <row r="266" spans="1:9" ht="21" customHeight="1" thickBot="1">
      <c r="A266" s="410"/>
      <c r="B266" s="411"/>
      <c r="C266" s="412"/>
      <c r="D266" s="412"/>
      <c r="E266" s="412"/>
      <c r="F266" s="413"/>
      <c r="G266" s="413"/>
      <c r="H266" s="413"/>
      <c r="I266" s="414"/>
    </row>
    <row r="267" spans="1:9" ht="21" customHeight="1" thickBot="1">
      <c r="A267" s="410"/>
      <c r="B267" s="411"/>
      <c r="C267" s="412"/>
      <c r="D267" s="412"/>
      <c r="E267" s="412"/>
      <c r="F267" s="413"/>
      <c r="G267" s="413"/>
      <c r="H267" s="413"/>
      <c r="I267" s="414"/>
    </row>
    <row r="268" spans="1:9" ht="11.25" thickBot="1">
      <c r="A268" s="410"/>
      <c r="B268" s="411"/>
      <c r="C268" s="480"/>
      <c r="D268" s="481"/>
      <c r="E268" s="481"/>
      <c r="F268" s="481"/>
      <c r="G268" s="481"/>
      <c r="H268" s="481"/>
      <c r="I268" s="482"/>
    </row>
    <row r="269" spans="1:9" ht="21" customHeight="1" thickBot="1">
      <c r="A269" s="410"/>
      <c r="B269" s="411"/>
      <c r="C269" s="412"/>
      <c r="D269" s="412"/>
      <c r="E269" s="412"/>
      <c r="F269" s="413"/>
      <c r="G269" s="413"/>
      <c r="H269" s="413"/>
      <c r="I269" s="414"/>
    </row>
    <row r="270" spans="1:9" ht="21" customHeight="1" thickBot="1">
      <c r="A270" s="410"/>
      <c r="B270" s="411"/>
      <c r="C270" s="412"/>
      <c r="D270" s="412"/>
      <c r="E270" s="412"/>
      <c r="F270" s="413"/>
      <c r="G270" s="413"/>
      <c r="H270" s="413"/>
      <c r="I270" s="414"/>
    </row>
    <row r="271" spans="1:9" ht="21" customHeight="1" thickBot="1">
      <c r="A271" s="410"/>
      <c r="B271" s="411"/>
      <c r="C271" s="412"/>
      <c r="D271" s="412"/>
      <c r="E271" s="412"/>
      <c r="F271" s="413"/>
      <c r="G271" s="413"/>
      <c r="H271" s="413"/>
      <c r="I271" s="414"/>
    </row>
    <row r="272" spans="1:9" ht="11.25" thickBot="1">
      <c r="A272" s="410"/>
      <c r="B272" s="411"/>
      <c r="C272" s="480"/>
      <c r="D272" s="481"/>
      <c r="E272" s="481"/>
      <c r="F272" s="481"/>
      <c r="G272" s="481"/>
      <c r="H272" s="481"/>
      <c r="I272" s="482"/>
    </row>
    <row r="273" spans="1:9" ht="21" customHeight="1" thickBot="1">
      <c r="A273" s="410"/>
      <c r="B273" s="411"/>
      <c r="C273" s="412"/>
      <c r="D273" s="412"/>
      <c r="E273" s="412"/>
      <c r="F273" s="413"/>
      <c r="G273" s="413"/>
      <c r="H273" s="413"/>
      <c r="I273" s="414"/>
    </row>
    <row r="274" spans="1:9" ht="11.25" thickBot="1">
      <c r="A274" s="410"/>
      <c r="B274" s="411"/>
      <c r="C274" s="480"/>
      <c r="D274" s="481"/>
      <c r="E274" s="481"/>
      <c r="F274" s="481"/>
      <c r="G274" s="481"/>
      <c r="H274" s="481"/>
      <c r="I274" s="482"/>
    </row>
    <row r="275" spans="1:9" ht="21" customHeight="1" thickBot="1">
      <c r="A275" s="410"/>
      <c r="B275" s="411"/>
      <c r="C275" s="412"/>
      <c r="D275" s="412"/>
      <c r="E275" s="412"/>
      <c r="F275" s="413"/>
      <c r="G275" s="413"/>
      <c r="H275" s="413"/>
      <c r="I275" s="414"/>
    </row>
    <row r="276" spans="1:9" ht="21" customHeight="1" thickBot="1">
      <c r="A276" s="410"/>
      <c r="B276" s="411"/>
      <c r="C276" s="412"/>
      <c r="D276" s="412"/>
      <c r="E276" s="412"/>
      <c r="F276" s="413"/>
      <c r="G276" s="413"/>
      <c r="H276" s="413"/>
      <c r="I276" s="414"/>
    </row>
    <row r="277" spans="1:9" ht="21" customHeight="1" thickBot="1">
      <c r="A277" s="410"/>
      <c r="B277" s="411"/>
      <c r="C277" s="412"/>
      <c r="D277" s="412"/>
      <c r="E277" s="412"/>
      <c r="F277" s="413"/>
      <c r="G277" s="413"/>
      <c r="H277" s="413"/>
      <c r="I277" s="414"/>
    </row>
    <row r="278" spans="1:9" ht="21" customHeight="1" thickBot="1">
      <c r="A278" s="410"/>
      <c r="B278" s="411"/>
      <c r="C278" s="412"/>
      <c r="D278" s="412"/>
      <c r="E278" s="412"/>
      <c r="F278" s="413"/>
      <c r="G278" s="413"/>
      <c r="H278" s="413"/>
      <c r="I278" s="414"/>
    </row>
    <row r="279" spans="1:9" ht="11.25" thickBot="1">
      <c r="A279" s="410"/>
      <c r="B279" s="411"/>
      <c r="C279" s="480"/>
      <c r="D279" s="481"/>
      <c r="E279" s="481"/>
      <c r="F279" s="481"/>
      <c r="G279" s="481"/>
      <c r="H279" s="481"/>
      <c r="I279" s="482"/>
    </row>
    <row r="280" spans="1:9" ht="11.25" thickBot="1">
      <c r="A280" s="410"/>
      <c r="B280" s="411"/>
      <c r="C280" s="480"/>
      <c r="D280" s="481"/>
      <c r="E280" s="481"/>
      <c r="F280" s="481"/>
      <c r="G280" s="481"/>
      <c r="H280" s="481"/>
      <c r="I280" s="482"/>
    </row>
    <row r="281" spans="1:9" ht="11.25" thickBot="1">
      <c r="A281" s="410"/>
      <c r="B281" s="411"/>
      <c r="C281" s="480"/>
      <c r="D281" s="481"/>
      <c r="E281" s="481"/>
      <c r="F281" s="481"/>
      <c r="G281" s="481"/>
      <c r="H281" s="481"/>
      <c r="I281" s="482"/>
    </row>
    <row r="282" spans="1:9" ht="11.25" thickBot="1">
      <c r="A282" s="410"/>
      <c r="B282" s="411"/>
      <c r="C282" s="480"/>
      <c r="D282" s="481"/>
      <c r="E282" s="481"/>
      <c r="F282" s="481"/>
      <c r="G282" s="481"/>
      <c r="H282" s="481"/>
      <c r="I282" s="482"/>
    </row>
    <row r="283" spans="1:9" ht="21" customHeight="1" thickBot="1">
      <c r="A283" s="410"/>
      <c r="B283" s="411"/>
      <c r="C283" s="412"/>
      <c r="D283" s="412"/>
      <c r="E283" s="412"/>
      <c r="F283" s="413"/>
      <c r="G283" s="413"/>
      <c r="H283" s="413"/>
      <c r="I283" s="414"/>
    </row>
    <row r="284" spans="1:9" ht="21" customHeight="1" thickBot="1">
      <c r="A284" s="410"/>
      <c r="B284" s="411"/>
      <c r="C284" s="412"/>
      <c r="D284" s="412"/>
      <c r="E284" s="412"/>
      <c r="F284" s="413"/>
      <c r="G284" s="413"/>
      <c r="H284" s="413"/>
      <c r="I284" s="414"/>
    </row>
    <row r="285" spans="1:9" ht="21" customHeight="1" thickBot="1">
      <c r="A285" s="410"/>
      <c r="B285" s="411"/>
      <c r="C285" s="412"/>
      <c r="D285" s="412"/>
      <c r="E285" s="412"/>
      <c r="F285" s="413"/>
      <c r="G285" s="413"/>
      <c r="H285" s="413"/>
      <c r="I285" s="414"/>
    </row>
    <row r="286" spans="1:9" ht="11.25" thickBot="1">
      <c r="A286" s="410"/>
      <c r="B286" s="411"/>
      <c r="C286" s="480"/>
      <c r="D286" s="481"/>
      <c r="E286" s="481"/>
      <c r="F286" s="481"/>
      <c r="G286" s="481"/>
      <c r="H286" s="481"/>
      <c r="I286" s="482"/>
    </row>
    <row r="287" spans="1:9" ht="11.25" thickBot="1">
      <c r="A287" s="410"/>
      <c r="B287" s="411"/>
      <c r="C287" s="480"/>
      <c r="D287" s="481"/>
      <c r="E287" s="481"/>
      <c r="F287" s="481"/>
      <c r="G287" s="481"/>
      <c r="H287" s="481"/>
      <c r="I287" s="482"/>
    </row>
    <row r="288" spans="1:9" ht="11.25" thickBot="1">
      <c r="A288" s="410"/>
      <c r="B288" s="411"/>
      <c r="C288" s="480"/>
      <c r="D288" s="481"/>
      <c r="E288" s="481"/>
      <c r="F288" s="481"/>
      <c r="G288" s="481"/>
      <c r="H288" s="481"/>
      <c r="I288" s="482"/>
    </row>
    <row r="289" spans="1:9" ht="11.25" thickBot="1">
      <c r="A289" s="410"/>
      <c r="B289" s="411"/>
      <c r="C289" s="480"/>
      <c r="D289" s="481"/>
      <c r="E289" s="481"/>
      <c r="F289" s="481"/>
      <c r="G289" s="481"/>
      <c r="H289" s="481"/>
      <c r="I289" s="482"/>
    </row>
    <row r="290" spans="1:9" ht="11.25" thickBot="1">
      <c r="A290" s="410"/>
      <c r="B290" s="411"/>
      <c r="C290" s="480"/>
      <c r="D290" s="481"/>
      <c r="E290" s="481"/>
      <c r="F290" s="481"/>
      <c r="G290" s="481"/>
      <c r="H290" s="481"/>
      <c r="I290" s="482"/>
    </row>
    <row r="291" spans="1:9" ht="21" customHeight="1" thickBot="1">
      <c r="A291" s="410"/>
      <c r="B291" s="411"/>
      <c r="C291" s="412"/>
      <c r="D291" s="412"/>
      <c r="E291" s="412"/>
      <c r="F291" s="413"/>
      <c r="G291" s="413"/>
      <c r="H291" s="413"/>
      <c r="I291" s="414"/>
    </row>
    <row r="292" spans="1:9" ht="11.25" thickBot="1">
      <c r="A292" s="410"/>
      <c r="B292" s="411"/>
      <c r="C292" s="480"/>
      <c r="D292" s="481"/>
      <c r="E292" s="481"/>
      <c r="F292" s="481"/>
      <c r="G292" s="481"/>
      <c r="H292" s="481"/>
      <c r="I292" s="482"/>
    </row>
    <row r="293" spans="1:9" ht="11.25" thickBot="1">
      <c r="A293" s="410"/>
      <c r="B293" s="411"/>
      <c r="C293" s="480"/>
      <c r="D293" s="481"/>
      <c r="E293" s="481"/>
      <c r="F293" s="481"/>
      <c r="G293" s="481"/>
      <c r="H293" s="481"/>
      <c r="I293" s="482"/>
    </row>
    <row r="294" spans="1:9" ht="11.25" thickBot="1">
      <c r="A294" s="410"/>
      <c r="B294" s="411"/>
      <c r="C294" s="480"/>
      <c r="D294" s="481"/>
      <c r="E294" s="481"/>
      <c r="F294" s="481"/>
      <c r="G294" s="481"/>
      <c r="H294" s="481"/>
      <c r="I294" s="482"/>
    </row>
    <row r="295" spans="1:9" ht="21" customHeight="1" thickBot="1">
      <c r="A295" s="410"/>
      <c r="B295" s="411"/>
      <c r="C295" s="412"/>
      <c r="D295" s="412"/>
      <c r="E295" s="412"/>
      <c r="F295" s="413"/>
      <c r="G295" s="413"/>
      <c r="H295" s="413"/>
      <c r="I295" s="414"/>
    </row>
    <row r="296" spans="1:9" ht="11.25" thickBot="1">
      <c r="A296" s="410"/>
      <c r="B296" s="411"/>
      <c r="C296" s="480"/>
      <c r="D296" s="481"/>
      <c r="E296" s="481"/>
      <c r="F296" s="481"/>
      <c r="G296" s="481"/>
      <c r="H296" s="481"/>
      <c r="I296" s="482"/>
    </row>
    <row r="297" spans="1:9" ht="21" customHeight="1" thickBot="1">
      <c r="A297" s="410"/>
      <c r="B297" s="411"/>
      <c r="C297" s="412"/>
      <c r="D297" s="412"/>
      <c r="E297" s="412"/>
      <c r="F297" s="413"/>
      <c r="G297" s="413"/>
      <c r="H297" s="413"/>
      <c r="I297" s="414"/>
    </row>
    <row r="298" spans="1:9" ht="21" customHeight="1" thickBot="1">
      <c r="A298" s="410"/>
      <c r="B298" s="411"/>
      <c r="C298" s="412"/>
      <c r="D298" s="412"/>
      <c r="E298" s="412"/>
      <c r="F298" s="413"/>
      <c r="G298" s="413"/>
      <c r="H298" s="413"/>
      <c r="I298" s="414"/>
    </row>
    <row r="299" spans="1:9" ht="21" customHeight="1" thickBot="1">
      <c r="A299" s="410"/>
      <c r="B299" s="411"/>
      <c r="C299" s="412"/>
      <c r="D299" s="412"/>
      <c r="E299" s="412"/>
      <c r="F299" s="413"/>
      <c r="G299" s="413"/>
      <c r="H299" s="413"/>
      <c r="I299" s="414"/>
    </row>
    <row r="300" spans="1:9" ht="21" customHeight="1" thickBot="1">
      <c r="A300" s="410"/>
      <c r="B300" s="411"/>
      <c r="C300" s="412"/>
      <c r="D300" s="412"/>
      <c r="E300" s="412"/>
      <c r="F300" s="413"/>
      <c r="G300" s="413"/>
      <c r="H300" s="413"/>
      <c r="I300" s="414"/>
    </row>
    <row r="301" spans="1:9" ht="11.25" thickBot="1">
      <c r="A301" s="410"/>
      <c r="B301" s="411"/>
      <c r="C301" s="480"/>
      <c r="D301" s="481"/>
      <c r="E301" s="481"/>
      <c r="F301" s="481"/>
      <c r="G301" s="481"/>
      <c r="H301" s="481"/>
      <c r="I301" s="482"/>
    </row>
    <row r="302" spans="1:9" ht="21" customHeight="1" thickBot="1">
      <c r="A302" s="410"/>
      <c r="B302" s="411"/>
      <c r="C302" s="412"/>
      <c r="D302" s="412"/>
      <c r="E302" s="412"/>
      <c r="F302" s="413"/>
      <c r="G302" s="413"/>
      <c r="H302" s="413"/>
      <c r="I302" s="414"/>
    </row>
    <row r="303" spans="1:9" ht="11.25" thickBot="1">
      <c r="A303" s="410"/>
      <c r="B303" s="411"/>
      <c r="C303" s="480"/>
      <c r="D303" s="481"/>
      <c r="E303" s="481"/>
      <c r="F303" s="481"/>
      <c r="G303" s="481"/>
      <c r="H303" s="481"/>
      <c r="I303" s="482"/>
    </row>
    <row r="304" spans="1:9" ht="21" customHeight="1" thickBot="1">
      <c r="A304" s="410"/>
      <c r="B304" s="411"/>
      <c r="C304" s="412"/>
      <c r="D304" s="412"/>
      <c r="E304" s="412"/>
      <c r="F304" s="413"/>
      <c r="G304" s="413"/>
      <c r="H304" s="413"/>
      <c r="I304" s="414"/>
    </row>
    <row r="305" spans="1:9" ht="21" customHeight="1" thickBot="1">
      <c r="A305" s="410"/>
      <c r="B305" s="411"/>
      <c r="C305" s="412"/>
      <c r="D305" s="412"/>
      <c r="E305" s="412"/>
      <c r="F305" s="413"/>
      <c r="G305" s="413"/>
      <c r="H305" s="413"/>
      <c r="I305" s="414"/>
    </row>
    <row r="306" spans="1:9" ht="21" customHeight="1" thickBot="1">
      <c r="A306" s="410"/>
      <c r="B306" s="411"/>
      <c r="C306" s="412"/>
      <c r="D306" s="412"/>
      <c r="E306" s="412"/>
      <c r="F306" s="413"/>
      <c r="G306" s="413"/>
      <c r="H306" s="413"/>
      <c r="I306" s="414"/>
    </row>
    <row r="307" spans="1:9" ht="11.25" thickBot="1">
      <c r="A307" s="410"/>
      <c r="B307" s="411"/>
      <c r="C307" s="480"/>
      <c r="D307" s="481"/>
      <c r="E307" s="481"/>
      <c r="F307" s="481"/>
      <c r="G307" s="481"/>
      <c r="H307" s="481"/>
      <c r="I307" s="482"/>
    </row>
    <row r="308" spans="1:9" ht="11.25" thickBot="1">
      <c r="A308" s="410"/>
      <c r="B308" s="411"/>
      <c r="C308" s="480"/>
      <c r="D308" s="481"/>
      <c r="E308" s="481"/>
      <c r="F308" s="481"/>
      <c r="G308" s="481"/>
      <c r="H308" s="481"/>
      <c r="I308" s="482"/>
    </row>
    <row r="309" spans="1:9" ht="11.25" thickBot="1">
      <c r="A309" s="410"/>
      <c r="B309" s="411"/>
      <c r="C309" s="480"/>
      <c r="D309" s="481"/>
      <c r="E309" s="481"/>
      <c r="F309" s="481"/>
      <c r="G309" s="481"/>
      <c r="H309" s="481"/>
      <c r="I309" s="482"/>
    </row>
    <row r="310" spans="1:9" ht="11.25" thickBot="1">
      <c r="A310" s="410"/>
      <c r="B310" s="411"/>
      <c r="C310" s="480"/>
      <c r="D310" s="481"/>
      <c r="E310" s="481"/>
      <c r="F310" s="481"/>
      <c r="G310" s="481"/>
      <c r="H310" s="481"/>
      <c r="I310" s="482"/>
    </row>
    <row r="311" spans="1:9" ht="11.25" thickBot="1">
      <c r="A311" s="410"/>
      <c r="B311" s="411"/>
      <c r="C311" s="480"/>
      <c r="D311" s="481"/>
      <c r="E311" s="481"/>
      <c r="F311" s="481"/>
      <c r="G311" s="481"/>
      <c r="H311" s="481"/>
      <c r="I311" s="482"/>
    </row>
    <row r="312" spans="1:9" ht="21" customHeight="1" thickBot="1">
      <c r="A312" s="410"/>
      <c r="B312" s="411"/>
      <c r="C312" s="412"/>
      <c r="D312" s="412"/>
      <c r="E312" s="412"/>
      <c r="F312" s="413"/>
      <c r="G312" s="413"/>
      <c r="H312" s="413"/>
      <c r="I312" s="414"/>
    </row>
    <row r="313" spans="1:9" ht="21" customHeight="1" thickBot="1">
      <c r="A313" s="410"/>
      <c r="B313" s="411"/>
      <c r="C313" s="412"/>
      <c r="D313" s="412"/>
      <c r="E313" s="412"/>
      <c r="F313" s="413"/>
      <c r="G313" s="413"/>
      <c r="H313" s="413"/>
      <c r="I313" s="414"/>
    </row>
    <row r="314" spans="1:9" ht="21" customHeight="1" thickBot="1">
      <c r="A314" s="410"/>
      <c r="B314" s="411"/>
      <c r="C314" s="412"/>
      <c r="D314" s="412"/>
      <c r="E314" s="412"/>
      <c r="F314" s="413"/>
      <c r="G314" s="413"/>
      <c r="H314" s="413"/>
      <c r="I314" s="414"/>
    </row>
    <row r="315" spans="1:9" ht="21" customHeight="1" thickBot="1">
      <c r="A315" s="410"/>
      <c r="B315" s="411"/>
      <c r="C315" s="412"/>
      <c r="D315" s="412"/>
      <c r="E315" s="412"/>
      <c r="F315" s="413"/>
      <c r="G315" s="413"/>
      <c r="H315" s="413"/>
      <c r="I315" s="414"/>
    </row>
    <row r="316" spans="1:9" ht="21" customHeight="1" thickBot="1">
      <c r="A316" s="410"/>
      <c r="B316" s="411"/>
      <c r="C316" s="412"/>
      <c r="D316" s="412"/>
      <c r="E316" s="412"/>
      <c r="F316" s="413"/>
      <c r="G316" s="413"/>
      <c r="H316" s="413"/>
      <c r="I316" s="414"/>
    </row>
    <row r="317" spans="1:9" ht="21" customHeight="1" thickBot="1">
      <c r="A317" s="410"/>
      <c r="B317" s="411"/>
      <c r="C317" s="412"/>
      <c r="D317" s="412"/>
      <c r="E317" s="412"/>
      <c r="F317" s="413"/>
      <c r="G317" s="413"/>
      <c r="H317" s="413"/>
      <c r="I317" s="414"/>
    </row>
    <row r="318" spans="1:9" ht="21" customHeight="1" thickBot="1">
      <c r="A318" s="410"/>
      <c r="B318" s="411"/>
      <c r="C318" s="412"/>
      <c r="D318" s="412"/>
      <c r="E318" s="412"/>
      <c r="F318" s="413"/>
      <c r="G318" s="413"/>
      <c r="H318" s="413"/>
      <c r="I318" s="414"/>
    </row>
    <row r="319" spans="1:9" ht="21" customHeight="1" thickBot="1">
      <c r="A319" s="410"/>
      <c r="B319" s="411"/>
      <c r="C319" s="412"/>
      <c r="D319" s="412"/>
      <c r="E319" s="412"/>
      <c r="F319" s="413"/>
      <c r="G319" s="413"/>
      <c r="H319" s="413"/>
      <c r="I319" s="414"/>
    </row>
    <row r="320" spans="1:9" ht="11.25" thickBot="1">
      <c r="A320" s="410"/>
      <c r="B320" s="411"/>
      <c r="C320" s="480"/>
      <c r="D320" s="481"/>
      <c r="E320" s="481"/>
      <c r="F320" s="481"/>
      <c r="G320" s="481"/>
      <c r="H320" s="481"/>
      <c r="I320" s="482"/>
    </row>
    <row r="321" spans="1:9" ht="21" customHeight="1" thickBot="1">
      <c r="A321" s="410"/>
      <c r="B321" s="411"/>
      <c r="C321" s="412"/>
      <c r="D321" s="412"/>
      <c r="E321" s="412"/>
      <c r="F321" s="413"/>
      <c r="G321" s="413"/>
      <c r="H321" s="413"/>
      <c r="I321" s="414"/>
    </row>
    <row r="322" spans="1:9" ht="21" customHeight="1" thickBot="1">
      <c r="A322" s="410"/>
      <c r="B322" s="411"/>
      <c r="C322" s="412"/>
      <c r="D322" s="412"/>
      <c r="E322" s="412"/>
      <c r="F322" s="413"/>
      <c r="G322" s="413"/>
      <c r="H322" s="413"/>
      <c r="I322" s="414"/>
    </row>
    <row r="323" spans="1:9" ht="11.25" thickBot="1">
      <c r="A323" s="410"/>
      <c r="B323" s="411"/>
      <c r="C323" s="480"/>
      <c r="D323" s="481"/>
      <c r="E323" s="481"/>
      <c r="F323" s="481"/>
      <c r="G323" s="481"/>
      <c r="H323" s="481"/>
      <c r="I323" s="482"/>
    </row>
    <row r="324" spans="1:9" ht="21" customHeight="1" thickBot="1">
      <c r="A324" s="410"/>
      <c r="B324" s="411"/>
      <c r="C324" s="412"/>
      <c r="D324" s="412"/>
      <c r="E324" s="412"/>
      <c r="F324" s="413"/>
      <c r="G324" s="413"/>
      <c r="H324" s="413"/>
      <c r="I324" s="414"/>
    </row>
    <row r="325" spans="1:9" ht="21" customHeight="1" thickBot="1">
      <c r="A325" s="410"/>
      <c r="B325" s="411"/>
      <c r="C325" s="412"/>
      <c r="D325" s="412"/>
      <c r="E325" s="412"/>
      <c r="F325" s="413"/>
      <c r="G325" s="413"/>
      <c r="H325" s="413"/>
      <c r="I325" s="414"/>
    </row>
    <row r="326" spans="1:9" ht="11.25" thickBot="1">
      <c r="A326" s="410"/>
      <c r="B326" s="411"/>
      <c r="C326" s="480"/>
      <c r="D326" s="481"/>
      <c r="E326" s="481"/>
      <c r="F326" s="481"/>
      <c r="G326" s="481"/>
      <c r="H326" s="481"/>
      <c r="I326" s="482"/>
    </row>
    <row r="327" spans="1:9" ht="21" customHeight="1" thickBot="1">
      <c r="A327" s="410"/>
      <c r="B327" s="411"/>
      <c r="C327" s="412"/>
      <c r="D327" s="412"/>
      <c r="E327" s="412"/>
      <c r="F327" s="413"/>
      <c r="G327" s="413"/>
      <c r="H327" s="413"/>
      <c r="I327" s="414"/>
    </row>
    <row r="328" spans="1:9" ht="21" customHeight="1" thickBot="1">
      <c r="A328" s="410"/>
      <c r="B328" s="411"/>
      <c r="C328" s="412"/>
      <c r="D328" s="412"/>
      <c r="E328" s="412"/>
      <c r="F328" s="413"/>
      <c r="G328" s="413"/>
      <c r="H328" s="413"/>
      <c r="I328" s="414"/>
    </row>
    <row r="329" spans="1:9" ht="21" customHeight="1" thickBot="1">
      <c r="A329" s="410"/>
      <c r="B329" s="411"/>
      <c r="C329" s="412"/>
      <c r="D329" s="412"/>
      <c r="E329" s="412"/>
      <c r="F329" s="413"/>
      <c r="G329" s="413"/>
      <c r="H329" s="413"/>
      <c r="I329" s="414"/>
    </row>
    <row r="330" spans="1:9" ht="21" customHeight="1" thickBot="1">
      <c r="A330" s="410"/>
      <c r="B330" s="411"/>
      <c r="C330" s="412"/>
      <c r="D330" s="412"/>
      <c r="E330" s="412"/>
      <c r="F330" s="413"/>
      <c r="G330" s="413"/>
      <c r="H330" s="413"/>
      <c r="I330" s="414"/>
    </row>
    <row r="331" spans="1:9" ht="21" customHeight="1" thickBot="1">
      <c r="A331" s="410"/>
      <c r="B331" s="411"/>
      <c r="C331" s="412"/>
      <c r="D331" s="412"/>
      <c r="E331" s="412"/>
      <c r="F331" s="413"/>
      <c r="G331" s="413"/>
      <c r="H331" s="413"/>
      <c r="I331" s="414"/>
    </row>
    <row r="332" spans="1:9" ht="21" customHeight="1" thickBot="1">
      <c r="A332" s="410"/>
      <c r="B332" s="411"/>
      <c r="C332" s="412"/>
      <c r="D332" s="412"/>
      <c r="E332" s="412"/>
      <c r="F332" s="413"/>
      <c r="G332" s="413"/>
      <c r="H332" s="413"/>
      <c r="I332" s="414"/>
    </row>
    <row r="333" spans="1:9" ht="21" customHeight="1" thickBot="1">
      <c r="A333" s="410"/>
      <c r="B333" s="411"/>
      <c r="C333" s="412"/>
      <c r="D333" s="412"/>
      <c r="E333" s="412"/>
      <c r="F333" s="413"/>
      <c r="G333" s="413"/>
      <c r="H333" s="413"/>
      <c r="I333" s="414"/>
    </row>
    <row r="334" spans="1:9" ht="21" customHeight="1" thickBot="1">
      <c r="A334" s="410"/>
      <c r="B334" s="411"/>
      <c r="C334" s="412"/>
      <c r="D334" s="412"/>
      <c r="E334" s="412"/>
      <c r="F334" s="413"/>
      <c r="G334" s="413"/>
      <c r="H334" s="413"/>
      <c r="I334" s="414"/>
    </row>
    <row r="335" spans="1:9" ht="21" customHeight="1" thickBot="1">
      <c r="A335" s="410"/>
      <c r="B335" s="411"/>
      <c r="C335" s="412"/>
      <c r="D335" s="412"/>
      <c r="E335" s="412"/>
      <c r="F335" s="413"/>
      <c r="G335" s="413"/>
      <c r="H335" s="413"/>
      <c r="I335" s="414"/>
    </row>
    <row r="336" spans="1:9" ht="21" customHeight="1" thickBot="1">
      <c r="A336" s="410"/>
      <c r="B336" s="411"/>
      <c r="C336" s="412"/>
      <c r="D336" s="412"/>
      <c r="E336" s="412"/>
      <c r="F336" s="413"/>
      <c r="G336" s="413"/>
      <c r="H336" s="413"/>
      <c r="I336" s="414"/>
    </row>
    <row r="337" spans="1:9" ht="11.25" thickBot="1">
      <c r="A337" s="410"/>
      <c r="B337" s="411"/>
      <c r="C337" s="480"/>
      <c r="D337" s="481"/>
      <c r="E337" s="481"/>
      <c r="F337" s="481"/>
      <c r="G337" s="481"/>
      <c r="H337" s="481"/>
      <c r="I337" s="482"/>
    </row>
    <row r="338" spans="1:9" ht="21" customHeight="1" thickBot="1">
      <c r="A338" s="410"/>
      <c r="B338" s="411"/>
      <c r="C338" s="412"/>
      <c r="D338" s="412"/>
      <c r="E338" s="412"/>
      <c r="F338" s="413"/>
      <c r="G338" s="413"/>
      <c r="H338" s="413"/>
      <c r="I338" s="414"/>
    </row>
    <row r="339" spans="1:9" ht="21" customHeight="1" thickBot="1">
      <c r="A339" s="410"/>
      <c r="B339" s="411"/>
      <c r="C339" s="412"/>
      <c r="D339" s="412"/>
      <c r="E339" s="412"/>
      <c r="F339" s="413"/>
      <c r="G339" s="413"/>
      <c r="H339" s="413"/>
      <c r="I339" s="414"/>
    </row>
    <row r="340" spans="1:9" ht="11.25" thickBot="1">
      <c r="A340" s="410"/>
      <c r="B340" s="411"/>
      <c r="C340" s="480"/>
      <c r="D340" s="481"/>
      <c r="E340" s="481"/>
      <c r="F340" s="481"/>
      <c r="G340" s="481"/>
      <c r="H340" s="481"/>
      <c r="I340" s="482"/>
    </row>
    <row r="341" spans="1:9" ht="11.25" thickBot="1">
      <c r="A341" s="410"/>
      <c r="B341" s="411"/>
      <c r="C341" s="480"/>
      <c r="D341" s="481"/>
      <c r="E341" s="481"/>
      <c r="F341" s="481"/>
      <c r="G341" s="481"/>
      <c r="H341" s="481"/>
      <c r="I341" s="482"/>
    </row>
    <row r="342" spans="1:9" ht="21" customHeight="1" thickBot="1">
      <c r="A342" s="410"/>
      <c r="B342" s="411"/>
      <c r="C342" s="412"/>
      <c r="D342" s="412"/>
      <c r="E342" s="412"/>
      <c r="F342" s="413"/>
      <c r="G342" s="413"/>
      <c r="H342" s="413"/>
      <c r="I342" s="414"/>
    </row>
    <row r="343" spans="1:9" ht="21" customHeight="1" thickBot="1">
      <c r="A343" s="410"/>
      <c r="B343" s="411"/>
      <c r="C343" s="412"/>
      <c r="D343" s="412"/>
      <c r="E343" s="412"/>
      <c r="F343" s="413"/>
      <c r="G343" s="413"/>
      <c r="H343" s="413"/>
      <c r="I343" s="414"/>
    </row>
    <row r="344" spans="1:9" ht="21" customHeight="1" thickBot="1">
      <c r="A344" s="410"/>
      <c r="B344" s="411"/>
      <c r="C344" s="412"/>
      <c r="D344" s="412"/>
      <c r="E344" s="412"/>
      <c r="F344" s="413"/>
      <c r="G344" s="413"/>
      <c r="H344" s="413"/>
      <c r="I344" s="414"/>
    </row>
    <row r="345" spans="1:9" ht="11.25" thickBot="1">
      <c r="A345" s="410"/>
      <c r="B345" s="411"/>
      <c r="C345" s="480"/>
      <c r="D345" s="481"/>
      <c r="E345" s="481"/>
      <c r="F345" s="481"/>
      <c r="G345" s="481"/>
      <c r="H345" s="481"/>
      <c r="I345" s="482"/>
    </row>
    <row r="346" spans="1:9" ht="21" customHeight="1" thickBot="1">
      <c r="A346" s="410"/>
      <c r="B346" s="411"/>
      <c r="C346" s="412"/>
      <c r="D346" s="412"/>
      <c r="E346" s="412"/>
      <c r="F346" s="413"/>
      <c r="G346" s="413"/>
      <c r="H346" s="413"/>
      <c r="I346" s="414"/>
    </row>
    <row r="347" spans="1:9" ht="21" customHeight="1" thickBot="1">
      <c r="A347" s="410"/>
      <c r="B347" s="411"/>
      <c r="C347" s="412"/>
      <c r="D347" s="412"/>
      <c r="E347" s="412"/>
      <c r="F347" s="413"/>
      <c r="G347" s="413"/>
      <c r="H347" s="413"/>
      <c r="I347" s="414"/>
    </row>
    <row r="348" spans="1:9" ht="21" customHeight="1" thickBot="1">
      <c r="A348" s="410"/>
      <c r="B348" s="411"/>
      <c r="C348" s="412"/>
      <c r="D348" s="412"/>
      <c r="E348" s="412"/>
      <c r="F348" s="413"/>
      <c r="G348" s="413"/>
      <c r="H348" s="413"/>
      <c r="I348" s="414"/>
    </row>
    <row r="349" spans="1:9" ht="21" customHeight="1" thickBot="1">
      <c r="A349" s="410"/>
      <c r="B349" s="411"/>
      <c r="C349" s="412"/>
      <c r="D349" s="412"/>
      <c r="E349" s="412"/>
      <c r="F349" s="413"/>
      <c r="G349" s="413"/>
      <c r="H349" s="413"/>
      <c r="I349" s="414"/>
    </row>
    <row r="350" spans="1:9" ht="21" customHeight="1" thickBot="1">
      <c r="A350" s="410"/>
      <c r="B350" s="411"/>
      <c r="C350" s="412"/>
      <c r="D350" s="412"/>
      <c r="E350" s="412"/>
      <c r="F350" s="413"/>
      <c r="G350" s="413"/>
      <c r="H350" s="413"/>
      <c r="I350" s="414"/>
    </row>
    <row r="351" spans="1:9" ht="11.25" thickBot="1">
      <c r="A351" s="410"/>
      <c r="B351" s="411"/>
      <c r="C351" s="480"/>
      <c r="D351" s="481"/>
      <c r="E351" s="481"/>
      <c r="F351" s="481"/>
      <c r="G351" s="481"/>
      <c r="H351" s="481"/>
      <c r="I351" s="482"/>
    </row>
    <row r="352" spans="1:9" ht="21" customHeight="1" thickBot="1">
      <c r="A352" s="410"/>
      <c r="B352" s="411"/>
      <c r="C352" s="412"/>
      <c r="D352" s="412"/>
      <c r="E352" s="412"/>
      <c r="F352" s="413"/>
      <c r="G352" s="413"/>
      <c r="H352" s="413"/>
      <c r="I352" s="414"/>
    </row>
    <row r="353" spans="1:9" ht="21" customHeight="1" thickBot="1">
      <c r="A353" s="410"/>
      <c r="B353" s="411"/>
      <c r="C353" s="412"/>
      <c r="D353" s="412"/>
      <c r="E353" s="412"/>
      <c r="F353" s="413"/>
      <c r="G353" s="413"/>
      <c r="H353" s="413"/>
      <c r="I353" s="414"/>
    </row>
    <row r="354" spans="1:9" ht="11.25" thickBot="1">
      <c r="A354" s="410"/>
      <c r="B354" s="411"/>
      <c r="C354" s="480"/>
      <c r="D354" s="481"/>
      <c r="E354" s="481"/>
      <c r="F354" s="481"/>
      <c r="G354" s="481"/>
      <c r="H354" s="481"/>
      <c r="I354" s="482"/>
    </row>
    <row r="355" spans="1:9" ht="11.25" thickBot="1">
      <c r="A355" s="410"/>
      <c r="B355" s="411"/>
      <c r="C355" s="480"/>
      <c r="D355" s="481"/>
      <c r="E355" s="481"/>
      <c r="F355" s="481"/>
      <c r="G355" s="481"/>
      <c r="H355" s="481"/>
      <c r="I355" s="482"/>
    </row>
    <row r="356" spans="1:9" ht="11.25" thickBot="1">
      <c r="A356" s="410"/>
      <c r="B356" s="411"/>
      <c r="C356" s="480"/>
      <c r="D356" s="481"/>
      <c r="E356" s="481"/>
      <c r="F356" s="481"/>
      <c r="G356" s="481"/>
      <c r="H356" s="481"/>
      <c r="I356" s="482"/>
    </row>
    <row r="357" spans="1:9" ht="21" customHeight="1" thickBot="1">
      <c r="A357" s="410"/>
      <c r="B357" s="411"/>
      <c r="C357" s="412"/>
      <c r="D357" s="412"/>
      <c r="E357" s="412"/>
      <c r="F357" s="413"/>
      <c r="G357" s="413"/>
      <c r="H357" s="413"/>
      <c r="I357" s="414"/>
    </row>
    <row r="358" spans="1:9" ht="21" customHeight="1" thickBot="1">
      <c r="A358" s="410"/>
      <c r="B358" s="411"/>
      <c r="C358" s="412"/>
      <c r="D358" s="412"/>
      <c r="E358" s="412"/>
      <c r="F358" s="413"/>
      <c r="G358" s="413"/>
      <c r="H358" s="413"/>
      <c r="I358" s="414"/>
    </row>
    <row r="359" spans="1:9" ht="11.25" thickBot="1">
      <c r="A359" s="410"/>
      <c r="B359" s="411"/>
      <c r="C359" s="480"/>
      <c r="D359" s="481"/>
      <c r="E359" s="481"/>
      <c r="F359" s="481"/>
      <c r="G359" s="481"/>
      <c r="H359" s="481"/>
      <c r="I359" s="482"/>
    </row>
    <row r="360" spans="1:9" ht="21" customHeight="1" thickBot="1">
      <c r="A360" s="410"/>
      <c r="B360" s="411"/>
      <c r="C360" s="412"/>
      <c r="D360" s="412"/>
      <c r="E360" s="412"/>
      <c r="F360" s="413"/>
      <c r="G360" s="413"/>
      <c r="H360" s="413"/>
      <c r="I360" s="414"/>
    </row>
    <row r="361" spans="1:9" ht="21" customHeight="1" thickBot="1">
      <c r="A361" s="410"/>
      <c r="B361" s="411"/>
      <c r="C361" s="412"/>
      <c r="D361" s="412"/>
      <c r="E361" s="412"/>
      <c r="F361" s="413"/>
      <c r="G361" s="413"/>
      <c r="H361" s="413"/>
      <c r="I361" s="414"/>
    </row>
    <row r="362" spans="1:9" ht="21" customHeight="1" thickBot="1">
      <c r="A362" s="410"/>
      <c r="B362" s="411"/>
      <c r="C362" s="412"/>
      <c r="D362" s="412"/>
      <c r="E362" s="412"/>
      <c r="F362" s="413"/>
      <c r="G362" s="413"/>
      <c r="H362" s="413"/>
      <c r="I362" s="414"/>
    </row>
    <row r="363" spans="1:9" ht="21" customHeight="1" thickBot="1">
      <c r="A363" s="410"/>
      <c r="B363" s="411"/>
      <c r="C363" s="412"/>
      <c r="D363" s="412"/>
      <c r="E363" s="412"/>
      <c r="F363" s="413"/>
      <c r="G363" s="413"/>
      <c r="H363" s="413"/>
      <c r="I363" s="414"/>
    </row>
    <row r="364" spans="1:9" ht="21" customHeight="1" thickBot="1">
      <c r="A364" s="410"/>
      <c r="B364" s="411"/>
      <c r="C364" s="412"/>
      <c r="D364" s="412"/>
      <c r="E364" s="412"/>
      <c r="F364" s="413"/>
      <c r="G364" s="413"/>
      <c r="H364" s="413"/>
      <c r="I364" s="414"/>
    </row>
    <row r="365" spans="1:9" ht="21" customHeight="1" thickBot="1">
      <c r="A365" s="410"/>
      <c r="B365" s="411"/>
      <c r="C365" s="412"/>
      <c r="D365" s="412"/>
      <c r="E365" s="412"/>
      <c r="F365" s="413"/>
      <c r="G365" s="413"/>
      <c r="H365" s="413"/>
      <c r="I365" s="414"/>
    </row>
    <row r="366" spans="1:9" ht="21" customHeight="1" thickBot="1">
      <c r="A366" s="410"/>
      <c r="B366" s="411"/>
      <c r="C366" s="412"/>
      <c r="D366" s="412"/>
      <c r="E366" s="412"/>
      <c r="F366" s="413"/>
      <c r="G366" s="413"/>
      <c r="H366" s="413"/>
      <c r="I366" s="414"/>
    </row>
    <row r="367" spans="1:9" ht="21" customHeight="1" thickBot="1">
      <c r="A367" s="410"/>
      <c r="B367" s="411"/>
      <c r="C367" s="412"/>
      <c r="D367" s="412"/>
      <c r="E367" s="412"/>
      <c r="F367" s="413"/>
      <c r="G367" s="413"/>
      <c r="H367" s="413"/>
      <c r="I367" s="414"/>
    </row>
    <row r="368" spans="1:9" ht="21" customHeight="1" thickBot="1">
      <c r="A368" s="410"/>
      <c r="B368" s="411"/>
      <c r="C368" s="412"/>
      <c r="D368" s="412"/>
      <c r="E368" s="412"/>
      <c r="F368" s="413"/>
      <c r="G368" s="413"/>
      <c r="H368" s="413"/>
      <c r="I368" s="414"/>
    </row>
    <row r="369" spans="1:9" ht="21" customHeight="1" thickBot="1">
      <c r="A369" s="410"/>
      <c r="B369" s="411"/>
      <c r="C369" s="412"/>
      <c r="D369" s="412"/>
      <c r="E369" s="412"/>
      <c r="F369" s="413"/>
      <c r="G369" s="413"/>
      <c r="H369" s="413"/>
      <c r="I369" s="414"/>
    </row>
    <row r="370" spans="1:9" ht="21" customHeight="1" thickBot="1">
      <c r="A370" s="410"/>
      <c r="B370" s="411"/>
      <c r="C370" s="412"/>
      <c r="D370" s="412"/>
      <c r="E370" s="412"/>
      <c r="F370" s="413"/>
      <c r="G370" s="413"/>
      <c r="H370" s="413"/>
      <c r="I370" s="414"/>
    </row>
    <row r="371" spans="1:9" ht="11.25" thickBot="1">
      <c r="A371" s="410"/>
      <c r="B371" s="411"/>
      <c r="C371" s="480"/>
      <c r="D371" s="481"/>
      <c r="E371" s="481"/>
      <c r="F371" s="481"/>
      <c r="G371" s="481"/>
      <c r="H371" s="481"/>
      <c r="I371" s="482"/>
    </row>
    <row r="372" spans="1:9" ht="11.25" thickBot="1">
      <c r="A372" s="410"/>
      <c r="B372" s="411"/>
      <c r="C372" s="480"/>
      <c r="D372" s="481"/>
      <c r="E372" s="481"/>
      <c r="F372" s="481"/>
      <c r="G372" s="481"/>
      <c r="H372" s="481"/>
      <c r="I372" s="482"/>
    </row>
    <row r="373" spans="1:9" ht="11.25" thickBot="1">
      <c r="A373" s="410"/>
      <c r="B373" s="411"/>
      <c r="C373" s="480"/>
      <c r="D373" s="481"/>
      <c r="E373" s="481"/>
      <c r="F373" s="481"/>
      <c r="G373" s="481"/>
      <c r="H373" s="481"/>
      <c r="I373" s="482"/>
    </row>
    <row r="374" spans="1:9" ht="11.25" thickBot="1">
      <c r="A374" s="410"/>
      <c r="B374" s="411"/>
      <c r="C374" s="480"/>
      <c r="D374" s="481"/>
      <c r="E374" s="481"/>
      <c r="F374" s="481"/>
      <c r="G374" s="481"/>
      <c r="H374" s="481"/>
      <c r="I374" s="482"/>
    </row>
    <row r="375" spans="1:9" ht="21" customHeight="1" thickBot="1">
      <c r="A375" s="410"/>
      <c r="B375" s="411"/>
      <c r="C375" s="412"/>
      <c r="D375" s="412"/>
      <c r="E375" s="412"/>
      <c r="F375" s="413"/>
      <c r="G375" s="413"/>
      <c r="H375" s="413"/>
      <c r="I375" s="414"/>
    </row>
    <row r="376" spans="1:9" ht="21" customHeight="1" thickBot="1">
      <c r="A376" s="410"/>
      <c r="B376" s="411"/>
      <c r="C376" s="412"/>
      <c r="D376" s="412"/>
      <c r="E376" s="412"/>
      <c r="F376" s="413"/>
      <c r="G376" s="413"/>
      <c r="H376" s="413"/>
      <c r="I376" s="414"/>
    </row>
    <row r="377" spans="1:9" ht="11.25" thickBot="1">
      <c r="A377" s="410"/>
      <c r="B377" s="411"/>
      <c r="C377" s="480"/>
      <c r="D377" s="481"/>
      <c r="E377" s="481"/>
      <c r="F377" s="481"/>
      <c r="G377" s="481"/>
      <c r="H377" s="481"/>
      <c r="I377" s="482"/>
    </row>
    <row r="378" spans="1:9" ht="11.25" thickBot="1">
      <c r="A378" s="410"/>
      <c r="B378" s="411"/>
      <c r="C378" s="480"/>
      <c r="D378" s="481"/>
      <c r="E378" s="481"/>
      <c r="F378" s="481"/>
      <c r="G378" s="481"/>
      <c r="H378" s="481"/>
      <c r="I378" s="482"/>
    </row>
    <row r="379" spans="1:9" ht="11.25" thickBot="1">
      <c r="A379" s="410"/>
      <c r="B379" s="411"/>
      <c r="C379" s="480"/>
      <c r="D379" s="481"/>
      <c r="E379" s="481"/>
      <c r="F379" s="481"/>
      <c r="G379" s="481"/>
      <c r="H379" s="481"/>
      <c r="I379" s="482"/>
    </row>
    <row r="380" spans="1:9" ht="11.25" thickBot="1">
      <c r="A380" s="410"/>
      <c r="B380" s="411"/>
      <c r="C380" s="480"/>
      <c r="D380" s="481"/>
      <c r="E380" s="481"/>
      <c r="F380" s="481"/>
      <c r="G380" s="481"/>
      <c r="H380" s="481"/>
      <c r="I380" s="482"/>
    </row>
    <row r="381" spans="1:9" ht="21" customHeight="1" thickBot="1">
      <c r="A381" s="410"/>
      <c r="B381" s="411"/>
      <c r="C381" s="412"/>
      <c r="D381" s="412"/>
      <c r="E381" s="412"/>
      <c r="F381" s="413"/>
      <c r="G381" s="413"/>
      <c r="H381" s="413"/>
      <c r="I381" s="414"/>
    </row>
    <row r="382" spans="1:9" ht="21" customHeight="1" thickBot="1">
      <c r="A382" s="410"/>
      <c r="B382" s="411"/>
      <c r="C382" s="412"/>
      <c r="D382" s="412"/>
      <c r="E382" s="412"/>
      <c r="F382" s="413"/>
      <c r="G382" s="413"/>
      <c r="H382" s="413"/>
      <c r="I382" s="414"/>
    </row>
    <row r="383" spans="1:9" ht="11.25" thickBot="1">
      <c r="A383" s="410"/>
      <c r="B383" s="411"/>
      <c r="C383" s="480"/>
      <c r="D383" s="481"/>
      <c r="E383" s="481"/>
      <c r="F383" s="481"/>
      <c r="G383" s="481"/>
      <c r="H383" s="481"/>
      <c r="I383" s="482"/>
    </row>
    <row r="384" spans="1:9" ht="11.25" thickBot="1">
      <c r="A384" s="410"/>
      <c r="B384" s="411"/>
      <c r="C384" s="480"/>
      <c r="D384" s="481"/>
      <c r="E384" s="481"/>
      <c r="F384" s="481"/>
      <c r="G384" s="481"/>
      <c r="H384" s="481"/>
      <c r="I384" s="482"/>
    </row>
    <row r="385" spans="1:9" ht="11.25" thickBot="1">
      <c r="A385" s="410"/>
      <c r="B385" s="411"/>
      <c r="C385" s="480"/>
      <c r="D385" s="481"/>
      <c r="E385" s="481"/>
      <c r="F385" s="481"/>
      <c r="G385" s="481"/>
      <c r="H385" s="481"/>
      <c r="I385" s="482"/>
    </row>
    <row r="386" spans="1:9" ht="11.25" thickBot="1">
      <c r="A386" s="410"/>
      <c r="B386" s="411"/>
      <c r="C386" s="480"/>
      <c r="D386" s="481"/>
      <c r="E386" s="481"/>
      <c r="F386" s="481"/>
      <c r="G386" s="481"/>
      <c r="H386" s="481"/>
      <c r="I386" s="482"/>
    </row>
    <row r="387" spans="1:9" ht="11.25" thickBot="1">
      <c r="A387" s="410"/>
      <c r="B387" s="411"/>
      <c r="C387" s="480"/>
      <c r="D387" s="481"/>
      <c r="E387" s="481"/>
      <c r="F387" s="481"/>
      <c r="G387" s="481"/>
      <c r="H387" s="481"/>
      <c r="I387" s="482"/>
    </row>
    <row r="388" spans="1:9" ht="21" customHeight="1" thickBot="1">
      <c r="A388" s="410"/>
      <c r="B388" s="411"/>
      <c r="C388" s="412"/>
      <c r="D388" s="412"/>
      <c r="E388" s="412"/>
      <c r="F388" s="413"/>
      <c r="G388" s="413"/>
      <c r="H388" s="413"/>
      <c r="I388" s="414"/>
    </row>
    <row r="389" spans="1:9" ht="21" customHeight="1" thickBot="1">
      <c r="A389" s="410"/>
      <c r="B389" s="411"/>
      <c r="C389" s="412"/>
      <c r="D389" s="412"/>
      <c r="E389" s="412"/>
      <c r="F389" s="413"/>
      <c r="G389" s="413"/>
      <c r="H389" s="413"/>
      <c r="I389" s="414"/>
    </row>
    <row r="390" spans="1:9" ht="21" customHeight="1" thickBot="1">
      <c r="A390" s="410"/>
      <c r="B390" s="411"/>
      <c r="C390" s="412"/>
      <c r="D390" s="412"/>
      <c r="E390" s="412"/>
      <c r="F390" s="413"/>
      <c r="G390" s="413"/>
      <c r="H390" s="413"/>
      <c r="I390" s="414"/>
    </row>
    <row r="391" spans="1:9" ht="11.25" thickBot="1">
      <c r="A391" s="410"/>
      <c r="B391" s="411"/>
      <c r="C391" s="480"/>
      <c r="D391" s="481"/>
      <c r="E391" s="481"/>
      <c r="F391" s="481"/>
      <c r="G391" s="481"/>
      <c r="H391" s="481"/>
      <c r="I391" s="482"/>
    </row>
    <row r="392" spans="1:9" ht="21" customHeight="1" thickBot="1">
      <c r="A392" s="410"/>
      <c r="B392" s="411"/>
      <c r="C392" s="412"/>
      <c r="D392" s="412"/>
      <c r="E392" s="412"/>
      <c r="F392" s="413"/>
      <c r="G392" s="413"/>
      <c r="H392" s="413"/>
      <c r="I392" s="414"/>
    </row>
    <row r="393" spans="1:9" ht="21" customHeight="1" thickBot="1">
      <c r="A393" s="410"/>
      <c r="B393" s="411"/>
      <c r="C393" s="412"/>
      <c r="D393" s="412"/>
      <c r="E393" s="412"/>
      <c r="F393" s="413"/>
      <c r="G393" s="413"/>
      <c r="H393" s="413"/>
      <c r="I393" s="414"/>
    </row>
    <row r="394" spans="1:9" ht="21" customHeight="1" thickBot="1">
      <c r="A394" s="410"/>
      <c r="B394" s="411"/>
      <c r="C394" s="412"/>
      <c r="D394" s="412"/>
      <c r="E394" s="412"/>
      <c r="F394" s="413"/>
      <c r="G394" s="413"/>
      <c r="H394" s="413"/>
      <c r="I394" s="414"/>
    </row>
    <row r="395" spans="1:9" ht="11.25" thickBot="1">
      <c r="A395" s="410"/>
      <c r="B395" s="411"/>
      <c r="C395" s="480"/>
      <c r="D395" s="481"/>
      <c r="E395" s="481"/>
      <c r="F395" s="481"/>
      <c r="G395" s="481"/>
      <c r="H395" s="481"/>
      <c r="I395" s="482"/>
    </row>
    <row r="396" spans="1:9" ht="21" customHeight="1" thickBot="1">
      <c r="A396" s="410"/>
      <c r="B396" s="411"/>
      <c r="C396" s="412"/>
      <c r="D396" s="412"/>
      <c r="E396" s="412"/>
      <c r="F396" s="413"/>
      <c r="G396" s="413"/>
      <c r="H396" s="413"/>
      <c r="I396" s="414"/>
    </row>
    <row r="397" spans="1:9" ht="21" customHeight="1" thickBot="1">
      <c r="A397" s="410"/>
      <c r="B397" s="411"/>
      <c r="C397" s="412"/>
      <c r="D397" s="412"/>
      <c r="E397" s="412"/>
      <c r="F397" s="413"/>
      <c r="G397" s="413"/>
      <c r="H397" s="413"/>
      <c r="I397" s="414"/>
    </row>
    <row r="398" spans="1:9" ht="21" customHeight="1" thickBot="1">
      <c r="A398" s="410"/>
      <c r="B398" s="411"/>
      <c r="C398" s="412"/>
      <c r="D398" s="412"/>
      <c r="E398" s="412"/>
      <c r="F398" s="413"/>
      <c r="G398" s="413"/>
      <c r="H398" s="413"/>
      <c r="I398" s="414"/>
    </row>
    <row r="399" spans="1:9" ht="21" customHeight="1" thickBot="1">
      <c r="A399" s="410"/>
      <c r="B399" s="411"/>
      <c r="C399" s="412"/>
      <c r="D399" s="412"/>
      <c r="E399" s="412"/>
      <c r="F399" s="413"/>
      <c r="G399" s="413"/>
      <c r="H399" s="413"/>
      <c r="I399" s="414"/>
    </row>
    <row r="400" spans="1:9" ht="11.25" thickBot="1">
      <c r="A400" s="410"/>
      <c r="B400" s="411"/>
      <c r="C400" s="480"/>
      <c r="D400" s="481"/>
      <c r="E400" s="481"/>
      <c r="F400" s="481"/>
      <c r="G400" s="481"/>
      <c r="H400" s="481"/>
      <c r="I400" s="482"/>
    </row>
    <row r="401" spans="1:9" ht="11.25" thickBot="1">
      <c r="A401" s="410"/>
      <c r="B401" s="411"/>
      <c r="C401" s="480"/>
      <c r="D401" s="481"/>
      <c r="E401" s="481"/>
      <c r="F401" s="481"/>
      <c r="G401" s="481"/>
      <c r="H401" s="481"/>
      <c r="I401" s="482"/>
    </row>
    <row r="402" spans="1:9" ht="11.25" thickBot="1">
      <c r="A402" s="410"/>
      <c r="B402" s="411"/>
      <c r="C402" s="480"/>
      <c r="D402" s="481"/>
      <c r="E402" s="481"/>
      <c r="F402" s="481"/>
      <c r="G402" s="481"/>
      <c r="H402" s="481"/>
      <c r="I402" s="482"/>
    </row>
    <row r="403" spans="1:9" ht="21" customHeight="1" thickBot="1">
      <c r="A403" s="410"/>
      <c r="B403" s="411"/>
      <c r="C403" s="412"/>
      <c r="D403" s="412"/>
      <c r="E403" s="412"/>
      <c r="F403" s="413"/>
      <c r="G403" s="413"/>
      <c r="H403" s="413"/>
      <c r="I403" s="414"/>
    </row>
    <row r="404" spans="1:9" ht="21" customHeight="1" thickBot="1">
      <c r="A404" s="410"/>
      <c r="B404" s="411"/>
      <c r="C404" s="412"/>
      <c r="D404" s="412"/>
      <c r="E404" s="412"/>
      <c r="F404" s="413"/>
      <c r="G404" s="413"/>
      <c r="H404" s="413"/>
      <c r="I404" s="414"/>
    </row>
    <row r="405" spans="1:9" ht="11.25" thickBot="1">
      <c r="A405" s="410"/>
      <c r="B405" s="411"/>
      <c r="C405" s="480"/>
      <c r="D405" s="481"/>
      <c r="E405" s="481"/>
      <c r="F405" s="481"/>
      <c r="G405" s="481"/>
      <c r="H405" s="481"/>
      <c r="I405" s="482"/>
    </row>
    <row r="406" spans="1:9" ht="21" customHeight="1" thickBot="1">
      <c r="A406" s="410"/>
      <c r="B406" s="411"/>
      <c r="C406" s="412"/>
      <c r="D406" s="412"/>
      <c r="E406" s="412"/>
      <c r="F406" s="413"/>
      <c r="G406" s="413"/>
      <c r="H406" s="413"/>
      <c r="I406" s="414"/>
    </row>
    <row r="407" spans="1:9" ht="21" customHeight="1" thickBot="1">
      <c r="A407" s="410"/>
      <c r="B407" s="411"/>
      <c r="C407" s="412"/>
      <c r="D407" s="412"/>
      <c r="E407" s="412"/>
      <c r="F407" s="413"/>
      <c r="G407" s="413"/>
      <c r="H407" s="413"/>
      <c r="I407" s="414"/>
    </row>
    <row r="408" spans="1:9" ht="21" customHeight="1" thickBot="1">
      <c r="A408" s="410"/>
      <c r="B408" s="411"/>
      <c r="C408" s="412"/>
      <c r="D408" s="412"/>
      <c r="E408" s="412"/>
      <c r="F408" s="413"/>
      <c r="G408" s="413"/>
      <c r="H408" s="413"/>
      <c r="I408" s="414"/>
    </row>
    <row r="409" spans="1:9" ht="21" customHeight="1" thickBot="1">
      <c r="A409" s="410"/>
      <c r="B409" s="411"/>
      <c r="C409" s="412"/>
      <c r="D409" s="412"/>
      <c r="E409" s="412"/>
      <c r="F409" s="413"/>
      <c r="G409" s="413"/>
      <c r="H409" s="413"/>
      <c r="I409" s="414"/>
    </row>
    <row r="410" spans="1:9" ht="11.25" thickBot="1">
      <c r="A410" s="410"/>
      <c r="B410" s="411"/>
      <c r="C410" s="480"/>
      <c r="D410" s="481"/>
      <c r="E410" s="481"/>
      <c r="F410" s="481"/>
      <c r="G410" s="481"/>
      <c r="H410" s="481"/>
      <c r="I410" s="482"/>
    </row>
    <row r="411" spans="1:9" ht="11.25" thickBot="1">
      <c r="A411" s="410"/>
      <c r="B411" s="411"/>
      <c r="C411" s="480"/>
      <c r="D411" s="481"/>
      <c r="E411" s="481"/>
      <c r="F411" s="481"/>
      <c r="G411" s="481"/>
      <c r="H411" s="481"/>
      <c r="I411" s="482"/>
    </row>
    <row r="412" spans="1:9" ht="21" customHeight="1" thickBot="1">
      <c r="A412" s="410"/>
      <c r="B412" s="411"/>
      <c r="C412" s="412"/>
      <c r="D412" s="412"/>
      <c r="E412" s="412"/>
      <c r="F412" s="413"/>
      <c r="G412" s="413"/>
      <c r="H412" s="413"/>
      <c r="I412" s="414"/>
    </row>
    <row r="413" spans="1:9" ht="21" customHeight="1" thickBot="1">
      <c r="A413" s="410"/>
      <c r="B413" s="411"/>
      <c r="C413" s="412"/>
      <c r="D413" s="412"/>
      <c r="E413" s="412"/>
      <c r="F413" s="413"/>
      <c r="G413" s="413"/>
      <c r="H413" s="413"/>
      <c r="I413" s="414"/>
    </row>
    <row r="414" spans="1:9" ht="21" customHeight="1" thickBot="1">
      <c r="A414" s="410"/>
      <c r="B414" s="411"/>
      <c r="C414" s="412"/>
      <c r="D414" s="412"/>
      <c r="E414" s="412"/>
      <c r="F414" s="413"/>
      <c r="G414" s="413"/>
      <c r="H414" s="413"/>
      <c r="I414" s="414"/>
    </row>
    <row r="415" spans="1:9" ht="21" customHeight="1" thickBot="1">
      <c r="A415" s="410"/>
      <c r="B415" s="411"/>
      <c r="C415" s="412"/>
      <c r="D415" s="412"/>
      <c r="E415" s="412"/>
      <c r="F415" s="413"/>
      <c r="G415" s="413"/>
      <c r="H415" s="413"/>
      <c r="I415" s="414"/>
    </row>
    <row r="416" spans="1:9" ht="11.25" thickBot="1">
      <c r="A416" s="410"/>
      <c r="B416" s="411"/>
      <c r="C416" s="480"/>
      <c r="D416" s="481"/>
      <c r="E416" s="481"/>
      <c r="F416" s="481"/>
      <c r="G416" s="481"/>
      <c r="H416" s="481"/>
      <c r="I416" s="482"/>
    </row>
    <row r="417" spans="1:9" ht="11.25" thickBot="1">
      <c r="A417" s="410"/>
      <c r="B417" s="411"/>
      <c r="C417" s="480"/>
      <c r="D417" s="481"/>
      <c r="E417" s="481"/>
      <c r="F417" s="481"/>
      <c r="G417" s="481"/>
      <c r="H417" s="481"/>
      <c r="I417" s="482"/>
    </row>
    <row r="418" spans="1:9" ht="11.25" thickBot="1">
      <c r="A418" s="410"/>
      <c r="B418" s="411"/>
      <c r="C418" s="480"/>
      <c r="D418" s="481"/>
      <c r="E418" s="481"/>
      <c r="F418" s="481"/>
      <c r="G418" s="481"/>
      <c r="H418" s="481"/>
      <c r="I418" s="482"/>
    </row>
    <row r="419" spans="1:9" ht="11.25" thickBot="1">
      <c r="A419" s="410"/>
      <c r="B419" s="411"/>
      <c r="C419" s="480"/>
      <c r="D419" s="481"/>
      <c r="E419" s="481"/>
      <c r="F419" s="481"/>
      <c r="G419" s="481"/>
      <c r="H419" s="481"/>
      <c r="I419" s="482"/>
    </row>
    <row r="420" spans="1:9" ht="11.25" thickBot="1">
      <c r="A420" s="410"/>
      <c r="B420" s="411"/>
      <c r="C420" s="480"/>
      <c r="D420" s="481"/>
      <c r="E420" s="481"/>
      <c r="F420" s="481"/>
      <c r="G420" s="481"/>
      <c r="H420" s="481"/>
      <c r="I420" s="482"/>
    </row>
    <row r="421" spans="1:9" ht="11.25" thickBot="1">
      <c r="A421" s="410"/>
      <c r="B421" s="411"/>
      <c r="C421" s="480"/>
      <c r="D421" s="481"/>
      <c r="E421" s="481"/>
      <c r="F421" s="481"/>
      <c r="G421" s="481"/>
      <c r="H421" s="481"/>
      <c r="I421" s="482"/>
    </row>
    <row r="422" spans="1:9" ht="21" customHeight="1" thickBot="1">
      <c r="A422" s="410"/>
      <c r="B422" s="411"/>
      <c r="C422" s="412"/>
      <c r="D422" s="412"/>
      <c r="E422" s="412"/>
      <c r="F422" s="413"/>
      <c r="G422" s="413"/>
      <c r="H422" s="413"/>
      <c r="I422" s="414"/>
    </row>
    <row r="423" spans="1:9" ht="11.25" thickBot="1">
      <c r="A423" s="410"/>
      <c r="B423" s="411"/>
      <c r="C423" s="480"/>
      <c r="D423" s="481"/>
      <c r="E423" s="481"/>
      <c r="F423" s="481"/>
      <c r="G423" s="481"/>
      <c r="H423" s="481"/>
      <c r="I423" s="482"/>
    </row>
    <row r="424" spans="1:9" ht="11.25" thickBot="1">
      <c r="A424" s="410"/>
      <c r="B424" s="411"/>
      <c r="C424" s="480"/>
      <c r="D424" s="481"/>
      <c r="E424" s="481"/>
      <c r="F424" s="481"/>
      <c r="G424" s="481"/>
      <c r="H424" s="481"/>
      <c r="I424" s="482"/>
    </row>
    <row r="425" spans="1:9" ht="21" customHeight="1" thickBot="1">
      <c r="A425" s="410"/>
      <c r="B425" s="411"/>
      <c r="C425" s="412"/>
      <c r="D425" s="412"/>
      <c r="E425" s="412"/>
      <c r="F425" s="413"/>
      <c r="G425" s="413"/>
      <c r="H425" s="413"/>
      <c r="I425" s="414"/>
    </row>
    <row r="426" spans="1:9" ht="11.25" thickBot="1">
      <c r="A426" s="410"/>
      <c r="B426" s="411"/>
      <c r="C426" s="480"/>
      <c r="D426" s="481"/>
      <c r="E426" s="481"/>
      <c r="F426" s="481"/>
      <c r="G426" s="481"/>
      <c r="H426" s="481"/>
      <c r="I426" s="482"/>
    </row>
    <row r="427" spans="1:9" ht="11.25" thickBot="1">
      <c r="A427" s="410"/>
      <c r="B427" s="411"/>
      <c r="C427" s="480"/>
      <c r="D427" s="481"/>
      <c r="E427" s="481"/>
      <c r="F427" s="481"/>
      <c r="G427" s="481"/>
      <c r="H427" s="481"/>
      <c r="I427" s="482"/>
    </row>
    <row r="428" spans="1:9" ht="11.25" thickBot="1">
      <c r="A428" s="410"/>
      <c r="B428" s="411"/>
      <c r="C428" s="480"/>
      <c r="D428" s="481"/>
      <c r="E428" s="481"/>
      <c r="F428" s="481"/>
      <c r="G428" s="481"/>
      <c r="H428" s="481"/>
      <c r="I428" s="482"/>
    </row>
    <row r="429" spans="1:9" ht="21" customHeight="1" thickBot="1">
      <c r="A429" s="410"/>
      <c r="B429" s="411"/>
      <c r="C429" s="412"/>
      <c r="D429" s="412"/>
      <c r="E429" s="412"/>
      <c r="F429" s="413"/>
      <c r="G429" s="413"/>
      <c r="H429" s="413"/>
      <c r="I429" s="414"/>
    </row>
    <row r="430" spans="1:9" ht="21" customHeight="1" thickBot="1">
      <c r="A430" s="415"/>
      <c r="B430" s="416"/>
      <c r="C430" s="417"/>
      <c r="D430" s="417"/>
      <c r="E430" s="417"/>
      <c r="F430" s="418"/>
      <c r="G430" s="418"/>
      <c r="H430" s="418"/>
      <c r="I430" s="419"/>
    </row>
    <row r="431" spans="1:9" ht="10.5">
      <c r="A431" s="495"/>
      <c r="B431" s="495"/>
      <c r="C431" s="495"/>
      <c r="D431" s="495"/>
      <c r="E431" s="495"/>
      <c r="F431" s="495"/>
      <c r="G431" s="495"/>
      <c r="H431" s="495"/>
      <c r="I431" s="495"/>
    </row>
    <row r="432" spans="1:9" ht="10.5">
      <c r="A432" s="484"/>
      <c r="B432" s="484"/>
      <c r="C432" s="484"/>
      <c r="D432" s="484"/>
      <c r="E432" s="484"/>
      <c r="F432" s="484"/>
      <c r="G432" s="484"/>
      <c r="H432" s="484"/>
      <c r="I432" s="484"/>
    </row>
    <row r="433" spans="1:9" ht="10.5" customHeight="1">
      <c r="A433" s="496"/>
      <c r="B433" s="496"/>
      <c r="C433" s="496"/>
      <c r="D433" s="496"/>
      <c r="E433" s="496"/>
      <c r="F433" s="496"/>
      <c r="G433" s="496"/>
      <c r="H433" s="496"/>
      <c r="I433" s="496"/>
    </row>
    <row r="434" spans="1:9" ht="10.5">
      <c r="A434" s="484"/>
      <c r="B434" s="484"/>
      <c r="C434" s="484"/>
      <c r="D434" s="484"/>
      <c r="E434" s="484"/>
      <c r="F434" s="484"/>
      <c r="G434" s="484"/>
      <c r="H434" s="484"/>
      <c r="I434" s="484"/>
    </row>
    <row r="435" spans="1:9" ht="10.5" customHeight="1">
      <c r="A435" s="497"/>
      <c r="B435" s="497"/>
      <c r="C435" s="497"/>
      <c r="D435" s="497"/>
      <c r="E435" s="497"/>
      <c r="F435" s="497"/>
      <c r="G435" s="497"/>
      <c r="H435" s="497"/>
      <c r="I435" s="497"/>
    </row>
    <row r="436" spans="1:9" ht="10.5" customHeight="1">
      <c r="A436" s="497"/>
      <c r="B436" s="497"/>
      <c r="C436" s="497"/>
      <c r="D436" s="497"/>
      <c r="E436" s="497"/>
      <c r="F436" s="497"/>
      <c r="G436" s="497"/>
      <c r="H436" s="497"/>
      <c r="I436" s="497"/>
    </row>
    <row r="437" spans="1:9" ht="10.5" customHeight="1">
      <c r="A437" s="497"/>
      <c r="B437" s="497"/>
      <c r="C437" s="497"/>
      <c r="D437" s="497"/>
      <c r="E437" s="497"/>
      <c r="F437" s="497"/>
      <c r="G437" s="497"/>
      <c r="H437" s="497"/>
      <c r="I437" s="497"/>
    </row>
    <row r="438" spans="1:9" ht="10.5" customHeight="1">
      <c r="A438" s="497"/>
      <c r="B438" s="497"/>
      <c r="C438" s="497"/>
      <c r="D438" s="497"/>
      <c r="E438" s="497"/>
      <c r="F438" s="497"/>
      <c r="G438" s="497"/>
      <c r="H438" s="497"/>
      <c r="I438" s="497"/>
    </row>
    <row r="439" spans="1:9" ht="10.5" customHeight="1">
      <c r="A439" s="497"/>
      <c r="B439" s="497"/>
      <c r="C439" s="497"/>
      <c r="D439" s="497"/>
      <c r="E439" s="497"/>
      <c r="F439" s="497"/>
      <c r="G439" s="497"/>
      <c r="H439" s="497"/>
      <c r="I439" s="497"/>
    </row>
  </sheetData>
  <mergeCells count="219">
    <mergeCell ref="A435:I435"/>
    <mergeCell ref="A436:I436"/>
    <mergeCell ref="A437:I437"/>
    <mergeCell ref="A438:I438"/>
    <mergeCell ref="A439:I439"/>
    <mergeCell ref="C87:I87"/>
    <mergeCell ref="C95:I95"/>
    <mergeCell ref="C97:I97"/>
    <mergeCell ref="C98:I98"/>
    <mergeCell ref="C105:I105"/>
    <mergeCell ref="C152:I152"/>
    <mergeCell ref="C211:I211"/>
    <mergeCell ref="C212:I212"/>
    <mergeCell ref="C216:I216"/>
    <mergeCell ref="C356:I356"/>
    <mergeCell ref="C371:I371"/>
    <mergeCell ref="C372:I372"/>
    <mergeCell ref="C385:I385"/>
    <mergeCell ref="C400:I400"/>
    <mergeCell ref="C401:I401"/>
    <mergeCell ref="C421:I421"/>
    <mergeCell ref="C416:I416"/>
    <mergeCell ref="C373:I373"/>
    <mergeCell ref="C379:I379"/>
    <mergeCell ref="C402:I402"/>
    <mergeCell ref="C410:I410"/>
    <mergeCell ref="C417:I417"/>
    <mergeCell ref="C420:I420"/>
    <mergeCell ref="C424:I424"/>
    <mergeCell ref="C426:I426"/>
    <mergeCell ref="C427:I427"/>
    <mergeCell ref="C428:I428"/>
    <mergeCell ref="A434:I434"/>
    <mergeCell ref="A432:I432"/>
    <mergeCell ref="A433:I433"/>
    <mergeCell ref="C405:I405"/>
    <mergeCell ref="C411:I411"/>
    <mergeCell ref="C110:I110"/>
    <mergeCell ref="C115:I115"/>
    <mergeCell ref="C116:I116"/>
    <mergeCell ref="C117:I117"/>
    <mergeCell ref="C144:I144"/>
    <mergeCell ref="C151:I151"/>
    <mergeCell ref="C160:I160"/>
    <mergeCell ref="C166:I166"/>
    <mergeCell ref="C175:I175"/>
    <mergeCell ref="C149:I149"/>
    <mergeCell ref="C176:I176"/>
    <mergeCell ref="C186:I186"/>
    <mergeCell ref="C199:I199"/>
    <mergeCell ref="C201:I201"/>
    <mergeCell ref="C208:I208"/>
    <mergeCell ref="C230:I230"/>
    <mergeCell ref="C231:I231"/>
    <mergeCell ref="C423:I423"/>
    <mergeCell ref="A431:I431"/>
    <mergeCell ref="C384:I384"/>
    <mergeCell ref="C391:I391"/>
    <mergeCell ref="C395:I395"/>
    <mergeCell ref="C418:I418"/>
    <mergeCell ref="C419:I419"/>
    <mergeCell ref="C341:I341"/>
    <mergeCell ref="C345:I345"/>
    <mergeCell ref="C355:I355"/>
    <mergeCell ref="C359:I359"/>
    <mergeCell ref="C374:I374"/>
    <mergeCell ref="C380:I380"/>
    <mergeCell ref="C383:I383"/>
    <mergeCell ref="C378:I378"/>
    <mergeCell ref="C386:I386"/>
    <mergeCell ref="C387:I387"/>
    <mergeCell ref="C274:I274"/>
    <mergeCell ref="C279:I279"/>
    <mergeCell ref="C280:I280"/>
    <mergeCell ref="C281:I281"/>
    <mergeCell ref="C287:I287"/>
    <mergeCell ref="C228:I228"/>
    <mergeCell ref="C229:I229"/>
    <mergeCell ref="C282:I282"/>
    <mergeCell ref="C247:I247"/>
    <mergeCell ref="C233:I233"/>
    <mergeCell ref="C232:I232"/>
    <mergeCell ref="C237:I237"/>
    <mergeCell ref="C251:I251"/>
    <mergeCell ref="C260:I260"/>
    <mergeCell ref="C238:I238"/>
    <mergeCell ref="C244:I244"/>
    <mergeCell ref="C259:I259"/>
    <mergeCell ref="C320:I320"/>
    <mergeCell ref="C323:I323"/>
    <mergeCell ref="C351:I351"/>
    <mergeCell ref="C293:I293"/>
    <mergeCell ref="C294:I294"/>
    <mergeCell ref="C296:I296"/>
    <mergeCell ref="C311:I311"/>
    <mergeCell ref="C308:I308"/>
    <mergeCell ref="C309:I309"/>
    <mergeCell ref="C310:I310"/>
    <mergeCell ref="C301:I301"/>
    <mergeCell ref="C326:I326"/>
    <mergeCell ref="C86:I86"/>
    <mergeCell ref="C136:I136"/>
    <mergeCell ref="C137:I137"/>
    <mergeCell ref="C292:I292"/>
    <mergeCell ref="C307:I307"/>
    <mergeCell ref="C377:I377"/>
    <mergeCell ref="C303:I303"/>
    <mergeCell ref="C337:I337"/>
    <mergeCell ref="C340:I340"/>
    <mergeCell ref="C354:I354"/>
    <mergeCell ref="C289:I289"/>
    <mergeCell ref="C256:I256"/>
    <mergeCell ref="C286:I286"/>
    <mergeCell ref="C288:I288"/>
    <mergeCell ref="C290:I290"/>
    <mergeCell ref="C257:I257"/>
    <mergeCell ref="C258:I258"/>
    <mergeCell ref="C261:I261"/>
    <mergeCell ref="C268:I268"/>
    <mergeCell ref="C265:I265"/>
    <mergeCell ref="C272:I272"/>
    <mergeCell ref="C138:I138"/>
    <mergeCell ref="C142:I142"/>
    <mergeCell ref="C143:I143"/>
    <mergeCell ref="C178:I178"/>
    <mergeCell ref="C181:I181"/>
    <mergeCell ref="C200:I200"/>
    <mergeCell ref="C189:I189"/>
    <mergeCell ref="C221:I221"/>
    <mergeCell ref="C38:I38"/>
    <mergeCell ref="C36:I36"/>
    <mergeCell ref="C39:I39"/>
    <mergeCell ref="C40:I40"/>
    <mergeCell ref="C42:I42"/>
    <mergeCell ref="C71:I71"/>
    <mergeCell ref="C45:I45"/>
    <mergeCell ref="C46:I46"/>
    <mergeCell ref="C63:I63"/>
    <mergeCell ref="C66:I66"/>
    <mergeCell ref="C52:I52"/>
    <mergeCell ref="C53:I53"/>
    <mergeCell ref="C57:I57"/>
    <mergeCell ref="C70:I70"/>
    <mergeCell ref="C73:I73"/>
    <mergeCell ref="C74:I74"/>
    <mergeCell ref="C76:I76"/>
    <mergeCell ref="C81:I81"/>
    <mergeCell ref="C47:I47"/>
    <mergeCell ref="C58:I58"/>
    <mergeCell ref="C65:I65"/>
    <mergeCell ref="C67:I67"/>
    <mergeCell ref="C69:I69"/>
    <mergeCell ref="C77:I77"/>
    <mergeCell ref="C51:I51"/>
    <mergeCell ref="C59:I59"/>
    <mergeCell ref="C32:I32"/>
    <mergeCell ref="C33:I33"/>
    <mergeCell ref="C34:I34"/>
    <mergeCell ref="C37:I37"/>
    <mergeCell ref="C26:I26"/>
    <mergeCell ref="C27:I27"/>
    <mergeCell ref="C28:I28"/>
    <mergeCell ref="C29:I29"/>
    <mergeCell ref="C30:I30"/>
    <mergeCell ref="C31:I31"/>
    <mergeCell ref="C35:I35"/>
    <mergeCell ref="C22:I22"/>
    <mergeCell ref="C23:I23"/>
    <mergeCell ref="C24:I24"/>
    <mergeCell ref="C25:I25"/>
    <mergeCell ref="C13:I13"/>
    <mergeCell ref="C14:I14"/>
    <mergeCell ref="C15:I15"/>
    <mergeCell ref="C16:I16"/>
    <mergeCell ref="C17:I17"/>
    <mergeCell ref="C18:I18"/>
    <mergeCell ref="C21:I21"/>
    <mergeCell ref="A10:J10"/>
    <mergeCell ref="A11:B12"/>
    <mergeCell ref="C11:E11"/>
    <mergeCell ref="F11:F12"/>
    <mergeCell ref="G11:G12"/>
    <mergeCell ref="H11:H12"/>
    <mergeCell ref="I11:I12"/>
    <mergeCell ref="C19:I19"/>
    <mergeCell ref="C20:I20"/>
    <mergeCell ref="A1:J1"/>
    <mergeCell ref="A2:I2"/>
    <mergeCell ref="A3:I3"/>
    <mergeCell ref="A4:I4"/>
    <mergeCell ref="A5:I5"/>
    <mergeCell ref="A6:I6"/>
    <mergeCell ref="A7:I7"/>
    <mergeCell ref="A8:I8"/>
    <mergeCell ref="A9:I9"/>
    <mergeCell ref="C91:I91"/>
    <mergeCell ref="C90:I90"/>
    <mergeCell ref="C220:I220"/>
    <mergeCell ref="C224:I224"/>
    <mergeCell ref="C127:I127"/>
    <mergeCell ref="C128:I128"/>
    <mergeCell ref="C129:I129"/>
    <mergeCell ref="C130:I130"/>
    <mergeCell ref="C131:I131"/>
    <mergeCell ref="C132:I132"/>
    <mergeCell ref="C133:I133"/>
    <mergeCell ref="C174:I174"/>
    <mergeCell ref="C196:I196"/>
    <mergeCell ref="C177:I177"/>
    <mergeCell ref="C184:I184"/>
    <mergeCell ref="C188:I188"/>
    <mergeCell ref="C192:I192"/>
    <mergeCell ref="C134:I134"/>
    <mergeCell ref="C135:I135"/>
    <mergeCell ref="C139:I139"/>
    <mergeCell ref="C145:I145"/>
    <mergeCell ref="C173:I173"/>
    <mergeCell ref="C150:I150"/>
    <mergeCell ref="C169:I169"/>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Blad29"/>
  <dimension ref="A1:J439"/>
  <sheetViews>
    <sheetView topLeftCell="A80" workbookViewId="0">
      <selection activeCell="K352" sqref="K352"/>
    </sheetView>
  </sheetViews>
  <sheetFormatPr defaultColWidth="10.85546875" defaultRowHeight="12.75"/>
  <cols>
    <col min="1" max="1" width="14.28515625" style="14" customWidth="1"/>
    <col min="2" max="2" width="57.42578125" style="14" customWidth="1"/>
    <col min="3" max="4" width="14.85546875" style="14" customWidth="1"/>
    <col min="5" max="5" width="14.28515625" style="14" customWidth="1"/>
    <col min="6" max="6" width="9.7109375" style="14" customWidth="1"/>
    <col min="7" max="7" width="11.85546875" style="14" customWidth="1"/>
    <col min="8" max="8" width="13.42578125" style="14" customWidth="1"/>
    <col min="9" max="9" width="9.7109375" style="14" customWidth="1"/>
    <col min="10" max="10" width="58.140625" style="14" customWidth="1"/>
    <col min="11" max="16384" width="10.85546875" style="14"/>
  </cols>
  <sheetData>
    <row r="1" spans="1:10" ht="35.1" customHeight="1">
      <c r="A1" s="462"/>
      <c r="B1" s="462"/>
      <c r="C1" s="462"/>
      <c r="D1" s="462"/>
      <c r="E1" s="462"/>
      <c r="F1" s="462"/>
      <c r="G1" s="462"/>
      <c r="H1" s="462"/>
      <c r="I1" s="462"/>
      <c r="J1" s="462"/>
    </row>
    <row r="2" spans="1:10" ht="14.25">
      <c r="A2" s="463"/>
      <c r="B2" s="463"/>
      <c r="C2" s="463"/>
      <c r="D2" s="463"/>
      <c r="E2" s="463"/>
      <c r="F2" s="463"/>
      <c r="G2" s="463"/>
      <c r="H2" s="463"/>
      <c r="I2" s="463"/>
      <c r="J2" s="439"/>
    </row>
    <row r="3" spans="1:10" ht="14.25">
      <c r="A3" s="464"/>
      <c r="B3" s="464"/>
      <c r="C3" s="464"/>
      <c r="D3" s="464"/>
      <c r="E3" s="464"/>
      <c r="F3" s="464"/>
      <c r="G3" s="464"/>
      <c r="H3" s="464"/>
      <c r="I3" s="464"/>
      <c r="J3" s="15"/>
    </row>
    <row r="4" spans="1:10" ht="14.25">
      <c r="A4" s="463"/>
      <c r="B4" s="463"/>
      <c r="C4" s="463"/>
      <c r="D4" s="463"/>
      <c r="E4" s="463"/>
      <c r="F4" s="463"/>
      <c r="G4" s="463"/>
      <c r="H4" s="463"/>
      <c r="I4" s="463"/>
      <c r="J4" s="439"/>
    </row>
    <row r="5" spans="1:10" ht="14.25">
      <c r="A5" s="464"/>
      <c r="B5" s="464"/>
      <c r="C5" s="464"/>
      <c r="D5" s="464"/>
      <c r="E5" s="464"/>
      <c r="F5" s="464"/>
      <c r="G5" s="464"/>
      <c r="H5" s="464"/>
      <c r="I5" s="464"/>
      <c r="J5" s="15"/>
    </row>
    <row r="6" spans="1:10" ht="14.25">
      <c r="A6" s="464"/>
      <c r="B6" s="464"/>
      <c r="C6" s="464"/>
      <c r="D6" s="464"/>
      <c r="E6" s="464"/>
      <c r="F6" s="464"/>
      <c r="G6" s="464"/>
      <c r="H6" s="464"/>
      <c r="I6" s="464"/>
      <c r="J6" s="15"/>
    </row>
    <row r="7" spans="1:10" ht="14.25">
      <c r="A7" s="464"/>
      <c r="B7" s="464"/>
      <c r="C7" s="464"/>
      <c r="D7" s="464"/>
      <c r="E7" s="464"/>
      <c r="F7" s="464"/>
      <c r="G7" s="464"/>
      <c r="H7" s="464"/>
      <c r="I7" s="464"/>
      <c r="J7" s="15"/>
    </row>
    <row r="8" spans="1:10" ht="14.25">
      <c r="A8" s="464"/>
      <c r="B8" s="464"/>
      <c r="C8" s="464"/>
      <c r="D8" s="464"/>
      <c r="E8" s="464"/>
      <c r="F8" s="464"/>
      <c r="G8" s="464"/>
      <c r="H8" s="464"/>
      <c r="I8" s="464"/>
      <c r="J8" s="15"/>
    </row>
    <row r="9" spans="1:10" ht="14.1" customHeight="1">
      <c r="A9" s="464"/>
      <c r="B9" s="464"/>
      <c r="C9" s="464"/>
      <c r="D9" s="464"/>
      <c r="E9" s="464"/>
      <c r="F9" s="464"/>
      <c r="G9" s="464"/>
      <c r="H9" s="464"/>
      <c r="I9" s="464"/>
      <c r="J9" s="16"/>
    </row>
    <row r="10" spans="1:10" ht="13.5" thickBot="1">
      <c r="A10" s="463"/>
      <c r="B10" s="463"/>
      <c r="C10" s="463"/>
      <c r="D10" s="463"/>
      <c r="E10" s="463"/>
      <c r="F10" s="463"/>
      <c r="G10" s="463"/>
      <c r="H10" s="463"/>
      <c r="I10" s="463"/>
      <c r="J10" s="463"/>
    </row>
    <row r="11" spans="1:10" ht="27.95" customHeight="1" thickBot="1">
      <c r="A11" s="468"/>
      <c r="B11" s="469"/>
      <c r="C11" s="472"/>
      <c r="D11" s="473"/>
      <c r="E11" s="474"/>
      <c r="F11" s="475"/>
      <c r="G11" s="475"/>
      <c r="H11" s="475"/>
      <c r="I11" s="475"/>
    </row>
    <row r="12" spans="1:10" ht="27.95" customHeight="1" thickBot="1">
      <c r="A12" s="470"/>
      <c r="B12" s="471"/>
      <c r="C12" s="17"/>
      <c r="D12" s="17"/>
      <c r="E12" s="17"/>
      <c r="F12" s="476"/>
      <c r="G12" s="476"/>
      <c r="H12" s="476"/>
      <c r="I12" s="476"/>
    </row>
    <row r="13" spans="1:10" ht="13.5" thickBot="1">
      <c r="A13" s="18"/>
      <c r="B13" s="19"/>
      <c r="C13" s="465"/>
      <c r="D13" s="466"/>
      <c r="E13" s="466"/>
      <c r="F13" s="466"/>
      <c r="G13" s="466"/>
      <c r="H13" s="466"/>
      <c r="I13" s="467"/>
    </row>
    <row r="14" spans="1:10" ht="13.5" thickBot="1">
      <c r="A14" s="18"/>
      <c r="B14" s="19"/>
      <c r="C14" s="465"/>
      <c r="D14" s="466"/>
      <c r="E14" s="466"/>
      <c r="F14" s="466"/>
      <c r="G14" s="466"/>
      <c r="H14" s="466"/>
      <c r="I14" s="467"/>
    </row>
    <row r="15" spans="1:10" ht="13.5" thickBot="1">
      <c r="A15" s="18"/>
      <c r="B15" s="19"/>
      <c r="C15" s="465"/>
      <c r="D15" s="466"/>
      <c r="E15" s="466"/>
      <c r="F15" s="466"/>
      <c r="G15" s="466"/>
      <c r="H15" s="466"/>
      <c r="I15" s="467"/>
    </row>
    <row r="16" spans="1:10" ht="13.5" thickBot="1">
      <c r="A16" s="18"/>
      <c r="B16" s="19"/>
      <c r="C16" s="465"/>
      <c r="D16" s="466"/>
      <c r="E16" s="466"/>
      <c r="F16" s="466"/>
      <c r="G16" s="466"/>
      <c r="H16" s="466"/>
      <c r="I16" s="467"/>
    </row>
    <row r="17" spans="1:9" ht="13.5" thickBot="1">
      <c r="A17" s="18"/>
      <c r="B17" s="19"/>
      <c r="C17" s="465"/>
      <c r="D17" s="466"/>
      <c r="E17" s="466"/>
      <c r="F17" s="466"/>
      <c r="G17" s="466"/>
      <c r="H17" s="466"/>
      <c r="I17" s="467"/>
    </row>
    <row r="18" spans="1:9" ht="13.5" thickBot="1">
      <c r="A18" s="18"/>
      <c r="B18" s="19"/>
      <c r="C18" s="465"/>
      <c r="D18" s="466"/>
      <c r="E18" s="466"/>
      <c r="F18" s="466"/>
      <c r="G18" s="466"/>
      <c r="H18" s="466"/>
      <c r="I18" s="467"/>
    </row>
    <row r="19" spans="1:9" ht="13.5" thickBot="1">
      <c r="A19" s="18"/>
      <c r="B19" s="19"/>
      <c r="C19" s="465"/>
      <c r="D19" s="466"/>
      <c r="E19" s="466"/>
      <c r="F19" s="466"/>
      <c r="G19" s="466"/>
      <c r="H19" s="466"/>
      <c r="I19" s="467"/>
    </row>
    <row r="20" spans="1:9" ht="13.5" thickBot="1">
      <c r="A20" s="18"/>
      <c r="B20" s="19"/>
      <c r="C20" s="465"/>
      <c r="D20" s="466"/>
      <c r="E20" s="466"/>
      <c r="F20" s="466"/>
      <c r="G20" s="466"/>
      <c r="H20" s="466"/>
      <c r="I20" s="467"/>
    </row>
    <row r="21" spans="1:9" ht="13.5" thickBot="1">
      <c r="A21" s="18"/>
      <c r="B21" s="19"/>
      <c r="C21" s="465"/>
      <c r="D21" s="466"/>
      <c r="E21" s="466"/>
      <c r="F21" s="466"/>
      <c r="G21" s="466"/>
      <c r="H21" s="466"/>
      <c r="I21" s="467"/>
    </row>
    <row r="22" spans="1:9" ht="13.5" thickBot="1">
      <c r="A22" s="18"/>
      <c r="B22" s="19"/>
      <c r="C22" s="465"/>
      <c r="D22" s="466"/>
      <c r="E22" s="466"/>
      <c r="F22" s="466"/>
      <c r="G22" s="466"/>
      <c r="H22" s="466"/>
      <c r="I22" s="467"/>
    </row>
    <row r="23" spans="1:9" ht="13.5" thickBot="1">
      <c r="A23" s="18"/>
      <c r="B23" s="19"/>
      <c r="C23" s="465"/>
      <c r="D23" s="466"/>
      <c r="E23" s="466"/>
      <c r="F23" s="466"/>
      <c r="G23" s="466"/>
      <c r="H23" s="466"/>
      <c r="I23" s="467"/>
    </row>
    <row r="24" spans="1:9" ht="13.5" thickBot="1">
      <c r="A24" s="18"/>
      <c r="B24" s="19"/>
      <c r="C24" s="465"/>
      <c r="D24" s="466"/>
      <c r="E24" s="466"/>
      <c r="F24" s="466"/>
      <c r="G24" s="466"/>
      <c r="H24" s="466"/>
      <c r="I24" s="467"/>
    </row>
    <row r="25" spans="1:9" ht="13.5" thickBot="1">
      <c r="A25" s="18"/>
      <c r="B25" s="19"/>
      <c r="C25" s="465"/>
      <c r="D25" s="466"/>
      <c r="E25" s="466"/>
      <c r="F25" s="466"/>
      <c r="G25" s="466"/>
      <c r="H25" s="466"/>
      <c r="I25" s="467"/>
    </row>
    <row r="26" spans="1:9" ht="13.5" thickBot="1">
      <c r="A26" s="18"/>
      <c r="B26" s="19"/>
      <c r="C26" s="465"/>
      <c r="D26" s="466"/>
      <c r="E26" s="466"/>
      <c r="F26" s="466"/>
      <c r="G26" s="466"/>
      <c r="H26" s="466"/>
      <c r="I26" s="467"/>
    </row>
    <row r="27" spans="1:9" ht="13.5" thickBot="1">
      <c r="A27" s="18"/>
      <c r="B27" s="19"/>
      <c r="C27" s="465"/>
      <c r="D27" s="466"/>
      <c r="E27" s="466"/>
      <c r="F27" s="466"/>
      <c r="G27" s="466"/>
      <c r="H27" s="466"/>
      <c r="I27" s="467"/>
    </row>
    <row r="28" spans="1:9" ht="13.5" thickBot="1">
      <c r="A28" s="18"/>
      <c r="B28" s="19"/>
      <c r="C28" s="465"/>
      <c r="D28" s="466"/>
      <c r="E28" s="466"/>
      <c r="F28" s="466"/>
      <c r="G28" s="466"/>
      <c r="H28" s="466"/>
      <c r="I28" s="467"/>
    </row>
    <row r="29" spans="1:9" ht="13.5" thickBot="1">
      <c r="A29" s="18"/>
      <c r="B29" s="19"/>
      <c r="C29" s="465"/>
      <c r="D29" s="466"/>
      <c r="E29" s="466"/>
      <c r="F29" s="466"/>
      <c r="G29" s="466"/>
      <c r="H29" s="466"/>
      <c r="I29" s="467"/>
    </row>
    <row r="30" spans="1:9" ht="13.5" thickBot="1">
      <c r="A30" s="18"/>
      <c r="B30" s="19"/>
      <c r="C30" s="465"/>
      <c r="D30" s="466"/>
      <c r="E30" s="466"/>
      <c r="F30" s="466"/>
      <c r="G30" s="466"/>
      <c r="H30" s="466"/>
      <c r="I30" s="467"/>
    </row>
    <row r="31" spans="1:9" ht="13.5" thickBot="1">
      <c r="A31" s="18"/>
      <c r="B31" s="19"/>
      <c r="C31" s="465"/>
      <c r="D31" s="466"/>
      <c r="E31" s="466"/>
      <c r="F31" s="466"/>
      <c r="G31" s="466"/>
      <c r="H31" s="466"/>
      <c r="I31" s="467"/>
    </row>
    <row r="32" spans="1:9" ht="13.5" thickBot="1">
      <c r="A32" s="18"/>
      <c r="B32" s="19"/>
      <c r="C32" s="465"/>
      <c r="D32" s="466"/>
      <c r="E32" s="466"/>
      <c r="F32" s="466"/>
      <c r="G32" s="466"/>
      <c r="H32" s="466"/>
      <c r="I32" s="467"/>
    </row>
    <row r="33" spans="1:9" ht="13.5" thickBot="1">
      <c r="A33" s="18"/>
      <c r="B33" s="19"/>
      <c r="C33" s="465"/>
      <c r="D33" s="466"/>
      <c r="E33" s="466"/>
      <c r="F33" s="466"/>
      <c r="G33" s="466"/>
      <c r="H33" s="466"/>
      <c r="I33" s="467"/>
    </row>
    <row r="34" spans="1:9" ht="13.5" thickBot="1">
      <c r="A34" s="18"/>
      <c r="B34" s="19"/>
      <c r="C34" s="465"/>
      <c r="D34" s="466"/>
      <c r="E34" s="466"/>
      <c r="F34" s="466"/>
      <c r="G34" s="466"/>
      <c r="H34" s="466"/>
      <c r="I34" s="467"/>
    </row>
    <row r="35" spans="1:9" ht="13.5" thickBot="1">
      <c r="A35" s="18"/>
      <c r="B35" s="19"/>
      <c r="C35" s="465"/>
      <c r="D35" s="466"/>
      <c r="E35" s="466"/>
      <c r="F35" s="466"/>
      <c r="G35" s="466"/>
      <c r="H35" s="466"/>
      <c r="I35" s="467"/>
    </row>
    <row r="36" spans="1:9" ht="13.5" thickBot="1">
      <c r="A36" s="18"/>
      <c r="B36" s="19"/>
      <c r="C36" s="465"/>
      <c r="D36" s="466"/>
      <c r="E36" s="466"/>
      <c r="F36" s="466"/>
      <c r="G36" s="466"/>
      <c r="H36" s="466"/>
      <c r="I36" s="467"/>
    </row>
    <row r="37" spans="1:9" ht="13.5" thickBot="1">
      <c r="A37" s="18"/>
      <c r="B37" s="19"/>
      <c r="C37" s="465"/>
      <c r="D37" s="466"/>
      <c r="E37" s="466"/>
      <c r="F37" s="466"/>
      <c r="G37" s="466"/>
      <c r="H37" s="466"/>
      <c r="I37" s="467"/>
    </row>
    <row r="38" spans="1:9" ht="13.5" thickBot="1">
      <c r="A38" s="18"/>
      <c r="B38" s="19"/>
      <c r="C38" s="465"/>
      <c r="D38" s="466"/>
      <c r="E38" s="466"/>
      <c r="F38" s="466"/>
      <c r="G38" s="466"/>
      <c r="H38" s="466"/>
      <c r="I38" s="467"/>
    </row>
    <row r="39" spans="1:9" ht="13.5" thickBot="1">
      <c r="A39" s="18"/>
      <c r="B39" s="19"/>
      <c r="C39" s="465"/>
      <c r="D39" s="466"/>
      <c r="E39" s="466"/>
      <c r="F39" s="466"/>
      <c r="G39" s="466"/>
      <c r="H39" s="466"/>
      <c r="I39" s="467"/>
    </row>
    <row r="40" spans="1:9" ht="13.5" thickBot="1">
      <c r="A40" s="18"/>
      <c r="B40" s="19"/>
      <c r="C40" s="465"/>
      <c r="D40" s="466"/>
      <c r="E40" s="466"/>
      <c r="F40" s="466"/>
      <c r="G40" s="466"/>
      <c r="H40" s="466"/>
      <c r="I40" s="467"/>
    </row>
    <row r="41" spans="1:9" ht="27.95" customHeight="1" thickBot="1">
      <c r="A41" s="18"/>
      <c r="B41" s="19"/>
      <c r="C41" s="20"/>
      <c r="D41" s="20"/>
      <c r="E41" s="20"/>
      <c r="F41" s="21"/>
      <c r="G41" s="21"/>
      <c r="H41" s="21"/>
      <c r="I41" s="22"/>
    </row>
    <row r="42" spans="1:9" ht="13.5" thickBot="1">
      <c r="A42" s="18"/>
      <c r="B42" s="19"/>
      <c r="C42" s="465"/>
      <c r="D42" s="466"/>
      <c r="E42" s="466"/>
      <c r="F42" s="466"/>
      <c r="G42" s="466"/>
      <c r="H42" s="466"/>
      <c r="I42" s="467"/>
    </row>
    <row r="43" spans="1:9" ht="27.95" customHeight="1" thickBot="1">
      <c r="A43" s="18"/>
      <c r="B43" s="19"/>
      <c r="C43" s="20"/>
      <c r="D43" s="20"/>
      <c r="E43" s="20"/>
      <c r="F43" s="21"/>
      <c r="G43" s="21"/>
      <c r="H43" s="21"/>
      <c r="I43" s="22"/>
    </row>
    <row r="44" spans="1:9" ht="27.95" customHeight="1" thickBot="1">
      <c r="A44" s="18"/>
      <c r="B44" s="19"/>
      <c r="C44" s="20"/>
      <c r="D44" s="20"/>
      <c r="E44" s="20"/>
      <c r="F44" s="21"/>
      <c r="G44" s="21"/>
      <c r="H44" s="21"/>
      <c r="I44" s="22"/>
    </row>
    <row r="45" spans="1:9" ht="13.5" thickBot="1">
      <c r="A45" s="18"/>
      <c r="B45" s="19"/>
      <c r="C45" s="465"/>
      <c r="D45" s="466"/>
      <c r="E45" s="466"/>
      <c r="F45" s="466"/>
      <c r="G45" s="466"/>
      <c r="H45" s="466"/>
      <c r="I45" s="467"/>
    </row>
    <row r="46" spans="1:9" ht="13.5" thickBot="1">
      <c r="A46" s="18"/>
      <c r="B46" s="19"/>
      <c r="C46" s="465"/>
      <c r="D46" s="466"/>
      <c r="E46" s="466"/>
      <c r="F46" s="466"/>
      <c r="G46" s="466"/>
      <c r="H46" s="466"/>
      <c r="I46" s="467"/>
    </row>
    <row r="47" spans="1:9" ht="13.5" thickBot="1">
      <c r="A47" s="18"/>
      <c r="B47" s="19"/>
      <c r="C47" s="465"/>
      <c r="D47" s="466"/>
      <c r="E47" s="466"/>
      <c r="F47" s="466"/>
      <c r="G47" s="466"/>
      <c r="H47" s="466"/>
      <c r="I47" s="467"/>
    </row>
    <row r="48" spans="1:9" ht="27.95" customHeight="1" thickBot="1">
      <c r="A48" s="18"/>
      <c r="B48" s="19"/>
      <c r="C48" s="20"/>
      <c r="D48" s="20"/>
      <c r="E48" s="20"/>
      <c r="F48" s="21"/>
      <c r="G48" s="21"/>
      <c r="H48" s="21"/>
      <c r="I48" s="22"/>
    </row>
    <row r="49" spans="1:9" ht="27.95" customHeight="1" thickBot="1">
      <c r="A49" s="18"/>
      <c r="B49" s="19"/>
      <c r="C49" s="20"/>
      <c r="D49" s="20"/>
      <c r="E49" s="20"/>
      <c r="F49" s="21"/>
      <c r="G49" s="21"/>
      <c r="H49" s="21"/>
      <c r="I49" s="22"/>
    </row>
    <row r="50" spans="1:9" ht="27.95" customHeight="1" thickBot="1">
      <c r="A50" s="18"/>
      <c r="B50" s="19"/>
      <c r="C50" s="20"/>
      <c r="D50" s="20"/>
      <c r="E50" s="20"/>
      <c r="F50" s="21"/>
      <c r="G50" s="21"/>
      <c r="H50" s="21"/>
      <c r="I50" s="22"/>
    </row>
    <row r="51" spans="1:9" ht="13.5" thickBot="1">
      <c r="A51" s="18"/>
      <c r="B51" s="19"/>
      <c r="C51" s="465"/>
      <c r="D51" s="466"/>
      <c r="E51" s="466"/>
      <c r="F51" s="466"/>
      <c r="G51" s="466"/>
      <c r="H51" s="466"/>
      <c r="I51" s="467"/>
    </row>
    <row r="52" spans="1:9" ht="13.5" thickBot="1">
      <c r="A52" s="18"/>
      <c r="B52" s="19"/>
      <c r="C52" s="465"/>
      <c r="D52" s="466"/>
      <c r="E52" s="466"/>
      <c r="F52" s="466"/>
      <c r="G52" s="466"/>
      <c r="H52" s="466"/>
      <c r="I52" s="467"/>
    </row>
    <row r="53" spans="1:9" ht="13.5" thickBot="1">
      <c r="A53" s="18"/>
      <c r="B53" s="19"/>
      <c r="C53" s="465"/>
      <c r="D53" s="466"/>
      <c r="E53" s="466"/>
      <c r="F53" s="466"/>
      <c r="G53" s="466"/>
      <c r="H53" s="466"/>
      <c r="I53" s="467"/>
    </row>
    <row r="54" spans="1:9" ht="27.95" customHeight="1" thickBot="1">
      <c r="A54" s="18"/>
      <c r="B54" s="19"/>
      <c r="C54" s="20"/>
      <c r="D54" s="20"/>
      <c r="E54" s="20"/>
      <c r="F54" s="21"/>
      <c r="G54" s="21"/>
      <c r="H54" s="21"/>
      <c r="I54" s="22"/>
    </row>
    <row r="55" spans="1:9" ht="27.95" customHeight="1" thickBot="1">
      <c r="A55" s="18"/>
      <c r="B55" s="19"/>
      <c r="C55" s="20"/>
      <c r="D55" s="20"/>
      <c r="E55" s="20"/>
      <c r="F55" s="21"/>
      <c r="G55" s="21"/>
      <c r="H55" s="21"/>
      <c r="I55" s="22"/>
    </row>
    <row r="56" spans="1:9" ht="27.95" customHeight="1" thickBot="1">
      <c r="A56" s="18"/>
      <c r="B56" s="19"/>
      <c r="C56" s="20"/>
      <c r="D56" s="20"/>
      <c r="E56" s="20"/>
      <c r="F56" s="21"/>
      <c r="G56" s="21"/>
      <c r="H56" s="21"/>
      <c r="I56" s="22"/>
    </row>
    <row r="57" spans="1:9" ht="13.5" thickBot="1">
      <c r="A57" s="18"/>
      <c r="B57" s="19"/>
      <c r="C57" s="465"/>
      <c r="D57" s="466"/>
      <c r="E57" s="466"/>
      <c r="F57" s="466"/>
      <c r="G57" s="466"/>
      <c r="H57" s="466"/>
      <c r="I57" s="467"/>
    </row>
    <row r="58" spans="1:9" ht="13.5" thickBot="1">
      <c r="A58" s="18"/>
      <c r="B58" s="19"/>
      <c r="C58" s="465"/>
      <c r="D58" s="466"/>
      <c r="E58" s="466"/>
      <c r="F58" s="466"/>
      <c r="G58" s="466"/>
      <c r="H58" s="466"/>
      <c r="I58" s="467"/>
    </row>
    <row r="59" spans="1:9" ht="13.5" thickBot="1">
      <c r="A59" s="18"/>
      <c r="B59" s="19"/>
      <c r="C59" s="465"/>
      <c r="D59" s="466"/>
      <c r="E59" s="466"/>
      <c r="F59" s="466"/>
      <c r="G59" s="466"/>
      <c r="H59" s="466"/>
      <c r="I59" s="467"/>
    </row>
    <row r="60" spans="1:9" ht="27.95" customHeight="1" thickBot="1">
      <c r="A60" s="18"/>
      <c r="B60" s="19"/>
      <c r="C60" s="20"/>
      <c r="D60" s="20"/>
      <c r="E60" s="20"/>
      <c r="F60" s="21"/>
      <c r="G60" s="21"/>
      <c r="H60" s="21"/>
      <c r="I60" s="22"/>
    </row>
    <row r="61" spans="1:9" ht="27.95" customHeight="1" thickBot="1">
      <c r="A61" s="18"/>
      <c r="B61" s="19"/>
      <c r="C61" s="20"/>
      <c r="D61" s="20"/>
      <c r="E61" s="20"/>
      <c r="F61" s="21"/>
      <c r="G61" s="21"/>
      <c r="H61" s="21"/>
      <c r="I61" s="22"/>
    </row>
    <row r="62" spans="1:9" ht="27.95" customHeight="1" thickBot="1">
      <c r="A62" s="18"/>
      <c r="B62" s="19"/>
      <c r="C62" s="20"/>
      <c r="D62" s="20"/>
      <c r="E62" s="20"/>
      <c r="F62" s="21"/>
      <c r="G62" s="21"/>
      <c r="H62" s="21"/>
      <c r="I62" s="22"/>
    </row>
    <row r="63" spans="1:9" ht="13.5" thickBot="1">
      <c r="A63" s="18"/>
      <c r="B63" s="19"/>
      <c r="C63" s="465"/>
      <c r="D63" s="466"/>
      <c r="E63" s="466"/>
      <c r="F63" s="466"/>
      <c r="G63" s="466"/>
      <c r="H63" s="466"/>
      <c r="I63" s="467"/>
    </row>
    <row r="64" spans="1:9" ht="27.95" customHeight="1" thickBot="1">
      <c r="A64" s="18"/>
      <c r="B64" s="19"/>
      <c r="C64" s="20"/>
      <c r="D64" s="20"/>
      <c r="E64" s="20"/>
      <c r="F64" s="21"/>
      <c r="G64" s="21"/>
      <c r="H64" s="21"/>
      <c r="I64" s="22"/>
    </row>
    <row r="65" spans="1:9" ht="13.5" thickBot="1">
      <c r="A65" s="18"/>
      <c r="B65" s="19"/>
      <c r="C65" s="465"/>
      <c r="D65" s="466"/>
      <c r="E65" s="466"/>
      <c r="F65" s="466"/>
      <c r="G65" s="466"/>
      <c r="H65" s="466"/>
      <c r="I65" s="467"/>
    </row>
    <row r="66" spans="1:9" ht="13.5" thickBot="1">
      <c r="A66" s="18"/>
      <c r="B66" s="19"/>
      <c r="C66" s="465"/>
      <c r="D66" s="466"/>
      <c r="E66" s="466"/>
      <c r="F66" s="466"/>
      <c r="G66" s="466"/>
      <c r="H66" s="466"/>
      <c r="I66" s="467"/>
    </row>
    <row r="67" spans="1:9" ht="13.5" thickBot="1">
      <c r="A67" s="18"/>
      <c r="B67" s="19"/>
      <c r="C67" s="465"/>
      <c r="D67" s="466"/>
      <c r="E67" s="466"/>
      <c r="F67" s="466"/>
      <c r="G67" s="466"/>
      <c r="H67" s="466"/>
      <c r="I67" s="467"/>
    </row>
    <row r="68" spans="1:9" ht="27.95" customHeight="1" thickBot="1">
      <c r="A68" s="18"/>
      <c r="B68" s="19"/>
      <c r="C68" s="20"/>
      <c r="D68" s="20"/>
      <c r="E68" s="20"/>
      <c r="F68" s="21"/>
      <c r="G68" s="21"/>
      <c r="H68" s="21"/>
      <c r="I68" s="22"/>
    </row>
    <row r="69" spans="1:9" ht="13.5" thickBot="1">
      <c r="A69" s="18"/>
      <c r="B69" s="19"/>
      <c r="C69" s="465"/>
      <c r="D69" s="466"/>
      <c r="E69" s="466"/>
      <c r="F69" s="466"/>
      <c r="G69" s="466"/>
      <c r="H69" s="466"/>
      <c r="I69" s="467"/>
    </row>
    <row r="70" spans="1:9" ht="13.5" thickBot="1">
      <c r="A70" s="18"/>
      <c r="B70" s="19"/>
      <c r="C70" s="465"/>
      <c r="D70" s="466"/>
      <c r="E70" s="466"/>
      <c r="F70" s="466"/>
      <c r="G70" s="466"/>
      <c r="H70" s="466"/>
      <c r="I70" s="467"/>
    </row>
    <row r="71" spans="1:9" ht="13.5" thickBot="1">
      <c r="A71" s="18"/>
      <c r="B71" s="19"/>
      <c r="C71" s="465"/>
      <c r="D71" s="466"/>
      <c r="E71" s="466"/>
      <c r="F71" s="466"/>
      <c r="G71" s="466"/>
      <c r="H71" s="466"/>
      <c r="I71" s="467"/>
    </row>
    <row r="72" spans="1:9" ht="27.95" customHeight="1" thickBot="1">
      <c r="A72" s="18"/>
      <c r="B72" s="19"/>
      <c r="C72" s="20"/>
      <c r="D72" s="20"/>
      <c r="E72" s="20"/>
      <c r="F72" s="21"/>
      <c r="G72" s="21"/>
      <c r="H72" s="21"/>
      <c r="I72" s="22"/>
    </row>
    <row r="73" spans="1:9" ht="13.5" thickBot="1">
      <c r="A73" s="18"/>
      <c r="B73" s="19"/>
      <c r="C73" s="465"/>
      <c r="D73" s="466"/>
      <c r="E73" s="466"/>
      <c r="F73" s="466"/>
      <c r="G73" s="466"/>
      <c r="H73" s="466"/>
      <c r="I73" s="467"/>
    </row>
    <row r="74" spans="1:9" ht="13.5" thickBot="1">
      <c r="A74" s="18"/>
      <c r="B74" s="19"/>
      <c r="C74" s="465"/>
      <c r="D74" s="466"/>
      <c r="E74" s="466"/>
      <c r="F74" s="466"/>
      <c r="G74" s="466"/>
      <c r="H74" s="466"/>
      <c r="I74" s="467"/>
    </row>
    <row r="75" spans="1:9" ht="27.95" customHeight="1" thickBot="1">
      <c r="A75" s="18"/>
      <c r="B75" s="19"/>
      <c r="C75" s="20"/>
      <c r="D75" s="20"/>
      <c r="E75" s="20"/>
      <c r="F75" s="21"/>
      <c r="G75" s="21"/>
      <c r="H75" s="21"/>
      <c r="I75" s="22"/>
    </row>
    <row r="76" spans="1:9" ht="13.5" thickBot="1">
      <c r="A76" s="18"/>
      <c r="B76" s="19"/>
      <c r="C76" s="465"/>
      <c r="D76" s="466"/>
      <c r="E76" s="466"/>
      <c r="F76" s="466"/>
      <c r="G76" s="466"/>
      <c r="H76" s="466"/>
      <c r="I76" s="467"/>
    </row>
    <row r="77" spans="1:9" ht="13.5" thickBot="1">
      <c r="A77" s="18"/>
      <c r="B77" s="19"/>
      <c r="C77" s="465"/>
      <c r="D77" s="466"/>
      <c r="E77" s="466"/>
      <c r="F77" s="466"/>
      <c r="G77" s="466"/>
      <c r="H77" s="466"/>
      <c r="I77" s="467"/>
    </row>
    <row r="78" spans="1:9" ht="27.95" customHeight="1" thickBot="1">
      <c r="A78" s="18"/>
      <c r="B78" s="19"/>
      <c r="C78" s="20"/>
      <c r="D78" s="20"/>
      <c r="E78" s="20"/>
      <c r="F78" s="21"/>
      <c r="G78" s="21"/>
      <c r="H78" s="21"/>
      <c r="I78" s="22"/>
    </row>
    <row r="79" spans="1:9" ht="27.95" customHeight="1" thickBot="1">
      <c r="A79" s="18"/>
      <c r="B79" s="19"/>
      <c r="C79" s="20"/>
      <c r="D79" s="20"/>
      <c r="E79" s="20"/>
      <c r="F79" s="21"/>
      <c r="G79" s="21"/>
      <c r="H79" s="21"/>
      <c r="I79" s="22"/>
    </row>
    <row r="80" spans="1:9" ht="27.95" customHeight="1" thickBot="1">
      <c r="A80" s="18"/>
      <c r="B80" s="19"/>
      <c r="C80" s="20"/>
      <c r="D80" s="20"/>
      <c r="E80" s="20"/>
      <c r="F80" s="21"/>
      <c r="G80" s="21"/>
      <c r="H80" s="21"/>
      <c r="I80" s="22"/>
    </row>
    <row r="81" spans="1:9" ht="13.5" thickBot="1">
      <c r="A81" s="18"/>
      <c r="B81" s="19"/>
      <c r="C81" s="465"/>
      <c r="D81" s="466"/>
      <c r="E81" s="466"/>
      <c r="F81" s="466"/>
      <c r="G81" s="466"/>
      <c r="H81" s="466"/>
      <c r="I81" s="467"/>
    </row>
    <row r="82" spans="1:9" ht="27.95" customHeight="1" thickBot="1">
      <c r="A82" s="18"/>
      <c r="B82" s="19"/>
      <c r="C82" s="20"/>
      <c r="D82" s="20"/>
      <c r="E82" s="20"/>
      <c r="F82" s="21"/>
      <c r="G82" s="21"/>
      <c r="H82" s="21"/>
      <c r="I82" s="22"/>
    </row>
    <row r="83" spans="1:9" ht="27.95" customHeight="1" thickBot="1">
      <c r="A83" s="18"/>
      <c r="B83" s="19"/>
      <c r="C83" s="20"/>
      <c r="D83" s="20"/>
      <c r="E83" s="20"/>
      <c r="F83" s="21"/>
      <c r="G83" s="21"/>
      <c r="H83" s="21"/>
      <c r="I83" s="22"/>
    </row>
    <row r="84" spans="1:9" ht="27.95" customHeight="1" thickBot="1">
      <c r="A84" s="18"/>
      <c r="B84" s="19"/>
      <c r="C84" s="20"/>
      <c r="D84" s="20"/>
      <c r="E84" s="20"/>
      <c r="F84" s="21"/>
      <c r="G84" s="21"/>
      <c r="H84" s="21"/>
      <c r="I84" s="22"/>
    </row>
    <row r="85" spans="1:9" ht="27.95" customHeight="1" thickBot="1">
      <c r="A85" s="18"/>
      <c r="B85" s="19"/>
      <c r="C85" s="20"/>
      <c r="D85" s="20"/>
      <c r="E85" s="20"/>
      <c r="F85" s="21"/>
      <c r="G85" s="21"/>
      <c r="H85" s="21"/>
      <c r="I85" s="22"/>
    </row>
    <row r="86" spans="1:9" ht="13.5" thickBot="1">
      <c r="A86" s="18"/>
      <c r="B86" s="19"/>
      <c r="C86" s="465"/>
      <c r="D86" s="466"/>
      <c r="E86" s="466"/>
      <c r="F86" s="466"/>
      <c r="G86" s="466"/>
      <c r="H86" s="466"/>
      <c r="I86" s="467"/>
    </row>
    <row r="87" spans="1:9" ht="13.5" thickBot="1">
      <c r="A87" s="18"/>
      <c r="B87" s="19"/>
      <c r="C87" s="465"/>
      <c r="D87" s="466"/>
      <c r="E87" s="466"/>
      <c r="F87" s="466"/>
      <c r="G87" s="466"/>
      <c r="H87" s="466"/>
      <c r="I87" s="467"/>
    </row>
    <row r="88" spans="1:9" ht="27.95" customHeight="1" thickBot="1">
      <c r="A88" s="18"/>
      <c r="B88" s="19"/>
      <c r="C88" s="20"/>
      <c r="D88" s="20"/>
      <c r="E88" s="20"/>
      <c r="F88" s="21"/>
      <c r="G88" s="21"/>
      <c r="H88" s="21"/>
      <c r="I88" s="22"/>
    </row>
    <row r="89" spans="1:9" ht="27.95" customHeight="1" thickBot="1">
      <c r="A89" s="18"/>
      <c r="B89" s="19"/>
      <c r="C89" s="20"/>
      <c r="D89" s="20"/>
      <c r="E89" s="20"/>
      <c r="F89" s="21"/>
      <c r="G89" s="21"/>
      <c r="H89" s="21"/>
      <c r="I89" s="22"/>
    </row>
    <row r="90" spans="1:9" ht="13.5" thickBot="1">
      <c r="A90" s="18"/>
      <c r="B90" s="19"/>
      <c r="C90" s="465"/>
      <c r="D90" s="466"/>
      <c r="E90" s="466"/>
      <c r="F90" s="466"/>
      <c r="G90" s="466"/>
      <c r="H90" s="466"/>
      <c r="I90" s="467"/>
    </row>
    <row r="91" spans="1:9" ht="13.5" thickBot="1">
      <c r="A91" s="18"/>
      <c r="B91" s="19"/>
      <c r="C91" s="465"/>
      <c r="D91" s="466"/>
      <c r="E91" s="466"/>
      <c r="F91" s="466"/>
      <c r="G91" s="466"/>
      <c r="H91" s="466"/>
      <c r="I91" s="467"/>
    </row>
    <row r="92" spans="1:9" ht="27.95" customHeight="1" thickBot="1">
      <c r="A92" s="18"/>
      <c r="B92" s="19"/>
      <c r="C92" s="20"/>
      <c r="D92" s="20"/>
      <c r="E92" s="20"/>
      <c r="F92" s="21"/>
      <c r="G92" s="21"/>
      <c r="H92" s="21"/>
      <c r="I92" s="22"/>
    </row>
    <row r="93" spans="1:9" ht="13.5" thickBot="1">
      <c r="A93" s="18"/>
      <c r="B93" s="19"/>
      <c r="C93" s="465"/>
      <c r="D93" s="466"/>
      <c r="E93" s="466"/>
      <c r="F93" s="466"/>
      <c r="G93" s="466"/>
      <c r="H93" s="466"/>
      <c r="I93" s="467"/>
    </row>
    <row r="94" spans="1:9" ht="13.5" thickBot="1">
      <c r="A94" s="18"/>
      <c r="B94" s="19"/>
      <c r="C94" s="465"/>
      <c r="D94" s="466"/>
      <c r="E94" s="466"/>
      <c r="F94" s="466"/>
      <c r="G94" s="466"/>
      <c r="H94" s="466"/>
      <c r="I94" s="467"/>
    </row>
    <row r="95" spans="1:9" ht="13.5" thickBot="1">
      <c r="A95" s="18"/>
      <c r="B95" s="19"/>
      <c r="C95" s="465"/>
      <c r="D95" s="466"/>
      <c r="E95" s="466"/>
      <c r="F95" s="466"/>
      <c r="G95" s="466"/>
      <c r="H95" s="466"/>
      <c r="I95" s="467"/>
    </row>
    <row r="96" spans="1:9" ht="27.95" customHeight="1" thickBot="1">
      <c r="A96" s="18"/>
      <c r="B96" s="19"/>
      <c r="C96" s="20"/>
      <c r="D96" s="20"/>
      <c r="E96" s="20"/>
      <c r="F96" s="21"/>
      <c r="G96" s="21"/>
      <c r="H96" s="21"/>
      <c r="I96" s="22"/>
    </row>
    <row r="97" spans="1:9" ht="13.5" thickBot="1">
      <c r="A97" s="18"/>
      <c r="B97" s="19"/>
      <c r="C97" s="465"/>
      <c r="D97" s="466"/>
      <c r="E97" s="466"/>
      <c r="F97" s="466"/>
      <c r="G97" s="466"/>
      <c r="H97" s="466"/>
      <c r="I97" s="467"/>
    </row>
    <row r="98" spans="1:9" ht="13.5" thickBot="1">
      <c r="A98" s="18"/>
      <c r="B98" s="19"/>
      <c r="C98" s="465"/>
      <c r="D98" s="466"/>
      <c r="E98" s="466"/>
      <c r="F98" s="466"/>
      <c r="G98" s="466"/>
      <c r="H98" s="466"/>
      <c r="I98" s="467"/>
    </row>
    <row r="99" spans="1:9" ht="27.95" customHeight="1" thickBot="1">
      <c r="A99" s="18"/>
      <c r="B99" s="19"/>
      <c r="C99" s="20"/>
      <c r="D99" s="20"/>
      <c r="E99" s="20"/>
      <c r="F99" s="21"/>
      <c r="G99" s="21"/>
      <c r="H99" s="21"/>
      <c r="I99" s="22"/>
    </row>
    <row r="100" spans="1:9" ht="27.95" customHeight="1" thickBot="1">
      <c r="A100" s="18"/>
      <c r="B100" s="19"/>
      <c r="C100" s="20"/>
      <c r="D100" s="20"/>
      <c r="E100" s="20"/>
      <c r="F100" s="21"/>
      <c r="G100" s="21"/>
      <c r="H100" s="21"/>
      <c r="I100" s="22"/>
    </row>
    <row r="101" spans="1:9" ht="27.95" customHeight="1" thickBot="1">
      <c r="A101" s="18"/>
      <c r="B101" s="19"/>
      <c r="C101" s="20"/>
      <c r="D101" s="20"/>
      <c r="E101" s="20"/>
      <c r="F101" s="21"/>
      <c r="G101" s="21"/>
      <c r="H101" s="21"/>
      <c r="I101" s="22"/>
    </row>
    <row r="102" spans="1:9" ht="27.95" customHeight="1" thickBot="1">
      <c r="A102" s="18"/>
      <c r="B102" s="19"/>
      <c r="C102" s="20"/>
      <c r="D102" s="20"/>
      <c r="E102" s="20"/>
      <c r="F102" s="21"/>
      <c r="G102" s="21"/>
      <c r="H102" s="21"/>
      <c r="I102" s="22"/>
    </row>
    <row r="103" spans="1:9" ht="27.95" customHeight="1" thickBot="1">
      <c r="A103" s="18"/>
      <c r="B103" s="19"/>
      <c r="C103" s="20"/>
      <c r="D103" s="20"/>
      <c r="E103" s="20"/>
      <c r="F103" s="21"/>
      <c r="G103" s="21"/>
      <c r="H103" s="21"/>
      <c r="I103" s="22"/>
    </row>
    <row r="104" spans="1:9" ht="27.95" customHeight="1" thickBot="1">
      <c r="A104" s="18"/>
      <c r="B104" s="19"/>
      <c r="C104" s="20"/>
      <c r="D104" s="20"/>
      <c r="E104" s="20"/>
      <c r="F104" s="21"/>
      <c r="G104" s="21"/>
      <c r="H104" s="21"/>
      <c r="I104" s="22"/>
    </row>
    <row r="105" spans="1:9" ht="13.5" thickBot="1">
      <c r="A105" s="18"/>
      <c r="B105" s="19"/>
      <c r="C105" s="465"/>
      <c r="D105" s="466"/>
      <c r="E105" s="466"/>
      <c r="F105" s="466"/>
      <c r="G105" s="466"/>
      <c r="H105" s="466"/>
      <c r="I105" s="467"/>
    </row>
    <row r="106" spans="1:9" ht="27.95" customHeight="1" thickBot="1">
      <c r="A106" s="18"/>
      <c r="B106" s="19"/>
      <c r="C106" s="20"/>
      <c r="D106" s="20"/>
      <c r="E106" s="20"/>
      <c r="F106" s="21"/>
      <c r="G106" s="21"/>
      <c r="H106" s="21"/>
      <c r="I106" s="22"/>
    </row>
    <row r="107" spans="1:9" ht="27.95" customHeight="1" thickBot="1">
      <c r="A107" s="18"/>
      <c r="B107" s="19"/>
      <c r="C107" s="20"/>
      <c r="D107" s="20"/>
      <c r="E107" s="20"/>
      <c r="F107" s="21"/>
      <c r="G107" s="21"/>
      <c r="H107" s="21"/>
      <c r="I107" s="22"/>
    </row>
    <row r="108" spans="1:9" ht="27.95" customHeight="1" thickBot="1">
      <c r="A108" s="18"/>
      <c r="B108" s="19"/>
      <c r="C108" s="20"/>
      <c r="D108" s="20"/>
      <c r="E108" s="20"/>
      <c r="F108" s="21"/>
      <c r="G108" s="21"/>
      <c r="H108" s="21"/>
      <c r="I108" s="22"/>
    </row>
    <row r="109" spans="1:9" ht="27.95" customHeight="1" thickBot="1">
      <c r="A109" s="18"/>
      <c r="B109" s="19"/>
      <c r="C109" s="20"/>
      <c r="D109" s="20"/>
      <c r="E109" s="20"/>
      <c r="F109" s="21"/>
      <c r="G109" s="21"/>
      <c r="H109" s="21"/>
      <c r="I109" s="22"/>
    </row>
    <row r="110" spans="1:9" ht="13.5" thickBot="1">
      <c r="A110" s="18"/>
      <c r="B110" s="19"/>
      <c r="C110" s="465"/>
      <c r="D110" s="466"/>
      <c r="E110" s="466"/>
      <c r="F110" s="466"/>
      <c r="G110" s="466"/>
      <c r="H110" s="466"/>
      <c r="I110" s="467"/>
    </row>
    <row r="111" spans="1:9" ht="27.95" customHeight="1" thickBot="1">
      <c r="A111" s="18"/>
      <c r="B111" s="19"/>
      <c r="C111" s="20"/>
      <c r="D111" s="20"/>
      <c r="E111" s="20"/>
      <c r="F111" s="21"/>
      <c r="G111" s="21"/>
      <c r="H111" s="21"/>
      <c r="I111" s="22"/>
    </row>
    <row r="112" spans="1:9" ht="27.95" customHeight="1" thickBot="1">
      <c r="A112" s="18"/>
      <c r="B112" s="19"/>
      <c r="C112" s="20"/>
      <c r="D112" s="20"/>
      <c r="E112" s="20"/>
      <c r="F112" s="21"/>
      <c r="G112" s="21"/>
      <c r="H112" s="21"/>
      <c r="I112" s="22"/>
    </row>
    <row r="113" spans="1:9" ht="27.95" customHeight="1" thickBot="1">
      <c r="A113" s="18"/>
      <c r="B113" s="19"/>
      <c r="C113" s="20"/>
      <c r="D113" s="20"/>
      <c r="E113" s="20"/>
      <c r="F113" s="21"/>
      <c r="G113" s="21"/>
      <c r="H113" s="21"/>
      <c r="I113" s="22"/>
    </row>
    <row r="114" spans="1:9" ht="27.95" customHeight="1" thickBot="1">
      <c r="A114" s="18"/>
      <c r="B114" s="19"/>
      <c r="C114" s="20"/>
      <c r="D114" s="20"/>
      <c r="E114" s="20"/>
      <c r="F114" s="21"/>
      <c r="G114" s="21"/>
      <c r="H114" s="21"/>
      <c r="I114" s="22"/>
    </row>
    <row r="115" spans="1:9" ht="13.5" thickBot="1">
      <c r="A115" s="18"/>
      <c r="B115" s="19"/>
      <c r="C115" s="465"/>
      <c r="D115" s="466"/>
      <c r="E115" s="466"/>
      <c r="F115" s="466"/>
      <c r="G115" s="466"/>
      <c r="H115" s="466"/>
      <c r="I115" s="467"/>
    </row>
    <row r="116" spans="1:9" ht="13.5" thickBot="1">
      <c r="A116" s="18"/>
      <c r="B116" s="19"/>
      <c r="C116" s="465"/>
      <c r="D116" s="466"/>
      <c r="E116" s="466"/>
      <c r="F116" s="466"/>
      <c r="G116" s="466"/>
      <c r="H116" s="466"/>
      <c r="I116" s="467"/>
    </row>
    <row r="117" spans="1:9" ht="13.5" thickBot="1">
      <c r="A117" s="18"/>
      <c r="B117" s="19"/>
      <c r="C117" s="465"/>
      <c r="D117" s="466"/>
      <c r="E117" s="466"/>
      <c r="F117" s="466"/>
      <c r="G117" s="466"/>
      <c r="H117" s="466"/>
      <c r="I117" s="467"/>
    </row>
    <row r="118" spans="1:9" ht="27.95" customHeight="1" thickBot="1">
      <c r="A118" s="18"/>
      <c r="B118" s="19"/>
      <c r="C118" s="20"/>
      <c r="D118" s="20"/>
      <c r="E118" s="20"/>
      <c r="F118" s="21"/>
      <c r="G118" s="21"/>
      <c r="H118" s="21"/>
      <c r="I118" s="22"/>
    </row>
    <row r="119" spans="1:9" ht="27.95" customHeight="1" thickBot="1">
      <c r="A119" s="18"/>
      <c r="B119" s="19"/>
      <c r="C119" s="20"/>
      <c r="D119" s="20"/>
      <c r="E119" s="20"/>
      <c r="F119" s="21"/>
      <c r="G119" s="21"/>
      <c r="H119" s="21"/>
      <c r="I119" s="22"/>
    </row>
    <row r="120" spans="1:9" ht="27.95" customHeight="1" thickBot="1">
      <c r="A120" s="18"/>
      <c r="B120" s="19"/>
      <c r="C120" s="20"/>
      <c r="D120" s="20"/>
      <c r="E120" s="20"/>
      <c r="F120" s="21"/>
      <c r="G120" s="21"/>
      <c r="H120" s="21"/>
      <c r="I120" s="22"/>
    </row>
    <row r="121" spans="1:9" ht="27.95" customHeight="1" thickBot="1">
      <c r="A121" s="18"/>
      <c r="B121" s="19"/>
      <c r="C121" s="20"/>
      <c r="D121" s="20"/>
      <c r="E121" s="20"/>
      <c r="F121" s="21"/>
      <c r="G121" s="21"/>
      <c r="H121" s="21"/>
      <c r="I121" s="22"/>
    </row>
    <row r="122" spans="1:9" ht="27.95" customHeight="1" thickBot="1">
      <c r="A122" s="18"/>
      <c r="B122" s="19"/>
      <c r="C122" s="20"/>
      <c r="D122" s="20"/>
      <c r="E122" s="20"/>
      <c r="F122" s="21"/>
      <c r="G122" s="21"/>
      <c r="H122" s="21"/>
      <c r="I122" s="22"/>
    </row>
    <row r="123" spans="1:9" ht="27.95" customHeight="1" thickBot="1">
      <c r="A123" s="18"/>
      <c r="B123" s="19"/>
      <c r="C123" s="20"/>
      <c r="D123" s="20"/>
      <c r="E123" s="20"/>
      <c r="F123" s="21"/>
      <c r="G123" s="21"/>
      <c r="H123" s="21"/>
      <c r="I123" s="22"/>
    </row>
    <row r="124" spans="1:9" ht="27.95" customHeight="1" thickBot="1">
      <c r="A124" s="18"/>
      <c r="B124" s="19"/>
      <c r="C124" s="20"/>
      <c r="D124" s="20"/>
      <c r="E124" s="20"/>
      <c r="F124" s="21"/>
      <c r="G124" s="21"/>
      <c r="H124" s="21"/>
      <c r="I124" s="22"/>
    </row>
    <row r="125" spans="1:9" ht="27.95" customHeight="1" thickBot="1">
      <c r="A125" s="18"/>
      <c r="B125" s="19"/>
      <c r="C125" s="20"/>
      <c r="D125" s="20"/>
      <c r="E125" s="20"/>
      <c r="F125" s="21"/>
      <c r="G125" s="21"/>
      <c r="H125" s="21"/>
      <c r="I125" s="22"/>
    </row>
    <row r="126" spans="1:9" ht="27.95" customHeight="1" thickBot="1">
      <c r="A126" s="18"/>
      <c r="B126" s="19"/>
      <c r="C126" s="20"/>
      <c r="D126" s="20"/>
      <c r="E126" s="20"/>
      <c r="F126" s="21"/>
      <c r="G126" s="21"/>
      <c r="H126" s="21"/>
      <c r="I126" s="22"/>
    </row>
    <row r="127" spans="1:9" ht="13.5" thickBot="1">
      <c r="A127" s="18"/>
      <c r="B127" s="19"/>
      <c r="C127" s="465"/>
      <c r="D127" s="466"/>
      <c r="E127" s="466"/>
      <c r="F127" s="466"/>
      <c r="G127" s="466"/>
      <c r="H127" s="466"/>
      <c r="I127" s="467"/>
    </row>
    <row r="128" spans="1:9" ht="13.5" thickBot="1">
      <c r="A128" s="18"/>
      <c r="B128" s="19"/>
      <c r="C128" s="465"/>
      <c r="D128" s="466"/>
      <c r="E128" s="466"/>
      <c r="F128" s="466"/>
      <c r="G128" s="466"/>
      <c r="H128" s="466"/>
      <c r="I128" s="467"/>
    </row>
    <row r="129" spans="1:9" ht="13.5" thickBot="1">
      <c r="A129" s="18"/>
      <c r="B129" s="19"/>
      <c r="C129" s="465"/>
      <c r="D129" s="466"/>
      <c r="E129" s="466"/>
      <c r="F129" s="466"/>
      <c r="G129" s="466"/>
      <c r="H129" s="466"/>
      <c r="I129" s="467"/>
    </row>
    <row r="130" spans="1:9" ht="13.5" thickBot="1">
      <c r="A130" s="18"/>
      <c r="B130" s="19"/>
      <c r="C130" s="465"/>
      <c r="D130" s="466"/>
      <c r="E130" s="466"/>
      <c r="F130" s="466"/>
      <c r="G130" s="466"/>
      <c r="H130" s="466"/>
      <c r="I130" s="467"/>
    </row>
    <row r="131" spans="1:9" ht="13.5" thickBot="1">
      <c r="A131" s="18"/>
      <c r="B131" s="19"/>
      <c r="C131" s="465"/>
      <c r="D131" s="466"/>
      <c r="E131" s="466"/>
      <c r="F131" s="466"/>
      <c r="G131" s="466"/>
      <c r="H131" s="466"/>
      <c r="I131" s="467"/>
    </row>
    <row r="132" spans="1:9" ht="13.5" thickBot="1">
      <c r="A132" s="18"/>
      <c r="B132" s="19"/>
      <c r="C132" s="465"/>
      <c r="D132" s="466"/>
      <c r="E132" s="466"/>
      <c r="F132" s="466"/>
      <c r="G132" s="466"/>
      <c r="H132" s="466"/>
      <c r="I132" s="467"/>
    </row>
    <row r="133" spans="1:9" ht="13.5" thickBot="1">
      <c r="A133" s="18"/>
      <c r="B133" s="19"/>
      <c r="C133" s="465"/>
      <c r="D133" s="466"/>
      <c r="E133" s="466"/>
      <c r="F133" s="466"/>
      <c r="G133" s="466"/>
      <c r="H133" s="466"/>
      <c r="I133" s="467"/>
    </row>
    <row r="134" spans="1:9" ht="13.5" thickBot="1">
      <c r="A134" s="18"/>
      <c r="B134" s="19"/>
      <c r="C134" s="465"/>
      <c r="D134" s="466"/>
      <c r="E134" s="466"/>
      <c r="F134" s="466"/>
      <c r="G134" s="466"/>
      <c r="H134" s="466"/>
      <c r="I134" s="467"/>
    </row>
    <row r="135" spans="1:9" ht="13.5" thickBot="1">
      <c r="A135" s="18"/>
      <c r="B135" s="19"/>
      <c r="C135" s="465"/>
      <c r="D135" s="466"/>
      <c r="E135" s="466"/>
      <c r="F135" s="466"/>
      <c r="G135" s="466"/>
      <c r="H135" s="466"/>
      <c r="I135" s="467"/>
    </row>
    <row r="136" spans="1:9" ht="13.5" thickBot="1">
      <c r="A136" s="18"/>
      <c r="B136" s="19"/>
      <c r="C136" s="465"/>
      <c r="D136" s="466"/>
      <c r="E136" s="466"/>
      <c r="F136" s="466"/>
      <c r="G136" s="466"/>
      <c r="H136" s="466"/>
      <c r="I136" s="467"/>
    </row>
    <row r="137" spans="1:9" ht="13.5" thickBot="1">
      <c r="A137" s="18"/>
      <c r="B137" s="19"/>
      <c r="C137" s="465"/>
      <c r="D137" s="466"/>
      <c r="E137" s="466"/>
      <c r="F137" s="466"/>
      <c r="G137" s="466"/>
      <c r="H137" s="466"/>
      <c r="I137" s="467"/>
    </row>
    <row r="138" spans="1:9" ht="13.5" thickBot="1">
      <c r="A138" s="18"/>
      <c r="B138" s="19"/>
      <c r="C138" s="465"/>
      <c r="D138" s="466"/>
      <c r="E138" s="466"/>
      <c r="F138" s="466"/>
      <c r="G138" s="466"/>
      <c r="H138" s="466"/>
      <c r="I138" s="467"/>
    </row>
    <row r="139" spans="1:9" ht="13.5" thickBot="1">
      <c r="A139" s="18"/>
      <c r="B139" s="19"/>
      <c r="C139" s="465"/>
      <c r="D139" s="466"/>
      <c r="E139" s="466"/>
      <c r="F139" s="466"/>
      <c r="G139" s="466"/>
      <c r="H139" s="466"/>
      <c r="I139" s="467"/>
    </row>
    <row r="140" spans="1:9" ht="27.95" customHeight="1" thickBot="1">
      <c r="A140" s="18"/>
      <c r="B140" s="19"/>
      <c r="C140" s="20"/>
      <c r="D140" s="20"/>
      <c r="E140" s="20"/>
      <c r="F140" s="21"/>
      <c r="G140" s="21"/>
      <c r="H140" s="21"/>
      <c r="I140" s="22"/>
    </row>
    <row r="141" spans="1:9" ht="27.95" customHeight="1" thickBot="1">
      <c r="A141" s="18"/>
      <c r="B141" s="19"/>
      <c r="C141" s="20"/>
      <c r="D141" s="20"/>
      <c r="E141" s="20"/>
      <c r="F141" s="21"/>
      <c r="G141" s="21"/>
      <c r="H141" s="21"/>
      <c r="I141" s="22"/>
    </row>
    <row r="142" spans="1:9" ht="13.5" thickBot="1">
      <c r="A142" s="18"/>
      <c r="B142" s="19"/>
      <c r="C142" s="465"/>
      <c r="D142" s="466"/>
      <c r="E142" s="466"/>
      <c r="F142" s="466"/>
      <c r="G142" s="466"/>
      <c r="H142" s="466"/>
      <c r="I142" s="467"/>
    </row>
    <row r="143" spans="1:9" ht="13.5" thickBot="1">
      <c r="A143" s="18"/>
      <c r="B143" s="19"/>
      <c r="C143" s="465"/>
      <c r="D143" s="466"/>
      <c r="E143" s="466"/>
      <c r="F143" s="466"/>
      <c r="G143" s="466"/>
      <c r="H143" s="466"/>
      <c r="I143" s="467"/>
    </row>
    <row r="144" spans="1:9" ht="13.5" thickBot="1">
      <c r="A144" s="18"/>
      <c r="B144" s="19"/>
      <c r="C144" s="465"/>
      <c r="D144" s="466"/>
      <c r="E144" s="466"/>
      <c r="F144" s="466"/>
      <c r="G144" s="466"/>
      <c r="H144" s="466"/>
      <c r="I144" s="467"/>
    </row>
    <row r="145" spans="1:9" ht="13.5" thickBot="1">
      <c r="A145" s="18"/>
      <c r="B145" s="19"/>
      <c r="C145" s="465"/>
      <c r="D145" s="466"/>
      <c r="E145" s="466"/>
      <c r="F145" s="466"/>
      <c r="G145" s="466"/>
      <c r="H145" s="466"/>
      <c r="I145" s="467"/>
    </row>
    <row r="146" spans="1:9" ht="27.95" customHeight="1" thickBot="1">
      <c r="A146" s="18"/>
      <c r="B146" s="19"/>
      <c r="C146" s="20"/>
      <c r="D146" s="20"/>
      <c r="E146" s="20"/>
      <c r="F146" s="21"/>
      <c r="G146" s="21"/>
      <c r="H146" s="21"/>
      <c r="I146" s="22"/>
    </row>
    <row r="147" spans="1:9" ht="27.95" customHeight="1" thickBot="1">
      <c r="A147" s="18"/>
      <c r="B147" s="19"/>
      <c r="C147" s="20"/>
      <c r="D147" s="20"/>
      <c r="E147" s="20"/>
      <c r="F147" s="21"/>
      <c r="G147" s="21"/>
      <c r="H147" s="21"/>
      <c r="I147" s="22"/>
    </row>
    <row r="148" spans="1:9" ht="27.95" customHeight="1" thickBot="1">
      <c r="A148" s="18"/>
      <c r="B148" s="19"/>
      <c r="C148" s="20"/>
      <c r="D148" s="20"/>
      <c r="E148" s="20"/>
      <c r="F148" s="21"/>
      <c r="G148" s="21"/>
      <c r="H148" s="21"/>
      <c r="I148" s="22"/>
    </row>
    <row r="149" spans="1:9" ht="13.5" thickBot="1">
      <c r="A149" s="18"/>
      <c r="B149" s="19"/>
      <c r="C149" s="465"/>
      <c r="D149" s="466"/>
      <c r="E149" s="466"/>
      <c r="F149" s="466"/>
      <c r="G149" s="466"/>
      <c r="H149" s="466"/>
      <c r="I149" s="467"/>
    </row>
    <row r="150" spans="1:9" ht="13.5" thickBot="1">
      <c r="A150" s="18"/>
      <c r="B150" s="19"/>
      <c r="C150" s="465"/>
      <c r="D150" s="466"/>
      <c r="E150" s="466"/>
      <c r="F150" s="466"/>
      <c r="G150" s="466"/>
      <c r="H150" s="466"/>
      <c r="I150" s="467"/>
    </row>
    <row r="151" spans="1:9" ht="13.5" thickBot="1">
      <c r="A151" s="18"/>
      <c r="B151" s="19"/>
      <c r="C151" s="465"/>
      <c r="D151" s="466"/>
      <c r="E151" s="466"/>
      <c r="F151" s="466"/>
      <c r="G151" s="466"/>
      <c r="H151" s="466"/>
      <c r="I151" s="467"/>
    </row>
    <row r="152" spans="1:9" ht="13.5" thickBot="1">
      <c r="A152" s="18"/>
      <c r="B152" s="19"/>
      <c r="C152" s="465"/>
      <c r="D152" s="466"/>
      <c r="E152" s="466"/>
      <c r="F152" s="466"/>
      <c r="G152" s="466"/>
      <c r="H152" s="466"/>
      <c r="I152" s="467"/>
    </row>
    <row r="153" spans="1:9" ht="27.95" customHeight="1" thickBot="1">
      <c r="A153" s="18"/>
      <c r="B153" s="19"/>
      <c r="C153" s="20"/>
      <c r="D153" s="20"/>
      <c r="E153" s="20"/>
      <c r="F153" s="21"/>
      <c r="G153" s="21"/>
      <c r="H153" s="21"/>
      <c r="I153" s="22"/>
    </row>
    <row r="154" spans="1:9" ht="27.95" customHeight="1" thickBot="1">
      <c r="A154" s="18"/>
      <c r="B154" s="19"/>
      <c r="C154" s="20"/>
      <c r="D154" s="20"/>
      <c r="E154" s="20"/>
      <c r="F154" s="21"/>
      <c r="G154" s="21"/>
      <c r="H154" s="21"/>
      <c r="I154" s="22"/>
    </row>
    <row r="155" spans="1:9" ht="27.95" customHeight="1" thickBot="1">
      <c r="A155" s="18"/>
      <c r="B155" s="19"/>
      <c r="C155" s="20"/>
      <c r="D155" s="20"/>
      <c r="E155" s="20"/>
      <c r="F155" s="21"/>
      <c r="G155" s="21"/>
      <c r="H155" s="21"/>
      <c r="I155" s="22"/>
    </row>
    <row r="156" spans="1:9" ht="27.95" customHeight="1" thickBot="1">
      <c r="A156" s="18"/>
      <c r="B156" s="19"/>
      <c r="C156" s="20"/>
      <c r="D156" s="20"/>
      <c r="E156" s="20"/>
      <c r="F156" s="21"/>
      <c r="G156" s="21"/>
      <c r="H156" s="21"/>
      <c r="I156" s="22"/>
    </row>
    <row r="157" spans="1:9" ht="27.95" customHeight="1" thickBot="1">
      <c r="A157" s="18"/>
      <c r="B157" s="19"/>
      <c r="C157" s="20"/>
      <c r="D157" s="20"/>
      <c r="E157" s="20"/>
      <c r="F157" s="21"/>
      <c r="G157" s="21"/>
      <c r="H157" s="21"/>
      <c r="I157" s="22"/>
    </row>
    <row r="158" spans="1:9" ht="27.95" customHeight="1" thickBot="1">
      <c r="A158" s="18"/>
      <c r="B158" s="19"/>
      <c r="C158" s="20"/>
      <c r="D158" s="20"/>
      <c r="E158" s="20"/>
      <c r="F158" s="21"/>
      <c r="G158" s="21"/>
      <c r="H158" s="21"/>
      <c r="I158" s="22"/>
    </row>
    <row r="159" spans="1:9" ht="27.95" customHeight="1" thickBot="1">
      <c r="A159" s="18"/>
      <c r="B159" s="19"/>
      <c r="C159" s="20"/>
      <c r="D159" s="20"/>
      <c r="E159" s="20"/>
      <c r="F159" s="21"/>
      <c r="G159" s="21"/>
      <c r="H159" s="21"/>
      <c r="I159" s="22"/>
    </row>
    <row r="160" spans="1:9" ht="13.5" thickBot="1">
      <c r="A160" s="18"/>
      <c r="B160" s="19"/>
      <c r="C160" s="465"/>
      <c r="D160" s="466"/>
      <c r="E160" s="466"/>
      <c r="F160" s="466"/>
      <c r="G160" s="466"/>
      <c r="H160" s="466"/>
      <c r="I160" s="467"/>
    </row>
    <row r="161" spans="1:9" ht="27.95" customHeight="1" thickBot="1">
      <c r="A161" s="18"/>
      <c r="B161" s="19"/>
      <c r="C161" s="20"/>
      <c r="D161" s="20"/>
      <c r="E161" s="20"/>
      <c r="F161" s="21"/>
      <c r="G161" s="21"/>
      <c r="H161" s="21"/>
      <c r="I161" s="22"/>
    </row>
    <row r="162" spans="1:9" ht="27.95" customHeight="1" thickBot="1">
      <c r="A162" s="18"/>
      <c r="B162" s="19"/>
      <c r="C162" s="20"/>
      <c r="D162" s="20"/>
      <c r="E162" s="20"/>
      <c r="F162" s="21"/>
      <c r="G162" s="21"/>
      <c r="H162" s="21"/>
      <c r="I162" s="22"/>
    </row>
    <row r="163" spans="1:9" ht="27.95" customHeight="1" thickBot="1">
      <c r="A163" s="18"/>
      <c r="B163" s="19"/>
      <c r="C163" s="20"/>
      <c r="D163" s="20"/>
      <c r="E163" s="20"/>
      <c r="F163" s="21"/>
      <c r="G163" s="21"/>
      <c r="H163" s="21"/>
      <c r="I163" s="22"/>
    </row>
    <row r="164" spans="1:9" ht="27.95" customHeight="1" thickBot="1">
      <c r="A164" s="18"/>
      <c r="B164" s="19"/>
      <c r="C164" s="20"/>
      <c r="D164" s="20"/>
      <c r="E164" s="20"/>
      <c r="F164" s="21"/>
      <c r="G164" s="21"/>
      <c r="H164" s="21"/>
      <c r="I164" s="22"/>
    </row>
    <row r="165" spans="1:9" ht="27.95" customHeight="1" thickBot="1">
      <c r="A165" s="18"/>
      <c r="B165" s="19"/>
      <c r="C165" s="20"/>
      <c r="D165" s="20"/>
      <c r="E165" s="20"/>
      <c r="F165" s="21"/>
      <c r="G165" s="21"/>
      <c r="H165" s="21"/>
      <c r="I165" s="22"/>
    </row>
    <row r="166" spans="1:9" ht="13.5" thickBot="1">
      <c r="A166" s="18"/>
      <c r="B166" s="19"/>
      <c r="C166" s="465"/>
      <c r="D166" s="466"/>
      <c r="E166" s="466"/>
      <c r="F166" s="466"/>
      <c r="G166" s="466"/>
      <c r="H166" s="466"/>
      <c r="I166" s="467"/>
    </row>
    <row r="167" spans="1:9" ht="27.95" customHeight="1" thickBot="1">
      <c r="A167" s="18"/>
      <c r="B167" s="19"/>
      <c r="C167" s="20"/>
      <c r="D167" s="20"/>
      <c r="E167" s="20"/>
      <c r="F167" s="21"/>
      <c r="G167" s="21"/>
      <c r="H167" s="21"/>
      <c r="I167" s="22"/>
    </row>
    <row r="168" spans="1:9" ht="27.95" customHeight="1" thickBot="1">
      <c r="A168" s="18"/>
      <c r="B168" s="19"/>
      <c r="C168" s="20"/>
      <c r="D168" s="20"/>
      <c r="E168" s="20"/>
      <c r="F168" s="21"/>
      <c r="G168" s="21"/>
      <c r="H168" s="21"/>
      <c r="I168" s="22"/>
    </row>
    <row r="169" spans="1:9" ht="13.5" thickBot="1">
      <c r="A169" s="18"/>
      <c r="B169" s="19"/>
      <c r="C169" s="465"/>
      <c r="D169" s="466"/>
      <c r="E169" s="466"/>
      <c r="F169" s="466"/>
      <c r="G169" s="466"/>
      <c r="H169" s="466"/>
      <c r="I169" s="467"/>
    </row>
    <row r="170" spans="1:9" ht="27.95" customHeight="1" thickBot="1">
      <c r="A170" s="18"/>
      <c r="B170" s="19"/>
      <c r="C170" s="20"/>
      <c r="D170" s="20"/>
      <c r="E170" s="20"/>
      <c r="F170" s="21"/>
      <c r="G170" s="21"/>
      <c r="H170" s="21"/>
      <c r="I170" s="22"/>
    </row>
    <row r="171" spans="1:9" ht="27.95" customHeight="1" thickBot="1">
      <c r="A171" s="18"/>
      <c r="B171" s="19"/>
      <c r="C171" s="20"/>
      <c r="D171" s="20"/>
      <c r="E171" s="20"/>
      <c r="F171" s="21"/>
      <c r="G171" s="21"/>
      <c r="H171" s="21"/>
      <c r="I171" s="22"/>
    </row>
    <row r="172" spans="1:9" ht="27.95" customHeight="1" thickBot="1">
      <c r="A172" s="18"/>
      <c r="B172" s="19"/>
      <c r="C172" s="20"/>
      <c r="D172" s="20"/>
      <c r="E172" s="20"/>
      <c r="F172" s="21"/>
      <c r="G172" s="21"/>
      <c r="H172" s="21"/>
      <c r="I172" s="22"/>
    </row>
    <row r="173" spans="1:9" ht="13.5" thickBot="1">
      <c r="A173" s="18"/>
      <c r="B173" s="19"/>
      <c r="C173" s="465"/>
      <c r="D173" s="466"/>
      <c r="E173" s="466"/>
      <c r="F173" s="466"/>
      <c r="G173" s="466"/>
      <c r="H173" s="466"/>
      <c r="I173" s="467"/>
    </row>
    <row r="174" spans="1:9" ht="13.5" thickBot="1">
      <c r="A174" s="18"/>
      <c r="B174" s="19"/>
      <c r="C174" s="465"/>
      <c r="D174" s="466"/>
      <c r="E174" s="466"/>
      <c r="F174" s="466"/>
      <c r="G174" s="466"/>
      <c r="H174" s="466"/>
      <c r="I174" s="467"/>
    </row>
    <row r="175" spans="1:9" ht="13.5" thickBot="1">
      <c r="A175" s="18"/>
      <c r="B175" s="19"/>
      <c r="C175" s="465"/>
      <c r="D175" s="466"/>
      <c r="E175" s="466"/>
      <c r="F175" s="466"/>
      <c r="G175" s="466"/>
      <c r="H175" s="466"/>
      <c r="I175" s="467"/>
    </row>
    <row r="176" spans="1:9" ht="13.5" thickBot="1">
      <c r="A176" s="18"/>
      <c r="B176" s="19"/>
      <c r="C176" s="465"/>
      <c r="D176" s="466"/>
      <c r="E176" s="466"/>
      <c r="F176" s="466"/>
      <c r="G176" s="466"/>
      <c r="H176" s="466"/>
      <c r="I176" s="467"/>
    </row>
    <row r="177" spans="1:9" ht="13.5" thickBot="1">
      <c r="A177" s="18"/>
      <c r="B177" s="19"/>
      <c r="C177" s="465"/>
      <c r="D177" s="466"/>
      <c r="E177" s="466"/>
      <c r="F177" s="466"/>
      <c r="G177" s="466"/>
      <c r="H177" s="466"/>
      <c r="I177" s="467"/>
    </row>
    <row r="178" spans="1:9" ht="13.5" thickBot="1">
      <c r="A178" s="18"/>
      <c r="B178" s="19"/>
      <c r="C178" s="465"/>
      <c r="D178" s="466"/>
      <c r="E178" s="466"/>
      <c r="F178" s="466"/>
      <c r="G178" s="466"/>
      <c r="H178" s="466"/>
      <c r="I178" s="467"/>
    </row>
    <row r="179" spans="1:9" ht="27.95" customHeight="1" thickBot="1">
      <c r="A179" s="18"/>
      <c r="B179" s="19"/>
      <c r="C179" s="20"/>
      <c r="D179" s="20"/>
      <c r="E179" s="20"/>
      <c r="F179" s="21"/>
      <c r="G179" s="21"/>
      <c r="H179" s="21"/>
      <c r="I179" s="22"/>
    </row>
    <row r="180" spans="1:9" ht="27.95" customHeight="1" thickBot="1">
      <c r="A180" s="18"/>
      <c r="B180" s="19"/>
      <c r="C180" s="20"/>
      <c r="D180" s="20"/>
      <c r="E180" s="20"/>
      <c r="F180" s="21"/>
      <c r="G180" s="21"/>
      <c r="H180" s="21"/>
      <c r="I180" s="22"/>
    </row>
    <row r="181" spans="1:9" ht="13.5" thickBot="1">
      <c r="A181" s="18"/>
      <c r="B181" s="19"/>
      <c r="C181" s="465"/>
      <c r="D181" s="466"/>
      <c r="E181" s="466"/>
      <c r="F181" s="466"/>
      <c r="G181" s="466"/>
      <c r="H181" s="466"/>
      <c r="I181" s="467"/>
    </row>
    <row r="182" spans="1:9" ht="27.95" customHeight="1" thickBot="1">
      <c r="A182" s="18"/>
      <c r="B182" s="19"/>
      <c r="C182" s="20"/>
      <c r="D182" s="20"/>
      <c r="E182" s="20"/>
      <c r="F182" s="21"/>
      <c r="G182" s="21"/>
      <c r="H182" s="21"/>
      <c r="I182" s="22"/>
    </row>
    <row r="183" spans="1:9" ht="27.95" customHeight="1" thickBot="1">
      <c r="A183" s="18"/>
      <c r="B183" s="19"/>
      <c r="C183" s="20"/>
      <c r="D183" s="20"/>
      <c r="E183" s="20"/>
      <c r="F183" s="21"/>
      <c r="G183" s="21"/>
      <c r="H183" s="21"/>
      <c r="I183" s="22"/>
    </row>
    <row r="184" spans="1:9" ht="13.5" thickBot="1">
      <c r="A184" s="18"/>
      <c r="B184" s="19"/>
      <c r="C184" s="465"/>
      <c r="D184" s="466"/>
      <c r="E184" s="466"/>
      <c r="F184" s="466"/>
      <c r="G184" s="466"/>
      <c r="H184" s="466"/>
      <c r="I184" s="467"/>
    </row>
    <row r="185" spans="1:9" ht="27.95" customHeight="1" thickBot="1">
      <c r="A185" s="18"/>
      <c r="B185" s="19"/>
      <c r="C185" s="20"/>
      <c r="D185" s="20"/>
      <c r="E185" s="20"/>
      <c r="F185" s="21"/>
      <c r="G185" s="21"/>
      <c r="H185" s="21"/>
      <c r="I185" s="22"/>
    </row>
    <row r="186" spans="1:9" ht="13.5" thickBot="1">
      <c r="A186" s="18"/>
      <c r="B186" s="19"/>
      <c r="C186" s="465"/>
      <c r="D186" s="466"/>
      <c r="E186" s="466"/>
      <c r="F186" s="466"/>
      <c r="G186" s="466"/>
      <c r="H186" s="466"/>
      <c r="I186" s="467"/>
    </row>
    <row r="187" spans="1:9" ht="27.95" customHeight="1" thickBot="1">
      <c r="A187" s="18"/>
      <c r="B187" s="19"/>
      <c r="C187" s="20"/>
      <c r="D187" s="20"/>
      <c r="E187" s="20"/>
      <c r="F187" s="21"/>
      <c r="G187" s="21"/>
      <c r="H187" s="21"/>
      <c r="I187" s="22"/>
    </row>
    <row r="188" spans="1:9" ht="13.5" thickBot="1">
      <c r="A188" s="18"/>
      <c r="B188" s="19"/>
      <c r="C188" s="465"/>
      <c r="D188" s="466"/>
      <c r="E188" s="466"/>
      <c r="F188" s="466"/>
      <c r="G188" s="466"/>
      <c r="H188" s="466"/>
      <c r="I188" s="467"/>
    </row>
    <row r="189" spans="1:9" ht="13.5" thickBot="1">
      <c r="A189" s="18"/>
      <c r="B189" s="19"/>
      <c r="C189" s="465"/>
      <c r="D189" s="466"/>
      <c r="E189" s="466"/>
      <c r="F189" s="466"/>
      <c r="G189" s="466"/>
      <c r="H189" s="466"/>
      <c r="I189" s="467"/>
    </row>
    <row r="190" spans="1:9" ht="27.95" customHeight="1" thickBot="1">
      <c r="A190" s="18"/>
      <c r="B190" s="19"/>
      <c r="C190" s="20"/>
      <c r="D190" s="20"/>
      <c r="E190" s="20"/>
      <c r="F190" s="21"/>
      <c r="G190" s="21"/>
      <c r="H190" s="21"/>
      <c r="I190" s="22"/>
    </row>
    <row r="191" spans="1:9" ht="27.95" customHeight="1" thickBot="1">
      <c r="A191" s="18"/>
      <c r="B191" s="19"/>
      <c r="C191" s="20"/>
      <c r="D191" s="20"/>
      <c r="E191" s="20"/>
      <c r="F191" s="21"/>
      <c r="G191" s="21"/>
      <c r="H191" s="21"/>
      <c r="I191" s="22"/>
    </row>
    <row r="192" spans="1:9" ht="13.5" thickBot="1">
      <c r="A192" s="18"/>
      <c r="B192" s="19"/>
      <c r="C192" s="465"/>
      <c r="D192" s="466"/>
      <c r="E192" s="466"/>
      <c r="F192" s="466"/>
      <c r="G192" s="466"/>
      <c r="H192" s="466"/>
      <c r="I192" s="467"/>
    </row>
    <row r="193" spans="1:9" ht="27.95" customHeight="1" thickBot="1">
      <c r="A193" s="18"/>
      <c r="B193" s="19"/>
      <c r="C193" s="20"/>
      <c r="D193" s="20"/>
      <c r="E193" s="20"/>
      <c r="F193" s="21"/>
      <c r="G193" s="21"/>
      <c r="H193" s="21"/>
      <c r="I193" s="22"/>
    </row>
    <row r="194" spans="1:9" ht="27.95" customHeight="1" thickBot="1">
      <c r="A194" s="18"/>
      <c r="B194" s="19"/>
      <c r="C194" s="20"/>
      <c r="D194" s="20"/>
      <c r="E194" s="20"/>
      <c r="F194" s="21"/>
      <c r="G194" s="21"/>
      <c r="H194" s="21"/>
      <c r="I194" s="22"/>
    </row>
    <row r="195" spans="1:9" ht="27.95" customHeight="1" thickBot="1">
      <c r="A195" s="18"/>
      <c r="B195" s="19"/>
      <c r="C195" s="20"/>
      <c r="D195" s="20"/>
      <c r="E195" s="20"/>
      <c r="F195" s="21"/>
      <c r="G195" s="21"/>
      <c r="H195" s="21"/>
      <c r="I195" s="22"/>
    </row>
    <row r="196" spans="1:9" ht="13.5" thickBot="1">
      <c r="A196" s="18"/>
      <c r="B196" s="19"/>
      <c r="C196" s="465"/>
      <c r="D196" s="466"/>
      <c r="E196" s="466"/>
      <c r="F196" s="466"/>
      <c r="G196" s="466"/>
      <c r="H196" s="466"/>
      <c r="I196" s="467"/>
    </row>
    <row r="197" spans="1:9" ht="27.95" customHeight="1" thickBot="1">
      <c r="A197" s="18"/>
      <c r="B197" s="19"/>
      <c r="C197" s="20"/>
      <c r="D197" s="20"/>
      <c r="E197" s="20"/>
      <c r="F197" s="21"/>
      <c r="G197" s="21"/>
      <c r="H197" s="21"/>
      <c r="I197" s="22"/>
    </row>
    <row r="198" spans="1:9" ht="27.95" customHeight="1" thickBot="1">
      <c r="A198" s="18"/>
      <c r="B198" s="19"/>
      <c r="C198" s="20"/>
      <c r="D198" s="20"/>
      <c r="E198" s="20"/>
      <c r="F198" s="21"/>
      <c r="G198" s="21"/>
      <c r="H198" s="21"/>
      <c r="I198" s="22"/>
    </row>
    <row r="199" spans="1:9" ht="13.5" thickBot="1">
      <c r="A199" s="18"/>
      <c r="B199" s="19"/>
      <c r="C199" s="465"/>
      <c r="D199" s="466"/>
      <c r="E199" s="466"/>
      <c r="F199" s="466"/>
      <c r="G199" s="466"/>
      <c r="H199" s="466"/>
      <c r="I199" s="467"/>
    </row>
    <row r="200" spans="1:9" ht="13.5" thickBot="1">
      <c r="A200" s="18"/>
      <c r="B200" s="19"/>
      <c r="C200" s="465"/>
      <c r="D200" s="466"/>
      <c r="E200" s="466"/>
      <c r="F200" s="466"/>
      <c r="G200" s="466"/>
      <c r="H200" s="466"/>
      <c r="I200" s="467"/>
    </row>
    <row r="201" spans="1:9" ht="13.5" thickBot="1">
      <c r="A201" s="18"/>
      <c r="B201" s="19"/>
      <c r="C201" s="465"/>
      <c r="D201" s="466"/>
      <c r="E201" s="466"/>
      <c r="F201" s="466"/>
      <c r="G201" s="466"/>
      <c r="H201" s="466"/>
      <c r="I201" s="467"/>
    </row>
    <row r="202" spans="1:9" ht="27.95" customHeight="1" thickBot="1">
      <c r="A202" s="18"/>
      <c r="B202" s="19"/>
      <c r="C202" s="20"/>
      <c r="D202" s="20"/>
      <c r="E202" s="20"/>
      <c r="F202" s="21"/>
      <c r="G202" s="21"/>
      <c r="H202" s="21"/>
      <c r="I202" s="22"/>
    </row>
    <row r="203" spans="1:9" ht="27.95" customHeight="1" thickBot="1">
      <c r="A203" s="18"/>
      <c r="B203" s="19"/>
      <c r="C203" s="20"/>
      <c r="D203" s="20"/>
      <c r="E203" s="20"/>
      <c r="F203" s="21"/>
      <c r="G203" s="21"/>
      <c r="H203" s="21"/>
      <c r="I203" s="22"/>
    </row>
    <row r="204" spans="1:9" ht="27.95" customHeight="1" thickBot="1">
      <c r="A204" s="18"/>
      <c r="B204" s="19"/>
      <c r="C204" s="20"/>
      <c r="D204" s="20"/>
      <c r="E204" s="20"/>
      <c r="F204" s="21"/>
      <c r="G204" s="21"/>
      <c r="H204" s="21"/>
      <c r="I204" s="22"/>
    </row>
    <row r="205" spans="1:9" ht="27.95" customHeight="1" thickBot="1">
      <c r="A205" s="18"/>
      <c r="B205" s="19"/>
      <c r="C205" s="20"/>
      <c r="D205" s="20"/>
      <c r="E205" s="20"/>
      <c r="F205" s="21"/>
      <c r="G205" s="21"/>
      <c r="H205" s="21"/>
      <c r="I205" s="22"/>
    </row>
    <row r="206" spans="1:9" ht="27.95" customHeight="1" thickBot="1">
      <c r="A206" s="18"/>
      <c r="B206" s="19"/>
      <c r="C206" s="20"/>
      <c r="D206" s="20"/>
      <c r="E206" s="20"/>
      <c r="F206" s="21"/>
      <c r="G206" s="21"/>
      <c r="H206" s="21"/>
      <c r="I206" s="22"/>
    </row>
    <row r="207" spans="1:9" ht="27.95" customHeight="1" thickBot="1">
      <c r="A207" s="18"/>
      <c r="B207" s="19"/>
      <c r="C207" s="20"/>
      <c r="D207" s="20"/>
      <c r="E207" s="20"/>
      <c r="F207" s="21"/>
      <c r="G207" s="21"/>
      <c r="H207" s="21"/>
      <c r="I207" s="22"/>
    </row>
    <row r="208" spans="1:9" ht="13.5" thickBot="1">
      <c r="A208" s="18"/>
      <c r="B208" s="19"/>
      <c r="C208" s="465"/>
      <c r="D208" s="466"/>
      <c r="E208" s="466"/>
      <c r="F208" s="466"/>
      <c r="G208" s="466"/>
      <c r="H208" s="466"/>
      <c r="I208" s="467"/>
    </row>
    <row r="209" spans="1:9" ht="27.95" customHeight="1" thickBot="1">
      <c r="A209" s="18"/>
      <c r="B209" s="19"/>
      <c r="C209" s="20"/>
      <c r="D209" s="20"/>
      <c r="E209" s="20"/>
      <c r="F209" s="21"/>
      <c r="G209" s="21"/>
      <c r="H209" s="21"/>
      <c r="I209" s="22"/>
    </row>
    <row r="210" spans="1:9" ht="27.95" customHeight="1" thickBot="1">
      <c r="A210" s="18"/>
      <c r="B210" s="19"/>
      <c r="C210" s="20"/>
      <c r="D210" s="20"/>
      <c r="E210" s="20"/>
      <c r="F210" s="21"/>
      <c r="G210" s="21"/>
      <c r="H210" s="21"/>
      <c r="I210" s="22"/>
    </row>
    <row r="211" spans="1:9" ht="13.5" thickBot="1">
      <c r="A211" s="18"/>
      <c r="B211" s="19"/>
      <c r="C211" s="465"/>
      <c r="D211" s="466"/>
      <c r="E211" s="466"/>
      <c r="F211" s="466"/>
      <c r="G211" s="466"/>
      <c r="H211" s="466"/>
      <c r="I211" s="467"/>
    </row>
    <row r="212" spans="1:9" ht="13.5" thickBot="1">
      <c r="A212" s="18"/>
      <c r="B212" s="19"/>
      <c r="C212" s="465"/>
      <c r="D212" s="466"/>
      <c r="E212" s="466"/>
      <c r="F212" s="466"/>
      <c r="G212" s="466"/>
      <c r="H212" s="466"/>
      <c r="I212" s="467"/>
    </row>
    <row r="213" spans="1:9" ht="27.95" customHeight="1" thickBot="1">
      <c r="A213" s="18"/>
      <c r="B213" s="19"/>
      <c r="C213" s="20"/>
      <c r="D213" s="20"/>
      <c r="E213" s="20"/>
      <c r="F213" s="21"/>
      <c r="G213" s="21"/>
      <c r="H213" s="21"/>
      <c r="I213" s="22"/>
    </row>
    <row r="214" spans="1:9" ht="27.95" customHeight="1" thickBot="1">
      <c r="A214" s="18"/>
      <c r="B214" s="19"/>
      <c r="C214" s="20"/>
      <c r="D214" s="20"/>
      <c r="E214" s="20"/>
      <c r="F214" s="21"/>
      <c r="G214" s="21"/>
      <c r="H214" s="21"/>
      <c r="I214" s="22"/>
    </row>
    <row r="215" spans="1:9" ht="27.95" customHeight="1" thickBot="1">
      <c r="A215" s="18"/>
      <c r="B215" s="19"/>
      <c r="C215" s="20"/>
      <c r="D215" s="20"/>
      <c r="E215" s="20"/>
      <c r="F215" s="21"/>
      <c r="G215" s="21"/>
      <c r="H215" s="21"/>
      <c r="I215" s="22"/>
    </row>
    <row r="216" spans="1:9" ht="13.5" thickBot="1">
      <c r="A216" s="18"/>
      <c r="B216" s="19"/>
      <c r="C216" s="465"/>
      <c r="D216" s="466"/>
      <c r="E216" s="466"/>
      <c r="F216" s="466"/>
      <c r="G216" s="466"/>
      <c r="H216" s="466"/>
      <c r="I216" s="467"/>
    </row>
    <row r="217" spans="1:9" ht="27.95" customHeight="1" thickBot="1">
      <c r="A217" s="18"/>
      <c r="B217" s="19"/>
      <c r="C217" s="20"/>
      <c r="D217" s="20"/>
      <c r="E217" s="20"/>
      <c r="F217" s="21"/>
      <c r="G217" s="21"/>
      <c r="H217" s="21"/>
      <c r="I217" s="22"/>
    </row>
    <row r="218" spans="1:9" ht="27.95" customHeight="1" thickBot="1">
      <c r="A218" s="18"/>
      <c r="B218" s="19"/>
      <c r="C218" s="20"/>
      <c r="D218" s="20"/>
      <c r="E218" s="20"/>
      <c r="F218" s="21"/>
      <c r="G218" s="21"/>
      <c r="H218" s="21"/>
      <c r="I218" s="22"/>
    </row>
    <row r="219" spans="1:9" ht="27.95" customHeight="1" thickBot="1">
      <c r="A219" s="18"/>
      <c r="B219" s="19"/>
      <c r="C219" s="20"/>
      <c r="D219" s="20"/>
      <c r="E219" s="20"/>
      <c r="F219" s="21"/>
      <c r="G219" s="21"/>
      <c r="H219" s="21"/>
      <c r="I219" s="22"/>
    </row>
    <row r="220" spans="1:9" ht="13.5" thickBot="1">
      <c r="A220" s="18"/>
      <c r="B220" s="19"/>
      <c r="C220" s="465"/>
      <c r="D220" s="466"/>
      <c r="E220" s="466"/>
      <c r="F220" s="466"/>
      <c r="G220" s="466"/>
      <c r="H220" s="466"/>
      <c r="I220" s="467"/>
    </row>
    <row r="221" spans="1:9" ht="27.95" customHeight="1" thickBot="1">
      <c r="A221" s="18"/>
      <c r="B221" s="19"/>
      <c r="C221" s="20"/>
      <c r="D221" s="20"/>
      <c r="E221" s="20"/>
      <c r="F221" s="21"/>
      <c r="G221" s="21"/>
      <c r="H221" s="21"/>
      <c r="I221" s="22"/>
    </row>
    <row r="222" spans="1:9" ht="13.5" thickBot="1">
      <c r="A222" s="18"/>
      <c r="B222" s="19"/>
      <c r="C222" s="465"/>
      <c r="D222" s="466"/>
      <c r="E222" s="466"/>
      <c r="F222" s="466"/>
      <c r="G222" s="466"/>
      <c r="H222" s="466"/>
      <c r="I222" s="467"/>
    </row>
    <row r="223" spans="1:9" ht="27.95" customHeight="1" thickBot="1">
      <c r="A223" s="18"/>
      <c r="B223" s="19"/>
      <c r="C223" s="20"/>
      <c r="D223" s="20"/>
      <c r="E223" s="20"/>
      <c r="F223" s="21"/>
      <c r="G223" s="21"/>
      <c r="H223" s="21"/>
      <c r="I223" s="22"/>
    </row>
    <row r="224" spans="1:9" ht="13.5" thickBot="1">
      <c r="A224" s="18"/>
      <c r="B224" s="19"/>
      <c r="C224" s="465"/>
      <c r="D224" s="466"/>
      <c r="E224" s="466"/>
      <c r="F224" s="466"/>
      <c r="G224" s="466"/>
      <c r="H224" s="466"/>
      <c r="I224" s="467"/>
    </row>
    <row r="225" spans="1:9" ht="27.95" customHeight="1" thickBot="1">
      <c r="A225" s="18"/>
      <c r="B225" s="19"/>
      <c r="C225" s="20"/>
      <c r="D225" s="20"/>
      <c r="E225" s="20"/>
      <c r="F225" s="21"/>
      <c r="G225" s="21"/>
      <c r="H225" s="21"/>
      <c r="I225" s="22"/>
    </row>
    <row r="226" spans="1:9" ht="27.95" customHeight="1" thickBot="1">
      <c r="A226" s="18"/>
      <c r="B226" s="19"/>
      <c r="C226" s="20"/>
      <c r="D226" s="20"/>
      <c r="E226" s="20"/>
      <c r="F226" s="21"/>
      <c r="G226" s="21"/>
      <c r="H226" s="21"/>
      <c r="I226" s="22"/>
    </row>
    <row r="227" spans="1:9" ht="27.95" customHeight="1" thickBot="1">
      <c r="A227" s="18"/>
      <c r="B227" s="19"/>
      <c r="C227" s="20"/>
      <c r="D227" s="20"/>
      <c r="E227" s="20"/>
      <c r="F227" s="21"/>
      <c r="G227" s="21"/>
      <c r="H227" s="21"/>
      <c r="I227" s="22"/>
    </row>
    <row r="228" spans="1:9" ht="13.5" thickBot="1">
      <c r="A228" s="18"/>
      <c r="B228" s="19"/>
      <c r="C228" s="465"/>
      <c r="D228" s="466"/>
      <c r="E228" s="466"/>
      <c r="F228" s="466"/>
      <c r="G228" s="466"/>
      <c r="H228" s="466"/>
      <c r="I228" s="467"/>
    </row>
    <row r="229" spans="1:9" ht="13.5" thickBot="1">
      <c r="A229" s="18"/>
      <c r="B229" s="19"/>
      <c r="C229" s="465"/>
      <c r="D229" s="466"/>
      <c r="E229" s="466"/>
      <c r="F229" s="466"/>
      <c r="G229" s="466"/>
      <c r="H229" s="466"/>
      <c r="I229" s="467"/>
    </row>
    <row r="230" spans="1:9" ht="13.5" thickBot="1">
      <c r="A230" s="18"/>
      <c r="B230" s="19"/>
      <c r="C230" s="465"/>
      <c r="D230" s="466"/>
      <c r="E230" s="466"/>
      <c r="F230" s="466"/>
      <c r="G230" s="466"/>
      <c r="H230" s="466"/>
      <c r="I230" s="467"/>
    </row>
    <row r="231" spans="1:9" ht="13.5" thickBot="1">
      <c r="A231" s="18"/>
      <c r="B231" s="19"/>
      <c r="C231" s="465"/>
      <c r="D231" s="466"/>
      <c r="E231" s="466"/>
      <c r="F231" s="466"/>
      <c r="G231" s="466"/>
      <c r="H231" s="466"/>
      <c r="I231" s="467"/>
    </row>
    <row r="232" spans="1:9" ht="13.5" thickBot="1">
      <c r="A232" s="18"/>
      <c r="B232" s="19"/>
      <c r="C232" s="465"/>
      <c r="D232" s="466"/>
      <c r="E232" s="466"/>
      <c r="F232" s="466"/>
      <c r="G232" s="466"/>
      <c r="H232" s="466"/>
      <c r="I232" s="467"/>
    </row>
    <row r="233" spans="1:9" ht="13.5" thickBot="1">
      <c r="A233" s="18"/>
      <c r="B233" s="19"/>
      <c r="C233" s="465"/>
      <c r="D233" s="466"/>
      <c r="E233" s="466"/>
      <c r="F233" s="466"/>
      <c r="G233" s="466"/>
      <c r="H233" s="466"/>
      <c r="I233" s="467"/>
    </row>
    <row r="234" spans="1:9" ht="27.95" customHeight="1" thickBot="1">
      <c r="A234" s="18"/>
      <c r="B234" s="19"/>
      <c r="C234" s="20"/>
      <c r="D234" s="20"/>
      <c r="E234" s="20"/>
      <c r="F234" s="21"/>
      <c r="G234" s="21"/>
      <c r="H234" s="21"/>
      <c r="I234" s="22"/>
    </row>
    <row r="235" spans="1:9" ht="27.95" customHeight="1" thickBot="1">
      <c r="A235" s="18"/>
      <c r="B235" s="19"/>
      <c r="C235" s="20"/>
      <c r="D235" s="20"/>
      <c r="E235" s="20"/>
      <c r="F235" s="21"/>
      <c r="G235" s="21"/>
      <c r="H235" s="21"/>
      <c r="I235" s="22"/>
    </row>
    <row r="236" spans="1:9" ht="27.95" customHeight="1" thickBot="1">
      <c r="A236" s="18"/>
      <c r="B236" s="19"/>
      <c r="C236" s="20"/>
      <c r="D236" s="20"/>
      <c r="E236" s="20"/>
      <c r="F236" s="21"/>
      <c r="G236" s="21"/>
      <c r="H236" s="21"/>
      <c r="I236" s="22"/>
    </row>
    <row r="237" spans="1:9" ht="13.5" thickBot="1">
      <c r="A237" s="18"/>
      <c r="B237" s="19"/>
      <c r="C237" s="465"/>
      <c r="D237" s="466"/>
      <c r="E237" s="466"/>
      <c r="F237" s="466"/>
      <c r="G237" s="466"/>
      <c r="H237" s="466"/>
      <c r="I237" s="467"/>
    </row>
    <row r="238" spans="1:9" ht="13.5" thickBot="1">
      <c r="A238" s="18"/>
      <c r="B238" s="19"/>
      <c r="C238" s="465"/>
      <c r="D238" s="466"/>
      <c r="E238" s="466"/>
      <c r="F238" s="466"/>
      <c r="G238" s="466"/>
      <c r="H238" s="466"/>
      <c r="I238" s="467"/>
    </row>
    <row r="239" spans="1:9" ht="27.95" customHeight="1" thickBot="1">
      <c r="A239" s="18"/>
      <c r="B239" s="19"/>
      <c r="C239" s="20"/>
      <c r="D239" s="20"/>
      <c r="E239" s="20"/>
      <c r="F239" s="21"/>
      <c r="G239" s="21"/>
      <c r="H239" s="21"/>
      <c r="I239" s="22"/>
    </row>
    <row r="240" spans="1:9" ht="27.95" customHeight="1" thickBot="1">
      <c r="A240" s="18"/>
      <c r="B240" s="19"/>
      <c r="C240" s="20"/>
      <c r="D240" s="20"/>
      <c r="E240" s="20"/>
      <c r="F240" s="21"/>
      <c r="G240" s="21"/>
      <c r="H240" s="21"/>
      <c r="I240" s="22"/>
    </row>
    <row r="241" spans="1:9" ht="27.95" customHeight="1" thickBot="1">
      <c r="A241" s="18"/>
      <c r="B241" s="19"/>
      <c r="C241" s="20"/>
      <c r="D241" s="20"/>
      <c r="E241" s="20"/>
      <c r="F241" s="21"/>
      <c r="G241" s="21"/>
      <c r="H241" s="21"/>
      <c r="I241" s="22"/>
    </row>
    <row r="242" spans="1:9" ht="27.95" customHeight="1" thickBot="1">
      <c r="A242" s="18"/>
      <c r="B242" s="19"/>
      <c r="C242" s="20"/>
      <c r="D242" s="20"/>
      <c r="E242" s="20"/>
      <c r="F242" s="21"/>
      <c r="G242" s="21"/>
      <c r="H242" s="21"/>
      <c r="I242" s="22"/>
    </row>
    <row r="243" spans="1:9" ht="27.95" customHeight="1" thickBot="1">
      <c r="A243" s="18"/>
      <c r="B243" s="19"/>
      <c r="C243" s="20"/>
      <c r="D243" s="20"/>
      <c r="E243" s="20"/>
      <c r="F243" s="21"/>
      <c r="G243" s="21"/>
      <c r="H243" s="21"/>
      <c r="I243" s="22"/>
    </row>
    <row r="244" spans="1:9" ht="13.5" thickBot="1">
      <c r="A244" s="18"/>
      <c r="B244" s="19"/>
      <c r="C244" s="465"/>
      <c r="D244" s="466"/>
      <c r="E244" s="466"/>
      <c r="F244" s="466"/>
      <c r="G244" s="466"/>
      <c r="H244" s="466"/>
      <c r="I244" s="467"/>
    </row>
    <row r="245" spans="1:9" ht="27.95" customHeight="1" thickBot="1">
      <c r="A245" s="18"/>
      <c r="B245" s="19"/>
      <c r="C245" s="20"/>
      <c r="D245" s="20"/>
      <c r="E245" s="20"/>
      <c r="F245" s="21"/>
      <c r="G245" s="21"/>
      <c r="H245" s="21"/>
      <c r="I245" s="22"/>
    </row>
    <row r="246" spans="1:9" ht="27.95" customHeight="1" thickBot="1">
      <c r="A246" s="18"/>
      <c r="B246" s="19"/>
      <c r="C246" s="20"/>
      <c r="D246" s="20"/>
      <c r="E246" s="20"/>
      <c r="F246" s="21"/>
      <c r="G246" s="21"/>
      <c r="H246" s="21"/>
      <c r="I246" s="22"/>
    </row>
    <row r="247" spans="1:9" ht="13.5" thickBot="1">
      <c r="A247" s="18"/>
      <c r="B247" s="19"/>
      <c r="C247" s="465"/>
      <c r="D247" s="466"/>
      <c r="E247" s="466"/>
      <c r="F247" s="466"/>
      <c r="G247" s="466"/>
      <c r="H247" s="466"/>
      <c r="I247" s="467"/>
    </row>
    <row r="248" spans="1:9" ht="27.95" customHeight="1" thickBot="1">
      <c r="A248" s="18"/>
      <c r="B248" s="19"/>
      <c r="C248" s="20"/>
      <c r="D248" s="20"/>
      <c r="E248" s="20"/>
      <c r="F248" s="21"/>
      <c r="G248" s="21"/>
      <c r="H248" s="21"/>
      <c r="I248" s="22"/>
    </row>
    <row r="249" spans="1:9" ht="27.95" customHeight="1" thickBot="1">
      <c r="A249" s="18"/>
      <c r="B249" s="19"/>
      <c r="C249" s="20"/>
      <c r="D249" s="20"/>
      <c r="E249" s="20"/>
      <c r="F249" s="21"/>
      <c r="G249" s="21"/>
      <c r="H249" s="21"/>
      <c r="I249" s="22"/>
    </row>
    <row r="250" spans="1:9" ht="27.95" customHeight="1" thickBot="1">
      <c r="A250" s="18"/>
      <c r="B250" s="19"/>
      <c r="C250" s="20"/>
      <c r="D250" s="20"/>
      <c r="E250" s="20"/>
      <c r="F250" s="21"/>
      <c r="G250" s="21"/>
      <c r="H250" s="21"/>
      <c r="I250" s="22"/>
    </row>
    <row r="251" spans="1:9" ht="13.5" thickBot="1">
      <c r="A251" s="18"/>
      <c r="B251" s="19"/>
      <c r="C251" s="465"/>
      <c r="D251" s="466"/>
      <c r="E251" s="466"/>
      <c r="F251" s="466"/>
      <c r="G251" s="466"/>
      <c r="H251" s="466"/>
      <c r="I251" s="467"/>
    </row>
    <row r="252" spans="1:9" ht="27.95" customHeight="1" thickBot="1">
      <c r="A252" s="18"/>
      <c r="B252" s="19"/>
      <c r="C252" s="20"/>
      <c r="D252" s="20"/>
      <c r="E252" s="20"/>
      <c r="F252" s="21"/>
      <c r="G252" s="21"/>
      <c r="H252" s="21"/>
      <c r="I252" s="22"/>
    </row>
    <row r="253" spans="1:9" ht="27.95" customHeight="1" thickBot="1">
      <c r="A253" s="18"/>
      <c r="B253" s="19"/>
      <c r="C253" s="20"/>
      <c r="D253" s="20"/>
      <c r="E253" s="20"/>
      <c r="F253" s="21"/>
      <c r="G253" s="21"/>
      <c r="H253" s="21"/>
      <c r="I253" s="22"/>
    </row>
    <row r="254" spans="1:9" ht="27.95" customHeight="1" thickBot="1">
      <c r="A254" s="18"/>
      <c r="B254" s="19"/>
      <c r="C254" s="20"/>
      <c r="D254" s="20"/>
      <c r="E254" s="20"/>
      <c r="F254" s="21"/>
      <c r="G254" s="21"/>
      <c r="H254" s="21"/>
      <c r="I254" s="22"/>
    </row>
    <row r="255" spans="1:9" ht="27.95" customHeight="1" thickBot="1">
      <c r="A255" s="18"/>
      <c r="B255" s="19"/>
      <c r="C255" s="20"/>
      <c r="D255" s="20"/>
      <c r="E255" s="20"/>
      <c r="F255" s="21"/>
      <c r="G255" s="21"/>
      <c r="H255" s="21"/>
      <c r="I255" s="22"/>
    </row>
    <row r="256" spans="1:9" ht="13.5" thickBot="1">
      <c r="A256" s="18"/>
      <c r="B256" s="19"/>
      <c r="C256" s="465"/>
      <c r="D256" s="466"/>
      <c r="E256" s="466"/>
      <c r="F256" s="466"/>
      <c r="G256" s="466"/>
      <c r="H256" s="466"/>
      <c r="I256" s="467"/>
    </row>
    <row r="257" spans="1:9" ht="13.5" thickBot="1">
      <c r="A257" s="18"/>
      <c r="B257" s="19"/>
      <c r="C257" s="465"/>
      <c r="D257" s="466"/>
      <c r="E257" s="466"/>
      <c r="F257" s="466"/>
      <c r="G257" s="466"/>
      <c r="H257" s="466"/>
      <c r="I257" s="467"/>
    </row>
    <row r="258" spans="1:9" ht="13.5" thickBot="1">
      <c r="A258" s="18"/>
      <c r="B258" s="19"/>
      <c r="C258" s="465"/>
      <c r="D258" s="466"/>
      <c r="E258" s="466"/>
      <c r="F258" s="466"/>
      <c r="G258" s="466"/>
      <c r="H258" s="466"/>
      <c r="I258" s="467"/>
    </row>
    <row r="259" spans="1:9" ht="13.5" thickBot="1">
      <c r="A259" s="18"/>
      <c r="B259" s="19"/>
      <c r="C259" s="465"/>
      <c r="D259" s="466"/>
      <c r="E259" s="466"/>
      <c r="F259" s="466"/>
      <c r="G259" s="466"/>
      <c r="H259" s="466"/>
      <c r="I259" s="467"/>
    </row>
    <row r="260" spans="1:9" ht="13.5" thickBot="1">
      <c r="A260" s="18"/>
      <c r="B260" s="19"/>
      <c r="C260" s="465"/>
      <c r="D260" s="466"/>
      <c r="E260" s="466"/>
      <c r="F260" s="466"/>
      <c r="G260" s="466"/>
      <c r="H260" s="466"/>
      <c r="I260" s="467"/>
    </row>
    <row r="261" spans="1:9" ht="13.5" thickBot="1">
      <c r="A261" s="18"/>
      <c r="B261" s="19"/>
      <c r="C261" s="465"/>
      <c r="D261" s="466"/>
      <c r="E261" s="466"/>
      <c r="F261" s="466"/>
      <c r="G261" s="466"/>
      <c r="H261" s="466"/>
      <c r="I261" s="467"/>
    </row>
    <row r="262" spans="1:9" ht="27.95" customHeight="1" thickBot="1">
      <c r="A262" s="18"/>
      <c r="B262" s="19"/>
      <c r="C262" s="20"/>
      <c r="D262" s="20"/>
      <c r="E262" s="20"/>
      <c r="F262" s="21"/>
      <c r="G262" s="21"/>
      <c r="H262" s="21"/>
      <c r="I262" s="22"/>
    </row>
    <row r="263" spans="1:9" ht="27.95" customHeight="1" thickBot="1">
      <c r="A263" s="18"/>
      <c r="B263" s="19"/>
      <c r="C263" s="20"/>
      <c r="D263" s="20"/>
      <c r="E263" s="20"/>
      <c r="F263" s="21"/>
      <c r="G263" s="21"/>
      <c r="H263" s="21"/>
      <c r="I263" s="22"/>
    </row>
    <row r="264" spans="1:9" ht="27.95" customHeight="1" thickBot="1">
      <c r="A264" s="18"/>
      <c r="B264" s="19"/>
      <c r="C264" s="20"/>
      <c r="D264" s="20"/>
      <c r="E264" s="20"/>
      <c r="F264" s="21"/>
      <c r="G264" s="21"/>
      <c r="H264" s="21"/>
      <c r="I264" s="22"/>
    </row>
    <row r="265" spans="1:9" ht="13.5" thickBot="1">
      <c r="A265" s="18"/>
      <c r="B265" s="19"/>
      <c r="C265" s="465"/>
      <c r="D265" s="466"/>
      <c r="E265" s="466"/>
      <c r="F265" s="466"/>
      <c r="G265" s="466"/>
      <c r="H265" s="466"/>
      <c r="I265" s="467"/>
    </row>
    <row r="266" spans="1:9" ht="27.95" customHeight="1" thickBot="1">
      <c r="A266" s="18"/>
      <c r="B266" s="19"/>
      <c r="C266" s="20"/>
      <c r="D266" s="20"/>
      <c r="E266" s="20"/>
      <c r="F266" s="21"/>
      <c r="G266" s="21"/>
      <c r="H266" s="21"/>
      <c r="I266" s="22"/>
    </row>
    <row r="267" spans="1:9" ht="27.95" customHeight="1" thickBot="1">
      <c r="A267" s="18"/>
      <c r="B267" s="19"/>
      <c r="C267" s="20"/>
      <c r="D267" s="20"/>
      <c r="E267" s="20"/>
      <c r="F267" s="21"/>
      <c r="G267" s="21"/>
      <c r="H267" s="21"/>
      <c r="I267" s="22"/>
    </row>
    <row r="268" spans="1:9" ht="13.5" thickBot="1">
      <c r="A268" s="18"/>
      <c r="B268" s="19"/>
      <c r="C268" s="465"/>
      <c r="D268" s="466"/>
      <c r="E268" s="466"/>
      <c r="F268" s="466"/>
      <c r="G268" s="466"/>
      <c r="H268" s="466"/>
      <c r="I268" s="467"/>
    </row>
    <row r="269" spans="1:9" ht="27.95" customHeight="1" thickBot="1">
      <c r="A269" s="18"/>
      <c r="B269" s="19"/>
      <c r="C269" s="20"/>
      <c r="D269" s="20"/>
      <c r="E269" s="20"/>
      <c r="F269" s="21"/>
      <c r="G269" s="21"/>
      <c r="H269" s="21"/>
      <c r="I269" s="22"/>
    </row>
    <row r="270" spans="1:9" ht="27.95" customHeight="1" thickBot="1">
      <c r="A270" s="18"/>
      <c r="B270" s="19"/>
      <c r="C270" s="20"/>
      <c r="D270" s="20"/>
      <c r="E270" s="20"/>
      <c r="F270" s="21"/>
      <c r="G270" s="21"/>
      <c r="H270" s="21"/>
      <c r="I270" s="22"/>
    </row>
    <row r="271" spans="1:9" ht="27.95" customHeight="1" thickBot="1">
      <c r="A271" s="18"/>
      <c r="B271" s="19"/>
      <c r="C271" s="20"/>
      <c r="D271" s="20"/>
      <c r="E271" s="20"/>
      <c r="F271" s="21"/>
      <c r="G271" s="21"/>
      <c r="H271" s="21"/>
      <c r="I271" s="22"/>
    </row>
    <row r="272" spans="1:9" ht="13.5" thickBot="1">
      <c r="A272" s="18"/>
      <c r="B272" s="19"/>
      <c r="C272" s="465"/>
      <c r="D272" s="466"/>
      <c r="E272" s="466"/>
      <c r="F272" s="466"/>
      <c r="G272" s="466"/>
      <c r="H272" s="466"/>
      <c r="I272" s="467"/>
    </row>
    <row r="273" spans="1:9" ht="27.95" customHeight="1" thickBot="1">
      <c r="A273" s="18"/>
      <c r="B273" s="19"/>
      <c r="C273" s="20"/>
      <c r="D273" s="20"/>
      <c r="E273" s="20"/>
      <c r="F273" s="21"/>
      <c r="G273" s="21"/>
      <c r="H273" s="21"/>
      <c r="I273" s="22"/>
    </row>
    <row r="274" spans="1:9" ht="13.5" thickBot="1">
      <c r="A274" s="18"/>
      <c r="B274" s="19"/>
      <c r="C274" s="465"/>
      <c r="D274" s="466"/>
      <c r="E274" s="466"/>
      <c r="F274" s="466"/>
      <c r="G274" s="466"/>
      <c r="H274" s="466"/>
      <c r="I274" s="467"/>
    </row>
    <row r="275" spans="1:9" ht="27.95" customHeight="1" thickBot="1">
      <c r="A275" s="18"/>
      <c r="B275" s="19"/>
      <c r="C275" s="20"/>
      <c r="D275" s="20"/>
      <c r="E275" s="20"/>
      <c r="F275" s="21"/>
      <c r="G275" s="21"/>
      <c r="H275" s="21"/>
      <c r="I275" s="22"/>
    </row>
    <row r="276" spans="1:9" ht="27.95" customHeight="1" thickBot="1">
      <c r="A276" s="18"/>
      <c r="B276" s="19"/>
      <c r="C276" s="20"/>
      <c r="D276" s="20"/>
      <c r="E276" s="20"/>
      <c r="F276" s="21"/>
      <c r="G276" s="21"/>
      <c r="H276" s="21"/>
      <c r="I276" s="22"/>
    </row>
    <row r="277" spans="1:9" ht="27.95" customHeight="1" thickBot="1">
      <c r="A277" s="18"/>
      <c r="B277" s="19"/>
      <c r="C277" s="20"/>
      <c r="D277" s="20"/>
      <c r="E277" s="20"/>
      <c r="F277" s="21"/>
      <c r="G277" s="21"/>
      <c r="H277" s="21"/>
      <c r="I277" s="22"/>
    </row>
    <row r="278" spans="1:9" ht="27.95" customHeight="1" thickBot="1">
      <c r="A278" s="18"/>
      <c r="B278" s="19"/>
      <c r="C278" s="20"/>
      <c r="D278" s="20"/>
      <c r="E278" s="20"/>
      <c r="F278" s="21"/>
      <c r="G278" s="21"/>
      <c r="H278" s="21"/>
      <c r="I278" s="22"/>
    </row>
    <row r="279" spans="1:9" ht="13.5" thickBot="1">
      <c r="A279" s="18"/>
      <c r="B279" s="19"/>
      <c r="C279" s="465"/>
      <c r="D279" s="466"/>
      <c r="E279" s="466"/>
      <c r="F279" s="466"/>
      <c r="G279" s="466"/>
      <c r="H279" s="466"/>
      <c r="I279" s="467"/>
    </row>
    <row r="280" spans="1:9" ht="13.5" thickBot="1">
      <c r="A280" s="18"/>
      <c r="B280" s="19"/>
      <c r="C280" s="465"/>
      <c r="D280" s="466"/>
      <c r="E280" s="466"/>
      <c r="F280" s="466"/>
      <c r="G280" s="466"/>
      <c r="H280" s="466"/>
      <c r="I280" s="467"/>
    </row>
    <row r="281" spans="1:9" ht="13.5" thickBot="1">
      <c r="A281" s="18"/>
      <c r="B281" s="19"/>
      <c r="C281" s="465"/>
      <c r="D281" s="466"/>
      <c r="E281" s="466"/>
      <c r="F281" s="466"/>
      <c r="G281" s="466"/>
      <c r="H281" s="466"/>
      <c r="I281" s="467"/>
    </row>
    <row r="282" spans="1:9" ht="13.5" thickBot="1">
      <c r="A282" s="18"/>
      <c r="B282" s="19"/>
      <c r="C282" s="465"/>
      <c r="D282" s="466"/>
      <c r="E282" s="466"/>
      <c r="F282" s="466"/>
      <c r="G282" s="466"/>
      <c r="H282" s="466"/>
      <c r="I282" s="467"/>
    </row>
    <row r="283" spans="1:9" ht="27.95" customHeight="1" thickBot="1">
      <c r="A283" s="18"/>
      <c r="B283" s="19"/>
      <c r="C283" s="20"/>
      <c r="D283" s="20"/>
      <c r="E283" s="20"/>
      <c r="F283" s="21"/>
      <c r="G283" s="21"/>
      <c r="H283" s="21"/>
      <c r="I283" s="22"/>
    </row>
    <row r="284" spans="1:9" ht="27.95" customHeight="1" thickBot="1">
      <c r="A284" s="18"/>
      <c r="B284" s="19"/>
      <c r="C284" s="20"/>
      <c r="D284" s="20"/>
      <c r="E284" s="20"/>
      <c r="F284" s="21"/>
      <c r="G284" s="21"/>
      <c r="H284" s="21"/>
      <c r="I284" s="22"/>
    </row>
    <row r="285" spans="1:9" ht="27.95" customHeight="1" thickBot="1">
      <c r="A285" s="18"/>
      <c r="B285" s="19"/>
      <c r="C285" s="20"/>
      <c r="D285" s="20"/>
      <c r="E285" s="20"/>
      <c r="F285" s="21"/>
      <c r="G285" s="21"/>
      <c r="H285" s="21"/>
      <c r="I285" s="22"/>
    </row>
    <row r="286" spans="1:9" ht="13.5" thickBot="1">
      <c r="A286" s="18"/>
      <c r="B286" s="19"/>
      <c r="C286" s="465"/>
      <c r="D286" s="466"/>
      <c r="E286" s="466"/>
      <c r="F286" s="466"/>
      <c r="G286" s="466"/>
      <c r="H286" s="466"/>
      <c r="I286" s="467"/>
    </row>
    <row r="287" spans="1:9" ht="13.5" thickBot="1">
      <c r="A287" s="18"/>
      <c r="B287" s="19"/>
      <c r="C287" s="465"/>
      <c r="D287" s="466"/>
      <c r="E287" s="466"/>
      <c r="F287" s="466"/>
      <c r="G287" s="466"/>
      <c r="H287" s="466"/>
      <c r="I287" s="467"/>
    </row>
    <row r="288" spans="1:9" ht="13.5" thickBot="1">
      <c r="A288" s="18"/>
      <c r="B288" s="19"/>
      <c r="C288" s="465"/>
      <c r="D288" s="466"/>
      <c r="E288" s="466"/>
      <c r="F288" s="466"/>
      <c r="G288" s="466"/>
      <c r="H288" s="466"/>
      <c r="I288" s="467"/>
    </row>
    <row r="289" spans="1:9" ht="13.5" thickBot="1">
      <c r="A289" s="18"/>
      <c r="B289" s="19"/>
      <c r="C289" s="465"/>
      <c r="D289" s="466"/>
      <c r="E289" s="466"/>
      <c r="F289" s="466"/>
      <c r="G289" s="466"/>
      <c r="H289" s="466"/>
      <c r="I289" s="467"/>
    </row>
    <row r="290" spans="1:9" ht="13.5" thickBot="1">
      <c r="A290" s="18"/>
      <c r="B290" s="19"/>
      <c r="C290" s="465"/>
      <c r="D290" s="466"/>
      <c r="E290" s="466"/>
      <c r="F290" s="466"/>
      <c r="G290" s="466"/>
      <c r="H290" s="466"/>
      <c r="I290" s="467"/>
    </row>
    <row r="291" spans="1:9" ht="27.95" customHeight="1" thickBot="1">
      <c r="A291" s="18"/>
      <c r="B291" s="19"/>
      <c r="C291" s="20"/>
      <c r="D291" s="20"/>
      <c r="E291" s="20"/>
      <c r="F291" s="21"/>
      <c r="G291" s="21"/>
      <c r="H291" s="21"/>
      <c r="I291" s="22"/>
    </row>
    <row r="292" spans="1:9" ht="13.5" thickBot="1">
      <c r="A292" s="18"/>
      <c r="B292" s="19"/>
      <c r="C292" s="465"/>
      <c r="D292" s="466"/>
      <c r="E292" s="466"/>
      <c r="F292" s="466"/>
      <c r="G292" s="466"/>
      <c r="H292" s="466"/>
      <c r="I292" s="467"/>
    </row>
    <row r="293" spans="1:9" ht="13.5" thickBot="1">
      <c r="A293" s="18"/>
      <c r="B293" s="19"/>
      <c r="C293" s="465"/>
      <c r="D293" s="466"/>
      <c r="E293" s="466"/>
      <c r="F293" s="466"/>
      <c r="G293" s="466"/>
      <c r="H293" s="466"/>
      <c r="I293" s="467"/>
    </row>
    <row r="294" spans="1:9" ht="13.5" thickBot="1">
      <c r="A294" s="18"/>
      <c r="B294" s="19"/>
      <c r="C294" s="465"/>
      <c r="D294" s="466"/>
      <c r="E294" s="466"/>
      <c r="F294" s="466"/>
      <c r="G294" s="466"/>
      <c r="H294" s="466"/>
      <c r="I294" s="467"/>
    </row>
    <row r="295" spans="1:9" ht="27.95" customHeight="1" thickBot="1">
      <c r="A295" s="18"/>
      <c r="B295" s="19"/>
      <c r="C295" s="20"/>
      <c r="D295" s="20"/>
      <c r="E295" s="20"/>
      <c r="F295" s="21"/>
      <c r="G295" s="21"/>
      <c r="H295" s="21"/>
      <c r="I295" s="22"/>
    </row>
    <row r="296" spans="1:9" ht="13.5" thickBot="1">
      <c r="A296" s="18"/>
      <c r="B296" s="19"/>
      <c r="C296" s="465"/>
      <c r="D296" s="466"/>
      <c r="E296" s="466"/>
      <c r="F296" s="466"/>
      <c r="G296" s="466"/>
      <c r="H296" s="466"/>
      <c r="I296" s="467"/>
    </row>
    <row r="297" spans="1:9" ht="27.95" customHeight="1" thickBot="1">
      <c r="A297" s="18"/>
      <c r="B297" s="19"/>
      <c r="C297" s="20"/>
      <c r="D297" s="20"/>
      <c r="E297" s="20"/>
      <c r="F297" s="21"/>
      <c r="G297" s="21"/>
      <c r="H297" s="21"/>
      <c r="I297" s="22"/>
    </row>
    <row r="298" spans="1:9" ht="27.95" customHeight="1" thickBot="1">
      <c r="A298" s="18"/>
      <c r="B298" s="19"/>
      <c r="C298" s="20"/>
      <c r="D298" s="20"/>
      <c r="E298" s="20"/>
      <c r="F298" s="21"/>
      <c r="G298" s="21"/>
      <c r="H298" s="21"/>
      <c r="I298" s="22"/>
    </row>
    <row r="299" spans="1:9" ht="27.95" customHeight="1" thickBot="1">
      <c r="A299" s="18"/>
      <c r="B299" s="19"/>
      <c r="C299" s="20"/>
      <c r="D299" s="20"/>
      <c r="E299" s="20"/>
      <c r="F299" s="21"/>
      <c r="G299" s="21"/>
      <c r="H299" s="21"/>
      <c r="I299" s="22"/>
    </row>
    <row r="300" spans="1:9" ht="27.95" customHeight="1" thickBot="1">
      <c r="A300" s="18"/>
      <c r="B300" s="19"/>
      <c r="C300" s="20"/>
      <c r="D300" s="20"/>
      <c r="E300" s="20"/>
      <c r="F300" s="21"/>
      <c r="G300" s="21"/>
      <c r="H300" s="21"/>
      <c r="I300" s="22"/>
    </row>
    <row r="301" spans="1:9" ht="13.5" thickBot="1">
      <c r="A301" s="18"/>
      <c r="B301" s="19"/>
      <c r="C301" s="465"/>
      <c r="D301" s="466"/>
      <c r="E301" s="466"/>
      <c r="F301" s="466"/>
      <c r="G301" s="466"/>
      <c r="H301" s="466"/>
      <c r="I301" s="467"/>
    </row>
    <row r="302" spans="1:9" ht="27.95" customHeight="1" thickBot="1">
      <c r="A302" s="18"/>
      <c r="B302" s="19"/>
      <c r="C302" s="20"/>
      <c r="D302" s="20"/>
      <c r="E302" s="20"/>
      <c r="F302" s="21"/>
      <c r="G302" s="21"/>
      <c r="H302" s="21"/>
      <c r="I302" s="22"/>
    </row>
    <row r="303" spans="1:9" ht="13.5" thickBot="1">
      <c r="A303" s="18"/>
      <c r="B303" s="19"/>
      <c r="C303" s="465"/>
      <c r="D303" s="466"/>
      <c r="E303" s="466"/>
      <c r="F303" s="466"/>
      <c r="G303" s="466"/>
      <c r="H303" s="466"/>
      <c r="I303" s="467"/>
    </row>
    <row r="304" spans="1:9" ht="27.95" customHeight="1" thickBot="1">
      <c r="A304" s="18"/>
      <c r="B304" s="19"/>
      <c r="C304" s="20"/>
      <c r="D304" s="20"/>
      <c r="E304" s="20"/>
      <c r="F304" s="21"/>
      <c r="G304" s="21"/>
      <c r="H304" s="21"/>
      <c r="I304" s="22"/>
    </row>
    <row r="305" spans="1:9" ht="27.95" customHeight="1" thickBot="1">
      <c r="A305" s="18"/>
      <c r="B305" s="19"/>
      <c r="C305" s="20"/>
      <c r="D305" s="20"/>
      <c r="E305" s="20"/>
      <c r="F305" s="21"/>
      <c r="G305" s="21"/>
      <c r="H305" s="21"/>
      <c r="I305" s="22"/>
    </row>
    <row r="306" spans="1:9" ht="27.95" customHeight="1" thickBot="1">
      <c r="A306" s="18"/>
      <c r="B306" s="19"/>
      <c r="C306" s="20"/>
      <c r="D306" s="20"/>
      <c r="E306" s="20"/>
      <c r="F306" s="21"/>
      <c r="G306" s="21"/>
      <c r="H306" s="21"/>
      <c r="I306" s="22"/>
    </row>
    <row r="307" spans="1:9" ht="13.5" thickBot="1">
      <c r="A307" s="18"/>
      <c r="B307" s="19"/>
      <c r="C307" s="465"/>
      <c r="D307" s="466"/>
      <c r="E307" s="466"/>
      <c r="F307" s="466"/>
      <c r="G307" s="466"/>
      <c r="H307" s="466"/>
      <c r="I307" s="467"/>
    </row>
    <row r="308" spans="1:9" ht="13.5" thickBot="1">
      <c r="A308" s="18"/>
      <c r="B308" s="19"/>
      <c r="C308" s="465"/>
      <c r="D308" s="466"/>
      <c r="E308" s="466"/>
      <c r="F308" s="466"/>
      <c r="G308" s="466"/>
      <c r="H308" s="466"/>
      <c r="I308" s="467"/>
    </row>
    <row r="309" spans="1:9" ht="13.5" thickBot="1">
      <c r="A309" s="18"/>
      <c r="B309" s="19"/>
      <c r="C309" s="465"/>
      <c r="D309" s="466"/>
      <c r="E309" s="466"/>
      <c r="F309" s="466"/>
      <c r="G309" s="466"/>
      <c r="H309" s="466"/>
      <c r="I309" s="467"/>
    </row>
    <row r="310" spans="1:9" ht="13.5" thickBot="1">
      <c r="A310" s="18"/>
      <c r="B310" s="19"/>
      <c r="C310" s="465"/>
      <c r="D310" s="466"/>
      <c r="E310" s="466"/>
      <c r="F310" s="466"/>
      <c r="G310" s="466"/>
      <c r="H310" s="466"/>
      <c r="I310" s="467"/>
    </row>
    <row r="311" spans="1:9" ht="13.5" thickBot="1">
      <c r="A311" s="18"/>
      <c r="B311" s="19"/>
      <c r="C311" s="465"/>
      <c r="D311" s="466"/>
      <c r="E311" s="466"/>
      <c r="F311" s="466"/>
      <c r="G311" s="466"/>
      <c r="H311" s="466"/>
      <c r="I311" s="467"/>
    </row>
    <row r="312" spans="1:9" ht="27.95" customHeight="1" thickBot="1">
      <c r="A312" s="18"/>
      <c r="B312" s="19"/>
      <c r="C312" s="20"/>
      <c r="D312" s="20"/>
      <c r="E312" s="20"/>
      <c r="F312" s="21"/>
      <c r="G312" s="21"/>
      <c r="H312" s="21"/>
      <c r="I312" s="22"/>
    </row>
    <row r="313" spans="1:9" ht="27.95" customHeight="1" thickBot="1">
      <c r="A313" s="18"/>
      <c r="B313" s="19"/>
      <c r="C313" s="20"/>
      <c r="D313" s="20"/>
      <c r="E313" s="20"/>
      <c r="F313" s="21"/>
      <c r="G313" s="21"/>
      <c r="H313" s="21"/>
      <c r="I313" s="22"/>
    </row>
    <row r="314" spans="1:9" ht="27.95" customHeight="1" thickBot="1">
      <c r="A314" s="18"/>
      <c r="B314" s="19"/>
      <c r="C314" s="20"/>
      <c r="D314" s="20"/>
      <c r="E314" s="20"/>
      <c r="F314" s="21"/>
      <c r="G314" s="21"/>
      <c r="H314" s="21"/>
      <c r="I314" s="22"/>
    </row>
    <row r="315" spans="1:9" ht="27.95" customHeight="1" thickBot="1">
      <c r="A315" s="18"/>
      <c r="B315" s="19"/>
      <c r="C315" s="20"/>
      <c r="D315" s="20"/>
      <c r="E315" s="20"/>
      <c r="F315" s="21"/>
      <c r="G315" s="21"/>
      <c r="H315" s="21"/>
      <c r="I315" s="22"/>
    </row>
    <row r="316" spans="1:9" ht="27.95" customHeight="1" thickBot="1">
      <c r="A316" s="18"/>
      <c r="B316" s="19"/>
      <c r="C316" s="20"/>
      <c r="D316" s="20"/>
      <c r="E316" s="20"/>
      <c r="F316" s="21"/>
      <c r="G316" s="21"/>
      <c r="H316" s="21"/>
      <c r="I316" s="22"/>
    </row>
    <row r="317" spans="1:9" ht="27.95" customHeight="1" thickBot="1">
      <c r="A317" s="18"/>
      <c r="B317" s="19"/>
      <c r="C317" s="20"/>
      <c r="D317" s="20"/>
      <c r="E317" s="20"/>
      <c r="F317" s="21"/>
      <c r="G317" s="21"/>
      <c r="H317" s="21"/>
      <c r="I317" s="22"/>
    </row>
    <row r="318" spans="1:9" ht="27.95" customHeight="1" thickBot="1">
      <c r="A318" s="18"/>
      <c r="B318" s="19"/>
      <c r="C318" s="20"/>
      <c r="D318" s="20"/>
      <c r="E318" s="20"/>
      <c r="F318" s="21"/>
      <c r="G318" s="21"/>
      <c r="H318" s="21"/>
      <c r="I318" s="22"/>
    </row>
    <row r="319" spans="1:9" ht="27.95" customHeight="1" thickBot="1">
      <c r="A319" s="18"/>
      <c r="B319" s="19"/>
      <c r="C319" s="20"/>
      <c r="D319" s="20"/>
      <c r="E319" s="20"/>
      <c r="F319" s="21"/>
      <c r="G319" s="21"/>
      <c r="H319" s="21"/>
      <c r="I319" s="22"/>
    </row>
    <row r="320" spans="1:9" ht="13.5" thickBot="1">
      <c r="A320" s="18"/>
      <c r="B320" s="19"/>
      <c r="C320" s="465"/>
      <c r="D320" s="466"/>
      <c r="E320" s="466"/>
      <c r="F320" s="466"/>
      <c r="G320" s="466"/>
      <c r="H320" s="466"/>
      <c r="I320" s="467"/>
    </row>
    <row r="321" spans="1:9" ht="27.95" customHeight="1" thickBot="1">
      <c r="A321" s="18"/>
      <c r="B321" s="19"/>
      <c r="C321" s="20"/>
      <c r="D321" s="20"/>
      <c r="E321" s="20"/>
      <c r="F321" s="21"/>
      <c r="G321" s="21"/>
      <c r="H321" s="21"/>
      <c r="I321" s="22"/>
    </row>
    <row r="322" spans="1:9" ht="27.95" customHeight="1" thickBot="1">
      <c r="A322" s="18"/>
      <c r="B322" s="19"/>
      <c r="C322" s="20"/>
      <c r="D322" s="20"/>
      <c r="E322" s="20"/>
      <c r="F322" s="21"/>
      <c r="G322" s="21"/>
      <c r="H322" s="21"/>
      <c r="I322" s="22"/>
    </row>
    <row r="323" spans="1:9" ht="13.5" thickBot="1">
      <c r="A323" s="18"/>
      <c r="B323" s="19"/>
      <c r="C323" s="465"/>
      <c r="D323" s="466"/>
      <c r="E323" s="466"/>
      <c r="F323" s="466"/>
      <c r="G323" s="466"/>
      <c r="H323" s="466"/>
      <c r="I323" s="467"/>
    </row>
    <row r="324" spans="1:9" ht="27.95" customHeight="1" thickBot="1">
      <c r="A324" s="18"/>
      <c r="B324" s="19"/>
      <c r="C324" s="20"/>
      <c r="D324" s="20"/>
      <c r="E324" s="20"/>
      <c r="F324" s="21"/>
      <c r="G324" s="21"/>
      <c r="H324" s="21"/>
      <c r="I324" s="22"/>
    </row>
    <row r="325" spans="1:9" ht="27.95" customHeight="1" thickBot="1">
      <c r="A325" s="18"/>
      <c r="B325" s="19"/>
      <c r="C325" s="20"/>
      <c r="D325" s="20"/>
      <c r="E325" s="20"/>
      <c r="F325" s="21"/>
      <c r="G325" s="21"/>
      <c r="H325" s="21"/>
      <c r="I325" s="22"/>
    </row>
    <row r="326" spans="1:9" ht="13.5" thickBot="1">
      <c r="A326" s="18"/>
      <c r="B326" s="19"/>
      <c r="C326" s="465"/>
      <c r="D326" s="466"/>
      <c r="E326" s="466"/>
      <c r="F326" s="466"/>
      <c r="G326" s="466"/>
      <c r="H326" s="466"/>
      <c r="I326" s="467"/>
    </row>
    <row r="327" spans="1:9" ht="27.95" customHeight="1" thickBot="1">
      <c r="A327" s="18"/>
      <c r="B327" s="19"/>
      <c r="C327" s="20"/>
      <c r="D327" s="20"/>
      <c r="E327" s="20"/>
      <c r="F327" s="21"/>
      <c r="G327" s="21"/>
      <c r="H327" s="21"/>
      <c r="I327" s="22"/>
    </row>
    <row r="328" spans="1:9" ht="27.95" customHeight="1" thickBot="1">
      <c r="A328" s="18"/>
      <c r="B328" s="19"/>
      <c r="C328" s="20"/>
      <c r="D328" s="20"/>
      <c r="E328" s="20"/>
      <c r="F328" s="21"/>
      <c r="G328" s="21"/>
      <c r="H328" s="21"/>
      <c r="I328" s="22"/>
    </row>
    <row r="329" spans="1:9" ht="27.95" customHeight="1" thickBot="1">
      <c r="A329" s="18"/>
      <c r="B329" s="19"/>
      <c r="C329" s="20"/>
      <c r="D329" s="20"/>
      <c r="E329" s="20"/>
      <c r="F329" s="21"/>
      <c r="G329" s="21"/>
      <c r="H329" s="21"/>
      <c r="I329" s="22"/>
    </row>
    <row r="330" spans="1:9" ht="27.95" customHeight="1" thickBot="1">
      <c r="A330" s="18"/>
      <c r="B330" s="19"/>
      <c r="C330" s="20"/>
      <c r="D330" s="20"/>
      <c r="E330" s="20"/>
      <c r="F330" s="21"/>
      <c r="G330" s="21"/>
      <c r="H330" s="21"/>
      <c r="I330" s="22"/>
    </row>
    <row r="331" spans="1:9" ht="27.95" customHeight="1" thickBot="1">
      <c r="A331" s="18"/>
      <c r="B331" s="19"/>
      <c r="C331" s="20"/>
      <c r="D331" s="20"/>
      <c r="E331" s="20"/>
      <c r="F331" s="21"/>
      <c r="G331" s="21"/>
      <c r="H331" s="21"/>
      <c r="I331" s="22"/>
    </row>
    <row r="332" spans="1:9" ht="27.95" customHeight="1" thickBot="1">
      <c r="A332" s="18"/>
      <c r="B332" s="19"/>
      <c r="C332" s="20"/>
      <c r="D332" s="20"/>
      <c r="E332" s="20"/>
      <c r="F332" s="21"/>
      <c r="G332" s="21"/>
      <c r="H332" s="21"/>
      <c r="I332" s="22"/>
    </row>
    <row r="333" spans="1:9" ht="27.95" customHeight="1" thickBot="1">
      <c r="A333" s="18"/>
      <c r="B333" s="19"/>
      <c r="C333" s="20"/>
      <c r="D333" s="20"/>
      <c r="E333" s="20"/>
      <c r="F333" s="21"/>
      <c r="G333" s="21"/>
      <c r="H333" s="21"/>
      <c r="I333" s="22"/>
    </row>
    <row r="334" spans="1:9" ht="27.95" customHeight="1" thickBot="1">
      <c r="A334" s="18"/>
      <c r="B334" s="19"/>
      <c r="C334" s="20"/>
      <c r="D334" s="20"/>
      <c r="E334" s="20"/>
      <c r="F334" s="21"/>
      <c r="G334" s="21"/>
      <c r="H334" s="21"/>
      <c r="I334" s="22"/>
    </row>
    <row r="335" spans="1:9" ht="27.95" customHeight="1" thickBot="1">
      <c r="A335" s="18"/>
      <c r="B335" s="19"/>
      <c r="C335" s="20"/>
      <c r="D335" s="20"/>
      <c r="E335" s="20"/>
      <c r="F335" s="21"/>
      <c r="G335" s="21"/>
      <c r="H335" s="21"/>
      <c r="I335" s="22"/>
    </row>
    <row r="336" spans="1:9" ht="27.95" customHeight="1" thickBot="1">
      <c r="A336" s="18"/>
      <c r="B336" s="19"/>
      <c r="C336" s="20"/>
      <c r="D336" s="20"/>
      <c r="E336" s="20"/>
      <c r="F336" s="21"/>
      <c r="G336" s="21"/>
      <c r="H336" s="21"/>
      <c r="I336" s="22"/>
    </row>
    <row r="337" spans="1:9" ht="13.5" thickBot="1">
      <c r="A337" s="18"/>
      <c r="B337" s="19"/>
      <c r="C337" s="465"/>
      <c r="D337" s="466"/>
      <c r="E337" s="466"/>
      <c r="F337" s="466"/>
      <c r="G337" s="466"/>
      <c r="H337" s="466"/>
      <c r="I337" s="467"/>
    </row>
    <row r="338" spans="1:9" ht="27.95" customHeight="1" thickBot="1">
      <c r="A338" s="18"/>
      <c r="B338" s="19"/>
      <c r="C338" s="20"/>
      <c r="D338" s="20"/>
      <c r="E338" s="20"/>
      <c r="F338" s="21"/>
      <c r="G338" s="21"/>
      <c r="H338" s="21"/>
      <c r="I338" s="22"/>
    </row>
    <row r="339" spans="1:9" ht="27.95" customHeight="1" thickBot="1">
      <c r="A339" s="18"/>
      <c r="B339" s="19"/>
      <c r="C339" s="20"/>
      <c r="D339" s="20"/>
      <c r="E339" s="20"/>
      <c r="F339" s="21"/>
      <c r="G339" s="21"/>
      <c r="H339" s="21"/>
      <c r="I339" s="22"/>
    </row>
    <row r="340" spans="1:9" ht="13.5" thickBot="1">
      <c r="A340" s="18"/>
      <c r="B340" s="19"/>
      <c r="C340" s="465"/>
      <c r="D340" s="466"/>
      <c r="E340" s="466"/>
      <c r="F340" s="466"/>
      <c r="G340" s="466"/>
      <c r="H340" s="466"/>
      <c r="I340" s="467"/>
    </row>
    <row r="341" spans="1:9" ht="13.5" thickBot="1">
      <c r="A341" s="18"/>
      <c r="B341" s="19"/>
      <c r="C341" s="465"/>
      <c r="D341" s="466"/>
      <c r="E341" s="466"/>
      <c r="F341" s="466"/>
      <c r="G341" s="466"/>
      <c r="H341" s="466"/>
      <c r="I341" s="467"/>
    </row>
    <row r="342" spans="1:9" ht="27.95" customHeight="1" thickBot="1">
      <c r="A342" s="18"/>
      <c r="B342" s="19"/>
      <c r="C342" s="20"/>
      <c r="D342" s="20"/>
      <c r="E342" s="20"/>
      <c r="F342" s="21"/>
      <c r="G342" s="21"/>
      <c r="H342" s="21"/>
      <c r="I342" s="22"/>
    </row>
    <row r="343" spans="1:9" ht="27.95" customHeight="1" thickBot="1">
      <c r="A343" s="18"/>
      <c r="B343" s="19"/>
      <c r="C343" s="20"/>
      <c r="D343" s="20"/>
      <c r="E343" s="20"/>
      <c r="F343" s="21"/>
      <c r="G343" s="21"/>
      <c r="H343" s="21"/>
      <c r="I343" s="22"/>
    </row>
    <row r="344" spans="1:9" ht="27.95" customHeight="1" thickBot="1">
      <c r="A344" s="18"/>
      <c r="B344" s="19"/>
      <c r="C344" s="20"/>
      <c r="D344" s="20"/>
      <c r="E344" s="20"/>
      <c r="F344" s="21"/>
      <c r="G344" s="21"/>
      <c r="H344" s="21"/>
      <c r="I344" s="22"/>
    </row>
    <row r="345" spans="1:9" ht="13.5" thickBot="1">
      <c r="A345" s="18"/>
      <c r="B345" s="19"/>
      <c r="C345" s="465"/>
      <c r="D345" s="466"/>
      <c r="E345" s="466"/>
      <c r="F345" s="466"/>
      <c r="G345" s="466"/>
      <c r="H345" s="466"/>
      <c r="I345" s="467"/>
    </row>
    <row r="346" spans="1:9" ht="27.95" customHeight="1" thickBot="1">
      <c r="A346" s="18"/>
      <c r="B346" s="19"/>
      <c r="C346" s="20"/>
      <c r="D346" s="20"/>
      <c r="E346" s="20"/>
      <c r="F346" s="21"/>
      <c r="G346" s="21"/>
      <c r="H346" s="21"/>
      <c r="I346" s="22"/>
    </row>
    <row r="347" spans="1:9" ht="27.95" customHeight="1" thickBot="1">
      <c r="A347" s="18"/>
      <c r="B347" s="19"/>
      <c r="C347" s="20"/>
      <c r="D347" s="20"/>
      <c r="E347" s="20"/>
      <c r="F347" s="21"/>
      <c r="G347" s="21"/>
      <c r="H347" s="21"/>
      <c r="I347" s="22"/>
    </row>
    <row r="348" spans="1:9" ht="27.95" customHeight="1" thickBot="1">
      <c r="A348" s="18"/>
      <c r="B348" s="19"/>
      <c r="C348" s="20"/>
      <c r="D348" s="20"/>
      <c r="E348" s="20"/>
      <c r="F348" s="21"/>
      <c r="G348" s="21"/>
      <c r="H348" s="21"/>
      <c r="I348" s="22"/>
    </row>
    <row r="349" spans="1:9" ht="27.95" customHeight="1" thickBot="1">
      <c r="A349" s="18"/>
      <c r="B349" s="19"/>
      <c r="C349" s="20"/>
      <c r="D349" s="20"/>
      <c r="E349" s="20"/>
      <c r="F349" s="21"/>
      <c r="G349" s="21"/>
      <c r="H349" s="21"/>
      <c r="I349" s="22"/>
    </row>
    <row r="350" spans="1:9" ht="27.95" customHeight="1" thickBot="1">
      <c r="A350" s="18"/>
      <c r="B350" s="19"/>
      <c r="C350" s="20"/>
      <c r="D350" s="20"/>
      <c r="E350" s="20"/>
      <c r="F350" s="21"/>
      <c r="G350" s="21"/>
      <c r="H350" s="21"/>
      <c r="I350" s="22"/>
    </row>
    <row r="351" spans="1:9" ht="13.5" thickBot="1">
      <c r="A351" s="18"/>
      <c r="B351" s="19"/>
      <c r="C351" s="465"/>
      <c r="D351" s="466"/>
      <c r="E351" s="466"/>
      <c r="F351" s="466"/>
      <c r="G351" s="466"/>
      <c r="H351" s="466"/>
      <c r="I351" s="467"/>
    </row>
    <row r="352" spans="1:9" ht="27.95" customHeight="1" thickBot="1">
      <c r="A352" s="18"/>
      <c r="B352" s="19"/>
      <c r="C352" s="20"/>
      <c r="D352" s="20"/>
      <c r="E352" s="20"/>
      <c r="F352" s="21"/>
      <c r="G352" s="21"/>
      <c r="H352" s="21"/>
      <c r="I352" s="22"/>
    </row>
    <row r="353" spans="1:9" ht="27.95" customHeight="1" thickBot="1">
      <c r="A353" s="18"/>
      <c r="B353" s="19"/>
      <c r="C353" s="20"/>
      <c r="D353" s="20"/>
      <c r="E353" s="20"/>
      <c r="F353" s="21"/>
      <c r="G353" s="21"/>
      <c r="H353" s="21"/>
      <c r="I353" s="22"/>
    </row>
    <row r="354" spans="1:9" ht="13.5" thickBot="1">
      <c r="A354" s="18"/>
      <c r="B354" s="19"/>
      <c r="C354" s="465"/>
      <c r="D354" s="466"/>
      <c r="E354" s="466"/>
      <c r="F354" s="466"/>
      <c r="G354" s="466"/>
      <c r="H354" s="466"/>
      <c r="I354" s="467"/>
    </row>
    <row r="355" spans="1:9" ht="13.5" thickBot="1">
      <c r="A355" s="18"/>
      <c r="B355" s="19"/>
      <c r="C355" s="465"/>
      <c r="D355" s="466"/>
      <c r="E355" s="466"/>
      <c r="F355" s="466"/>
      <c r="G355" s="466"/>
      <c r="H355" s="466"/>
      <c r="I355" s="467"/>
    </row>
    <row r="356" spans="1:9" ht="13.5" thickBot="1">
      <c r="A356" s="18"/>
      <c r="B356" s="19"/>
      <c r="C356" s="465"/>
      <c r="D356" s="466"/>
      <c r="E356" s="466"/>
      <c r="F356" s="466"/>
      <c r="G356" s="466"/>
      <c r="H356" s="466"/>
      <c r="I356" s="467"/>
    </row>
    <row r="357" spans="1:9" ht="27.95" customHeight="1" thickBot="1">
      <c r="A357" s="18"/>
      <c r="B357" s="19"/>
      <c r="C357" s="20"/>
      <c r="D357" s="20"/>
      <c r="E357" s="20"/>
      <c r="F357" s="21"/>
      <c r="G357" s="21"/>
      <c r="H357" s="21"/>
      <c r="I357" s="22"/>
    </row>
    <row r="358" spans="1:9" ht="27.95" customHeight="1" thickBot="1">
      <c r="A358" s="18"/>
      <c r="B358" s="19"/>
      <c r="C358" s="20"/>
      <c r="D358" s="20"/>
      <c r="E358" s="20"/>
      <c r="F358" s="21"/>
      <c r="G358" s="21"/>
      <c r="H358" s="21"/>
      <c r="I358" s="22"/>
    </row>
    <row r="359" spans="1:9" ht="13.5" thickBot="1">
      <c r="A359" s="18"/>
      <c r="B359" s="19"/>
      <c r="C359" s="465"/>
      <c r="D359" s="466"/>
      <c r="E359" s="466"/>
      <c r="F359" s="466"/>
      <c r="G359" s="466"/>
      <c r="H359" s="466"/>
      <c r="I359" s="467"/>
    </row>
    <row r="360" spans="1:9" ht="27.95" customHeight="1" thickBot="1">
      <c r="A360" s="18"/>
      <c r="B360" s="19"/>
      <c r="C360" s="20"/>
      <c r="D360" s="20"/>
      <c r="E360" s="20"/>
      <c r="F360" s="21"/>
      <c r="G360" s="21"/>
      <c r="H360" s="21"/>
      <c r="I360" s="22"/>
    </row>
    <row r="361" spans="1:9" ht="27.95" customHeight="1" thickBot="1">
      <c r="A361" s="18"/>
      <c r="B361" s="19"/>
      <c r="C361" s="20"/>
      <c r="D361" s="20"/>
      <c r="E361" s="20"/>
      <c r="F361" s="21"/>
      <c r="G361" s="21"/>
      <c r="H361" s="21"/>
      <c r="I361" s="22"/>
    </row>
    <row r="362" spans="1:9" ht="27.95" customHeight="1" thickBot="1">
      <c r="A362" s="18"/>
      <c r="B362" s="19"/>
      <c r="C362" s="20"/>
      <c r="D362" s="20"/>
      <c r="E362" s="20"/>
      <c r="F362" s="21"/>
      <c r="G362" s="21"/>
      <c r="H362" s="21"/>
      <c r="I362" s="22"/>
    </row>
    <row r="363" spans="1:9" ht="27.95" customHeight="1" thickBot="1">
      <c r="A363" s="18"/>
      <c r="B363" s="19"/>
      <c r="C363" s="20"/>
      <c r="D363" s="20"/>
      <c r="E363" s="20"/>
      <c r="F363" s="21"/>
      <c r="G363" s="21"/>
      <c r="H363" s="21"/>
      <c r="I363" s="22"/>
    </row>
    <row r="364" spans="1:9" ht="27.95" customHeight="1" thickBot="1">
      <c r="A364" s="18"/>
      <c r="B364" s="19"/>
      <c r="C364" s="20"/>
      <c r="D364" s="20"/>
      <c r="E364" s="20"/>
      <c r="F364" s="21"/>
      <c r="G364" s="21"/>
      <c r="H364" s="21"/>
      <c r="I364" s="22"/>
    </row>
    <row r="365" spans="1:9" ht="27.95" customHeight="1" thickBot="1">
      <c r="A365" s="18"/>
      <c r="B365" s="19"/>
      <c r="C365" s="20"/>
      <c r="D365" s="20"/>
      <c r="E365" s="20"/>
      <c r="F365" s="21"/>
      <c r="G365" s="21"/>
      <c r="H365" s="21"/>
      <c r="I365" s="22"/>
    </row>
    <row r="366" spans="1:9" ht="27.95" customHeight="1" thickBot="1">
      <c r="A366" s="18"/>
      <c r="B366" s="19"/>
      <c r="C366" s="20"/>
      <c r="D366" s="20"/>
      <c r="E366" s="20"/>
      <c r="F366" s="21"/>
      <c r="G366" s="21"/>
      <c r="H366" s="21"/>
      <c r="I366" s="22"/>
    </row>
    <row r="367" spans="1:9" ht="27.95" customHeight="1" thickBot="1">
      <c r="A367" s="18"/>
      <c r="B367" s="19"/>
      <c r="C367" s="20"/>
      <c r="D367" s="20"/>
      <c r="E367" s="20"/>
      <c r="F367" s="21"/>
      <c r="G367" s="21"/>
      <c r="H367" s="21"/>
      <c r="I367" s="22"/>
    </row>
    <row r="368" spans="1:9" ht="27.95" customHeight="1" thickBot="1">
      <c r="A368" s="18"/>
      <c r="B368" s="19"/>
      <c r="C368" s="20"/>
      <c r="D368" s="20"/>
      <c r="E368" s="20"/>
      <c r="F368" s="21"/>
      <c r="G368" s="21"/>
      <c r="H368" s="21"/>
      <c r="I368" s="22"/>
    </row>
    <row r="369" spans="1:9" ht="27.95" customHeight="1" thickBot="1">
      <c r="A369" s="18"/>
      <c r="B369" s="19"/>
      <c r="C369" s="20"/>
      <c r="D369" s="20"/>
      <c r="E369" s="20"/>
      <c r="F369" s="21"/>
      <c r="G369" s="21"/>
      <c r="H369" s="21"/>
      <c r="I369" s="22"/>
    </row>
    <row r="370" spans="1:9" ht="27.95" customHeight="1" thickBot="1">
      <c r="A370" s="18"/>
      <c r="B370" s="19"/>
      <c r="C370" s="20"/>
      <c r="D370" s="20"/>
      <c r="E370" s="20"/>
      <c r="F370" s="21"/>
      <c r="G370" s="21"/>
      <c r="H370" s="21"/>
      <c r="I370" s="22"/>
    </row>
    <row r="371" spans="1:9" ht="13.5" thickBot="1">
      <c r="A371" s="18"/>
      <c r="B371" s="19"/>
      <c r="C371" s="465"/>
      <c r="D371" s="466"/>
      <c r="E371" s="466"/>
      <c r="F371" s="466"/>
      <c r="G371" s="466"/>
      <c r="H371" s="466"/>
      <c r="I371" s="467"/>
    </row>
    <row r="372" spans="1:9" ht="13.5" thickBot="1">
      <c r="A372" s="18"/>
      <c r="B372" s="19"/>
      <c r="C372" s="465"/>
      <c r="D372" s="466"/>
      <c r="E372" s="466"/>
      <c r="F372" s="466"/>
      <c r="G372" s="466"/>
      <c r="H372" s="466"/>
      <c r="I372" s="467"/>
    </row>
    <row r="373" spans="1:9" ht="13.5" thickBot="1">
      <c r="A373" s="18"/>
      <c r="B373" s="19"/>
      <c r="C373" s="465"/>
      <c r="D373" s="466"/>
      <c r="E373" s="466"/>
      <c r="F373" s="466"/>
      <c r="G373" s="466"/>
      <c r="H373" s="466"/>
      <c r="I373" s="467"/>
    </row>
    <row r="374" spans="1:9" ht="13.5" thickBot="1">
      <c r="A374" s="18"/>
      <c r="B374" s="19"/>
      <c r="C374" s="465"/>
      <c r="D374" s="466"/>
      <c r="E374" s="466"/>
      <c r="F374" s="466"/>
      <c r="G374" s="466"/>
      <c r="H374" s="466"/>
      <c r="I374" s="467"/>
    </row>
    <row r="375" spans="1:9" ht="27.95" customHeight="1" thickBot="1">
      <c r="A375" s="18"/>
      <c r="B375" s="19"/>
      <c r="C375" s="20"/>
      <c r="D375" s="20"/>
      <c r="E375" s="20"/>
      <c r="F375" s="21"/>
      <c r="G375" s="21"/>
      <c r="H375" s="21"/>
      <c r="I375" s="22"/>
    </row>
    <row r="376" spans="1:9" ht="27.95" customHeight="1" thickBot="1">
      <c r="A376" s="18"/>
      <c r="B376" s="19"/>
      <c r="C376" s="20"/>
      <c r="D376" s="20"/>
      <c r="E376" s="20"/>
      <c r="F376" s="21"/>
      <c r="G376" s="21"/>
      <c r="H376" s="21"/>
      <c r="I376" s="22"/>
    </row>
    <row r="377" spans="1:9" ht="13.5" thickBot="1">
      <c r="A377" s="18"/>
      <c r="B377" s="19"/>
      <c r="C377" s="465"/>
      <c r="D377" s="466"/>
      <c r="E377" s="466"/>
      <c r="F377" s="466"/>
      <c r="G377" s="466"/>
      <c r="H377" s="466"/>
      <c r="I377" s="467"/>
    </row>
    <row r="378" spans="1:9" ht="13.5" thickBot="1">
      <c r="A378" s="18"/>
      <c r="B378" s="19"/>
      <c r="C378" s="465"/>
      <c r="D378" s="466"/>
      <c r="E378" s="466"/>
      <c r="F378" s="466"/>
      <c r="G378" s="466"/>
      <c r="H378" s="466"/>
      <c r="I378" s="467"/>
    </row>
    <row r="379" spans="1:9" ht="13.5" thickBot="1">
      <c r="A379" s="18"/>
      <c r="B379" s="19"/>
      <c r="C379" s="465"/>
      <c r="D379" s="466"/>
      <c r="E379" s="466"/>
      <c r="F379" s="466"/>
      <c r="G379" s="466"/>
      <c r="H379" s="466"/>
      <c r="I379" s="467"/>
    </row>
    <row r="380" spans="1:9" ht="13.5" thickBot="1">
      <c r="A380" s="18"/>
      <c r="B380" s="19"/>
      <c r="C380" s="465"/>
      <c r="D380" s="466"/>
      <c r="E380" s="466"/>
      <c r="F380" s="466"/>
      <c r="G380" s="466"/>
      <c r="H380" s="466"/>
      <c r="I380" s="467"/>
    </row>
    <row r="381" spans="1:9" ht="27.95" customHeight="1" thickBot="1">
      <c r="A381" s="18"/>
      <c r="B381" s="19"/>
      <c r="C381" s="20"/>
      <c r="D381" s="20"/>
      <c r="E381" s="20"/>
      <c r="F381" s="21"/>
      <c r="G381" s="21"/>
      <c r="H381" s="21"/>
      <c r="I381" s="22"/>
    </row>
    <row r="382" spans="1:9" ht="27.95" customHeight="1" thickBot="1">
      <c r="A382" s="18"/>
      <c r="B382" s="19"/>
      <c r="C382" s="20"/>
      <c r="D382" s="20"/>
      <c r="E382" s="20"/>
      <c r="F382" s="21"/>
      <c r="G382" s="21"/>
      <c r="H382" s="21"/>
      <c r="I382" s="22"/>
    </row>
    <row r="383" spans="1:9" ht="13.5" thickBot="1">
      <c r="A383" s="18"/>
      <c r="B383" s="19"/>
      <c r="C383" s="465"/>
      <c r="D383" s="466"/>
      <c r="E383" s="466"/>
      <c r="F383" s="466"/>
      <c r="G383" s="466"/>
      <c r="H383" s="466"/>
      <c r="I383" s="467"/>
    </row>
    <row r="384" spans="1:9" ht="13.5" thickBot="1">
      <c r="A384" s="18"/>
      <c r="B384" s="19"/>
      <c r="C384" s="465"/>
      <c r="D384" s="466"/>
      <c r="E384" s="466"/>
      <c r="F384" s="466"/>
      <c r="G384" s="466"/>
      <c r="H384" s="466"/>
      <c r="I384" s="467"/>
    </row>
    <row r="385" spans="1:9" ht="13.5" thickBot="1">
      <c r="A385" s="18"/>
      <c r="B385" s="19"/>
      <c r="C385" s="465"/>
      <c r="D385" s="466"/>
      <c r="E385" s="466"/>
      <c r="F385" s="466"/>
      <c r="G385" s="466"/>
      <c r="H385" s="466"/>
      <c r="I385" s="467"/>
    </row>
    <row r="386" spans="1:9" ht="13.5" thickBot="1">
      <c r="A386" s="18"/>
      <c r="B386" s="19"/>
      <c r="C386" s="465"/>
      <c r="D386" s="466"/>
      <c r="E386" s="466"/>
      <c r="F386" s="466"/>
      <c r="G386" s="466"/>
      <c r="H386" s="466"/>
      <c r="I386" s="467"/>
    </row>
    <row r="387" spans="1:9" ht="13.5" thickBot="1">
      <c r="A387" s="18"/>
      <c r="B387" s="19"/>
      <c r="C387" s="465"/>
      <c r="D387" s="466"/>
      <c r="E387" s="466"/>
      <c r="F387" s="466"/>
      <c r="G387" s="466"/>
      <c r="H387" s="466"/>
      <c r="I387" s="467"/>
    </row>
    <row r="388" spans="1:9" ht="27.95" customHeight="1" thickBot="1">
      <c r="A388" s="18"/>
      <c r="B388" s="19"/>
      <c r="C388" s="20"/>
      <c r="D388" s="20"/>
      <c r="E388" s="20"/>
      <c r="F388" s="21"/>
      <c r="G388" s="21"/>
      <c r="H388" s="21"/>
      <c r="I388" s="22"/>
    </row>
    <row r="389" spans="1:9" ht="27.95" customHeight="1" thickBot="1">
      <c r="A389" s="18"/>
      <c r="B389" s="19"/>
      <c r="C389" s="20"/>
      <c r="D389" s="20"/>
      <c r="E389" s="20"/>
      <c r="F389" s="21"/>
      <c r="G389" s="21"/>
      <c r="H389" s="21"/>
      <c r="I389" s="22"/>
    </row>
    <row r="390" spans="1:9" ht="27.95" customHeight="1" thickBot="1">
      <c r="A390" s="18"/>
      <c r="B390" s="19"/>
      <c r="C390" s="20"/>
      <c r="D390" s="20"/>
      <c r="E390" s="20"/>
      <c r="F390" s="21"/>
      <c r="G390" s="21"/>
      <c r="H390" s="21"/>
      <c r="I390" s="22"/>
    </row>
    <row r="391" spans="1:9" ht="13.5" thickBot="1">
      <c r="A391" s="18"/>
      <c r="B391" s="19"/>
      <c r="C391" s="465"/>
      <c r="D391" s="466"/>
      <c r="E391" s="466"/>
      <c r="F391" s="466"/>
      <c r="G391" s="466"/>
      <c r="H391" s="466"/>
      <c r="I391" s="467"/>
    </row>
    <row r="392" spans="1:9" ht="27.95" customHeight="1" thickBot="1">
      <c r="A392" s="18"/>
      <c r="B392" s="19"/>
      <c r="C392" s="20"/>
      <c r="D392" s="20"/>
      <c r="E392" s="20"/>
      <c r="F392" s="21"/>
      <c r="G392" s="21"/>
      <c r="H392" s="21"/>
      <c r="I392" s="22"/>
    </row>
    <row r="393" spans="1:9" ht="27.95" customHeight="1" thickBot="1">
      <c r="A393" s="18"/>
      <c r="B393" s="19"/>
      <c r="C393" s="20"/>
      <c r="D393" s="20"/>
      <c r="E393" s="20"/>
      <c r="F393" s="21"/>
      <c r="G393" s="21"/>
      <c r="H393" s="21"/>
      <c r="I393" s="22"/>
    </row>
    <row r="394" spans="1:9" ht="27.95" customHeight="1" thickBot="1">
      <c r="A394" s="18"/>
      <c r="B394" s="19"/>
      <c r="C394" s="20"/>
      <c r="D394" s="20"/>
      <c r="E394" s="20"/>
      <c r="F394" s="21"/>
      <c r="G394" s="21"/>
      <c r="H394" s="21"/>
      <c r="I394" s="22"/>
    </row>
    <row r="395" spans="1:9" ht="13.5" thickBot="1">
      <c r="A395" s="18"/>
      <c r="B395" s="19"/>
      <c r="C395" s="465"/>
      <c r="D395" s="466"/>
      <c r="E395" s="466"/>
      <c r="F395" s="466"/>
      <c r="G395" s="466"/>
      <c r="H395" s="466"/>
      <c r="I395" s="467"/>
    </row>
    <row r="396" spans="1:9" ht="27.95" customHeight="1" thickBot="1">
      <c r="A396" s="18"/>
      <c r="B396" s="19"/>
      <c r="C396" s="20"/>
      <c r="D396" s="20"/>
      <c r="E396" s="20"/>
      <c r="F396" s="21"/>
      <c r="G396" s="21"/>
      <c r="H396" s="21"/>
      <c r="I396" s="22"/>
    </row>
    <row r="397" spans="1:9" ht="27.95" customHeight="1" thickBot="1">
      <c r="A397" s="18"/>
      <c r="B397" s="19"/>
      <c r="C397" s="20"/>
      <c r="D397" s="20"/>
      <c r="E397" s="20"/>
      <c r="F397" s="21"/>
      <c r="G397" s="21"/>
      <c r="H397" s="21"/>
      <c r="I397" s="22"/>
    </row>
    <row r="398" spans="1:9" ht="27.95" customHeight="1" thickBot="1">
      <c r="A398" s="18"/>
      <c r="B398" s="19"/>
      <c r="C398" s="20"/>
      <c r="D398" s="20"/>
      <c r="E398" s="20"/>
      <c r="F398" s="21"/>
      <c r="G398" s="21"/>
      <c r="H398" s="21"/>
      <c r="I398" s="22"/>
    </row>
    <row r="399" spans="1:9" ht="27.95" customHeight="1" thickBot="1">
      <c r="A399" s="18"/>
      <c r="B399" s="19"/>
      <c r="C399" s="20"/>
      <c r="D399" s="20"/>
      <c r="E399" s="20"/>
      <c r="F399" s="21"/>
      <c r="G399" s="21"/>
      <c r="H399" s="21"/>
      <c r="I399" s="22"/>
    </row>
    <row r="400" spans="1:9" ht="13.5" thickBot="1">
      <c r="A400" s="18"/>
      <c r="B400" s="19"/>
      <c r="C400" s="465"/>
      <c r="D400" s="466"/>
      <c r="E400" s="466"/>
      <c r="F400" s="466"/>
      <c r="G400" s="466"/>
      <c r="H400" s="466"/>
      <c r="I400" s="467"/>
    </row>
    <row r="401" spans="1:9" ht="13.5" thickBot="1">
      <c r="A401" s="18"/>
      <c r="B401" s="19"/>
      <c r="C401" s="465"/>
      <c r="D401" s="466"/>
      <c r="E401" s="466"/>
      <c r="F401" s="466"/>
      <c r="G401" s="466"/>
      <c r="H401" s="466"/>
      <c r="I401" s="467"/>
    </row>
    <row r="402" spans="1:9" ht="13.5" thickBot="1">
      <c r="A402" s="18"/>
      <c r="B402" s="19"/>
      <c r="C402" s="465"/>
      <c r="D402" s="466"/>
      <c r="E402" s="466"/>
      <c r="F402" s="466"/>
      <c r="G402" s="466"/>
      <c r="H402" s="466"/>
      <c r="I402" s="467"/>
    </row>
    <row r="403" spans="1:9" ht="27.95" customHeight="1" thickBot="1">
      <c r="A403" s="18"/>
      <c r="B403" s="19"/>
      <c r="C403" s="20"/>
      <c r="D403" s="20"/>
      <c r="E403" s="20"/>
      <c r="F403" s="21"/>
      <c r="G403" s="21"/>
      <c r="H403" s="21"/>
      <c r="I403" s="22"/>
    </row>
    <row r="404" spans="1:9" ht="27.95" customHeight="1" thickBot="1">
      <c r="A404" s="18"/>
      <c r="B404" s="19"/>
      <c r="C404" s="20"/>
      <c r="D404" s="20"/>
      <c r="E404" s="20"/>
      <c r="F404" s="21"/>
      <c r="G404" s="21"/>
      <c r="H404" s="21"/>
      <c r="I404" s="22"/>
    </row>
    <row r="405" spans="1:9" ht="13.5" thickBot="1">
      <c r="A405" s="18"/>
      <c r="B405" s="19"/>
      <c r="C405" s="465"/>
      <c r="D405" s="466"/>
      <c r="E405" s="466"/>
      <c r="F405" s="466"/>
      <c r="G405" s="466"/>
      <c r="H405" s="466"/>
      <c r="I405" s="467"/>
    </row>
    <row r="406" spans="1:9" ht="27.95" customHeight="1" thickBot="1">
      <c r="A406" s="18"/>
      <c r="B406" s="19"/>
      <c r="C406" s="20"/>
      <c r="D406" s="20"/>
      <c r="E406" s="20"/>
      <c r="F406" s="21"/>
      <c r="G406" s="21"/>
      <c r="H406" s="21"/>
      <c r="I406" s="22"/>
    </row>
    <row r="407" spans="1:9" ht="27.95" customHeight="1" thickBot="1">
      <c r="A407" s="18"/>
      <c r="B407" s="19"/>
      <c r="C407" s="20"/>
      <c r="D407" s="20"/>
      <c r="E407" s="20"/>
      <c r="F407" s="21"/>
      <c r="G407" s="21"/>
      <c r="H407" s="21"/>
      <c r="I407" s="22"/>
    </row>
    <row r="408" spans="1:9" ht="27.95" customHeight="1" thickBot="1">
      <c r="A408" s="18"/>
      <c r="B408" s="19"/>
      <c r="C408" s="20"/>
      <c r="D408" s="20"/>
      <c r="E408" s="20"/>
      <c r="F408" s="21"/>
      <c r="G408" s="21"/>
      <c r="H408" s="21"/>
      <c r="I408" s="22"/>
    </row>
    <row r="409" spans="1:9" ht="27.95" customHeight="1" thickBot="1">
      <c r="A409" s="18"/>
      <c r="B409" s="19"/>
      <c r="C409" s="20"/>
      <c r="D409" s="20"/>
      <c r="E409" s="20"/>
      <c r="F409" s="21"/>
      <c r="G409" s="21"/>
      <c r="H409" s="21"/>
      <c r="I409" s="22"/>
    </row>
    <row r="410" spans="1:9" ht="27.95" customHeight="1" thickBot="1">
      <c r="A410" s="18"/>
      <c r="B410" s="19"/>
      <c r="C410" s="20"/>
      <c r="D410" s="20"/>
      <c r="E410" s="20"/>
      <c r="F410" s="21"/>
      <c r="G410" s="21"/>
      <c r="H410" s="21"/>
      <c r="I410" s="22"/>
    </row>
    <row r="411" spans="1:9" ht="13.5" thickBot="1">
      <c r="A411" s="18"/>
      <c r="B411" s="19"/>
      <c r="C411" s="465"/>
      <c r="D411" s="466"/>
      <c r="E411" s="466"/>
      <c r="F411" s="466"/>
      <c r="G411" s="466"/>
      <c r="H411" s="466"/>
      <c r="I411" s="467"/>
    </row>
    <row r="412" spans="1:9" ht="27.95" customHeight="1" thickBot="1">
      <c r="A412" s="18"/>
      <c r="B412" s="19"/>
      <c r="C412" s="20"/>
      <c r="D412" s="20"/>
      <c r="E412" s="20"/>
      <c r="F412" s="21"/>
      <c r="G412" s="21"/>
      <c r="H412" s="21"/>
      <c r="I412" s="22"/>
    </row>
    <row r="413" spans="1:9" ht="27.95" customHeight="1" thickBot="1">
      <c r="A413" s="18"/>
      <c r="B413" s="19"/>
      <c r="C413" s="20"/>
      <c r="D413" s="20"/>
      <c r="E413" s="20"/>
      <c r="F413" s="21"/>
      <c r="G413" s="21"/>
      <c r="H413" s="21"/>
      <c r="I413" s="22"/>
    </row>
    <row r="414" spans="1:9" ht="27.95" customHeight="1" thickBot="1">
      <c r="A414" s="18"/>
      <c r="B414" s="19"/>
      <c r="C414" s="20"/>
      <c r="D414" s="20"/>
      <c r="E414" s="20"/>
      <c r="F414" s="21"/>
      <c r="G414" s="21"/>
      <c r="H414" s="21"/>
      <c r="I414" s="22"/>
    </row>
    <row r="415" spans="1:9" ht="27.95" customHeight="1" thickBot="1">
      <c r="A415" s="18"/>
      <c r="B415" s="19"/>
      <c r="C415" s="20"/>
      <c r="D415" s="20"/>
      <c r="E415" s="20"/>
      <c r="F415" s="21"/>
      <c r="G415" s="21"/>
      <c r="H415" s="21"/>
      <c r="I415" s="22"/>
    </row>
    <row r="416" spans="1:9" ht="13.5" thickBot="1">
      <c r="A416" s="18"/>
      <c r="B416" s="19"/>
      <c r="C416" s="465"/>
      <c r="D416" s="466"/>
      <c r="E416" s="466"/>
      <c r="F416" s="466"/>
      <c r="G416" s="466"/>
      <c r="H416" s="466"/>
      <c r="I416" s="467"/>
    </row>
    <row r="417" spans="1:9" ht="13.5" thickBot="1">
      <c r="A417" s="18"/>
      <c r="B417" s="19"/>
      <c r="C417" s="465"/>
      <c r="D417" s="466"/>
      <c r="E417" s="466"/>
      <c r="F417" s="466"/>
      <c r="G417" s="466"/>
      <c r="H417" s="466"/>
      <c r="I417" s="467"/>
    </row>
    <row r="418" spans="1:9" ht="13.5" thickBot="1">
      <c r="A418" s="18"/>
      <c r="B418" s="19"/>
      <c r="C418" s="465"/>
      <c r="D418" s="466"/>
      <c r="E418" s="466"/>
      <c r="F418" s="466"/>
      <c r="G418" s="466"/>
      <c r="H418" s="466"/>
      <c r="I418" s="467"/>
    </row>
    <row r="419" spans="1:9" ht="13.5" thickBot="1">
      <c r="A419" s="18"/>
      <c r="B419" s="19"/>
      <c r="C419" s="465"/>
      <c r="D419" s="466"/>
      <c r="E419" s="466"/>
      <c r="F419" s="466"/>
      <c r="G419" s="466"/>
      <c r="H419" s="466"/>
      <c r="I419" s="467"/>
    </row>
    <row r="420" spans="1:9" ht="13.5" thickBot="1">
      <c r="A420" s="18"/>
      <c r="B420" s="19"/>
      <c r="C420" s="465"/>
      <c r="D420" s="466"/>
      <c r="E420" s="466"/>
      <c r="F420" s="466"/>
      <c r="G420" s="466"/>
      <c r="H420" s="466"/>
      <c r="I420" s="467"/>
    </row>
    <row r="421" spans="1:9" ht="13.5" thickBot="1">
      <c r="A421" s="18"/>
      <c r="B421" s="19"/>
      <c r="C421" s="465"/>
      <c r="D421" s="466"/>
      <c r="E421" s="466"/>
      <c r="F421" s="466"/>
      <c r="G421" s="466"/>
      <c r="H421" s="466"/>
      <c r="I421" s="467"/>
    </row>
    <row r="422" spans="1:9" ht="27.95" customHeight="1" thickBot="1">
      <c r="A422" s="18"/>
      <c r="B422" s="19"/>
      <c r="C422" s="20"/>
      <c r="D422" s="20"/>
      <c r="E422" s="20"/>
      <c r="F422" s="21"/>
      <c r="G422" s="21"/>
      <c r="H422" s="21"/>
      <c r="I422" s="22"/>
    </row>
    <row r="423" spans="1:9" ht="13.5" thickBot="1">
      <c r="A423" s="18"/>
      <c r="B423" s="19"/>
      <c r="C423" s="465"/>
      <c r="D423" s="466"/>
      <c r="E423" s="466"/>
      <c r="F423" s="466"/>
      <c r="G423" s="466"/>
      <c r="H423" s="466"/>
      <c r="I423" s="467"/>
    </row>
    <row r="424" spans="1:9" ht="13.5" thickBot="1">
      <c r="A424" s="18"/>
      <c r="B424" s="19"/>
      <c r="C424" s="465"/>
      <c r="D424" s="466"/>
      <c r="E424" s="466"/>
      <c r="F424" s="466"/>
      <c r="G424" s="466"/>
      <c r="H424" s="466"/>
      <c r="I424" s="467"/>
    </row>
    <row r="425" spans="1:9" ht="27.95" customHeight="1" thickBot="1">
      <c r="A425" s="18"/>
      <c r="B425" s="19"/>
      <c r="C425" s="20"/>
      <c r="D425" s="20"/>
      <c r="E425" s="20"/>
      <c r="F425" s="21"/>
      <c r="G425" s="21"/>
      <c r="H425" s="21"/>
      <c r="I425" s="22"/>
    </row>
    <row r="426" spans="1:9" ht="13.5" thickBot="1">
      <c r="A426" s="18"/>
      <c r="B426" s="19"/>
      <c r="C426" s="465"/>
      <c r="D426" s="466"/>
      <c r="E426" s="466"/>
      <c r="F426" s="466"/>
      <c r="G426" s="466"/>
      <c r="H426" s="466"/>
      <c r="I426" s="467"/>
    </row>
    <row r="427" spans="1:9" ht="13.5" thickBot="1">
      <c r="A427" s="18"/>
      <c r="B427" s="19"/>
      <c r="C427" s="465"/>
      <c r="D427" s="466"/>
      <c r="E427" s="466"/>
      <c r="F427" s="466"/>
      <c r="G427" s="466"/>
      <c r="H427" s="466"/>
      <c r="I427" s="467"/>
    </row>
    <row r="428" spans="1:9" ht="13.5" thickBot="1">
      <c r="A428" s="18"/>
      <c r="B428" s="19"/>
      <c r="C428" s="465"/>
      <c r="D428" s="466"/>
      <c r="E428" s="466"/>
      <c r="F428" s="466"/>
      <c r="G428" s="466"/>
      <c r="H428" s="466"/>
      <c r="I428" s="467"/>
    </row>
    <row r="429" spans="1:9" ht="27.95" customHeight="1" thickBot="1">
      <c r="A429" s="18"/>
      <c r="B429" s="19"/>
      <c r="C429" s="20"/>
      <c r="D429" s="20"/>
      <c r="E429" s="20"/>
      <c r="F429" s="21"/>
      <c r="G429" s="21"/>
      <c r="H429" s="21"/>
      <c r="I429" s="22"/>
    </row>
    <row r="430" spans="1:9" ht="27.95" customHeight="1" thickBot="1">
      <c r="A430" s="23"/>
      <c r="B430" s="24"/>
      <c r="C430" s="25"/>
      <c r="D430" s="25"/>
      <c r="E430" s="25"/>
      <c r="F430" s="26"/>
      <c r="G430" s="26"/>
      <c r="H430" s="26"/>
      <c r="I430" s="27"/>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c r="B435" s="477"/>
      <c r="C435" s="477"/>
      <c r="D435" s="477"/>
      <c r="E435" s="477"/>
      <c r="F435" s="477"/>
      <c r="G435" s="477"/>
      <c r="H435" s="477"/>
      <c r="I435" s="477"/>
    </row>
    <row r="436" spans="1:9" ht="12.95" customHeight="1">
      <c r="A436" s="477"/>
      <c r="B436" s="477"/>
      <c r="C436" s="477"/>
      <c r="D436" s="477"/>
      <c r="E436" s="477"/>
      <c r="F436" s="477"/>
      <c r="G436" s="477"/>
      <c r="H436" s="477"/>
      <c r="I436" s="477"/>
    </row>
    <row r="437" spans="1:9" ht="12.95" customHeight="1">
      <c r="A437" s="477"/>
      <c r="B437" s="477"/>
      <c r="C437" s="477"/>
      <c r="D437" s="477"/>
      <c r="E437" s="477"/>
      <c r="F437" s="477"/>
      <c r="G437" s="477"/>
      <c r="H437" s="477"/>
      <c r="I437" s="477"/>
    </row>
    <row r="438" spans="1:9" ht="12.95" customHeight="1">
      <c r="A438" s="477"/>
      <c r="B438" s="477"/>
      <c r="C438" s="477"/>
      <c r="D438" s="477"/>
      <c r="E438" s="477"/>
      <c r="F438" s="477"/>
      <c r="G438" s="477"/>
      <c r="H438" s="477"/>
      <c r="I438" s="477"/>
    </row>
    <row r="439" spans="1:9" ht="12.95" customHeight="1">
      <c r="A439" s="477"/>
      <c r="B439" s="477"/>
      <c r="C439" s="477"/>
      <c r="D439" s="477"/>
      <c r="E439" s="477"/>
      <c r="F439" s="477"/>
      <c r="G439" s="477"/>
      <c r="H439" s="477"/>
      <c r="I439" s="477"/>
    </row>
  </sheetData>
  <mergeCells count="220">
    <mergeCell ref="A436:I436"/>
    <mergeCell ref="A437:I437"/>
    <mergeCell ref="A438:I438"/>
    <mergeCell ref="A439:I439"/>
    <mergeCell ref="C379:I379"/>
    <mergeCell ref="C402:I402"/>
    <mergeCell ref="C417:I417"/>
    <mergeCell ref="C420:I420"/>
    <mergeCell ref="C424:I424"/>
    <mergeCell ref="C426:I426"/>
    <mergeCell ref="C427:I427"/>
    <mergeCell ref="C428:I428"/>
    <mergeCell ref="A435:I435"/>
    <mergeCell ref="A431:I431"/>
    <mergeCell ref="A432:I432"/>
    <mergeCell ref="A433:I433"/>
    <mergeCell ref="A434:I434"/>
    <mergeCell ref="C423:I423"/>
    <mergeCell ref="C416:I416"/>
    <mergeCell ref="C418:I418"/>
    <mergeCell ref="C419:I419"/>
    <mergeCell ref="C421:I421"/>
    <mergeCell ref="C411:I411"/>
    <mergeCell ref="C391:I391"/>
    <mergeCell ref="C395:I395"/>
    <mergeCell ref="C400:I400"/>
    <mergeCell ref="C401:I401"/>
    <mergeCell ref="C405:I405"/>
    <mergeCell ref="C380:I380"/>
    <mergeCell ref="C383:I383"/>
    <mergeCell ref="C384:I384"/>
    <mergeCell ref="C385:I385"/>
    <mergeCell ref="C386:I386"/>
    <mergeCell ref="C387:I387"/>
    <mergeCell ref="C371:I371"/>
    <mergeCell ref="C372:I372"/>
    <mergeCell ref="C374:I374"/>
    <mergeCell ref="C377:I377"/>
    <mergeCell ref="C378:I378"/>
    <mergeCell ref="C345:I345"/>
    <mergeCell ref="C351:I351"/>
    <mergeCell ref="C354:I354"/>
    <mergeCell ref="C355:I355"/>
    <mergeCell ref="C356:I356"/>
    <mergeCell ref="C359:I359"/>
    <mergeCell ref="C373:I373"/>
    <mergeCell ref="C311:I311"/>
    <mergeCell ref="C320:I320"/>
    <mergeCell ref="C323:I323"/>
    <mergeCell ref="C337:I337"/>
    <mergeCell ref="C340:I340"/>
    <mergeCell ref="C341:I341"/>
    <mergeCell ref="C296:I296"/>
    <mergeCell ref="C303:I303"/>
    <mergeCell ref="C307:I307"/>
    <mergeCell ref="C308:I308"/>
    <mergeCell ref="C309:I309"/>
    <mergeCell ref="C310:I310"/>
    <mergeCell ref="C301:I301"/>
    <mergeCell ref="C326:I326"/>
    <mergeCell ref="C288:I288"/>
    <mergeCell ref="C289:I289"/>
    <mergeCell ref="C290:I290"/>
    <mergeCell ref="C292:I292"/>
    <mergeCell ref="C293:I293"/>
    <mergeCell ref="C294:I294"/>
    <mergeCell ref="C279:I279"/>
    <mergeCell ref="C280:I280"/>
    <mergeCell ref="C281:I281"/>
    <mergeCell ref="C282:I282"/>
    <mergeCell ref="C286:I286"/>
    <mergeCell ref="C287:I287"/>
    <mergeCell ref="C261:I261"/>
    <mergeCell ref="C265:I265"/>
    <mergeCell ref="C268:I268"/>
    <mergeCell ref="C272:I272"/>
    <mergeCell ref="C274:I274"/>
    <mergeCell ref="C251:I251"/>
    <mergeCell ref="C256:I256"/>
    <mergeCell ref="C257:I257"/>
    <mergeCell ref="C258:I258"/>
    <mergeCell ref="C259:I259"/>
    <mergeCell ref="C260:I260"/>
    <mergeCell ref="C232:I232"/>
    <mergeCell ref="C233:I233"/>
    <mergeCell ref="C237:I237"/>
    <mergeCell ref="C238:I238"/>
    <mergeCell ref="C244:I244"/>
    <mergeCell ref="C247:I247"/>
    <mergeCell ref="C222:I222"/>
    <mergeCell ref="C224:I224"/>
    <mergeCell ref="C228:I228"/>
    <mergeCell ref="C229:I229"/>
    <mergeCell ref="C230:I230"/>
    <mergeCell ref="C231:I231"/>
    <mergeCell ref="C199:I199"/>
    <mergeCell ref="C200:I200"/>
    <mergeCell ref="C201:I201"/>
    <mergeCell ref="C208:I208"/>
    <mergeCell ref="C220:I220"/>
    <mergeCell ref="C184:I184"/>
    <mergeCell ref="C186:I186"/>
    <mergeCell ref="C188:I188"/>
    <mergeCell ref="C189:I189"/>
    <mergeCell ref="C192:I192"/>
    <mergeCell ref="C196:I196"/>
    <mergeCell ref="C211:I211"/>
    <mergeCell ref="C212:I212"/>
    <mergeCell ref="C216:I216"/>
    <mergeCell ref="C174:I174"/>
    <mergeCell ref="C175:I175"/>
    <mergeCell ref="C176:I176"/>
    <mergeCell ref="C177:I177"/>
    <mergeCell ref="C178:I178"/>
    <mergeCell ref="C181:I181"/>
    <mergeCell ref="C151:I151"/>
    <mergeCell ref="C160:I160"/>
    <mergeCell ref="C166:I166"/>
    <mergeCell ref="C169:I169"/>
    <mergeCell ref="C173:I173"/>
    <mergeCell ref="C152:I152"/>
    <mergeCell ref="C142:I142"/>
    <mergeCell ref="C143:I143"/>
    <mergeCell ref="C144:I144"/>
    <mergeCell ref="C145:I145"/>
    <mergeCell ref="C149:I149"/>
    <mergeCell ref="C150:I150"/>
    <mergeCell ref="C134:I134"/>
    <mergeCell ref="C135:I135"/>
    <mergeCell ref="C136:I136"/>
    <mergeCell ref="C137:I137"/>
    <mergeCell ref="C138:I138"/>
    <mergeCell ref="C139:I139"/>
    <mergeCell ref="C128:I128"/>
    <mergeCell ref="C129:I129"/>
    <mergeCell ref="C130:I130"/>
    <mergeCell ref="C131:I131"/>
    <mergeCell ref="C132:I132"/>
    <mergeCell ref="C133:I133"/>
    <mergeCell ref="C91:I91"/>
    <mergeCell ref="C110:I110"/>
    <mergeCell ref="C115:I115"/>
    <mergeCell ref="C116:I116"/>
    <mergeCell ref="C117:I117"/>
    <mergeCell ref="C127:I127"/>
    <mergeCell ref="C93:I93"/>
    <mergeCell ref="C94:I94"/>
    <mergeCell ref="C95:I95"/>
    <mergeCell ref="C97:I97"/>
    <mergeCell ref="C98:I98"/>
    <mergeCell ref="C105:I105"/>
    <mergeCell ref="C74:I74"/>
    <mergeCell ref="C76:I76"/>
    <mergeCell ref="C77:I77"/>
    <mergeCell ref="C81:I81"/>
    <mergeCell ref="C86:I86"/>
    <mergeCell ref="C90:I90"/>
    <mergeCell ref="C65:I65"/>
    <mergeCell ref="C66:I66"/>
    <mergeCell ref="C67:I67"/>
    <mergeCell ref="C69:I69"/>
    <mergeCell ref="C71:I71"/>
    <mergeCell ref="C73:I73"/>
    <mergeCell ref="C70:I70"/>
    <mergeCell ref="C87:I87"/>
    <mergeCell ref="C46:I46"/>
    <mergeCell ref="C47:I47"/>
    <mergeCell ref="C51:I51"/>
    <mergeCell ref="C58:I58"/>
    <mergeCell ref="C59:I59"/>
    <mergeCell ref="C63:I63"/>
    <mergeCell ref="C37:I37"/>
    <mergeCell ref="C38:I38"/>
    <mergeCell ref="C39:I39"/>
    <mergeCell ref="C40:I40"/>
    <mergeCell ref="C42:I42"/>
    <mergeCell ref="C45:I45"/>
    <mergeCell ref="C52:I52"/>
    <mergeCell ref="C53:I53"/>
    <mergeCell ref="C57:I57"/>
    <mergeCell ref="C31:I31"/>
    <mergeCell ref="C32:I32"/>
    <mergeCell ref="C33:I33"/>
    <mergeCell ref="C34:I34"/>
    <mergeCell ref="C35:I35"/>
    <mergeCell ref="C36:I36"/>
    <mergeCell ref="C25:I25"/>
    <mergeCell ref="C26:I26"/>
    <mergeCell ref="C27:I27"/>
    <mergeCell ref="C28:I28"/>
    <mergeCell ref="C29:I29"/>
    <mergeCell ref="C30:I30"/>
    <mergeCell ref="C21:I21"/>
    <mergeCell ref="C22:I22"/>
    <mergeCell ref="C23:I23"/>
    <mergeCell ref="C24:I24"/>
    <mergeCell ref="C13:I13"/>
    <mergeCell ref="C14:I14"/>
    <mergeCell ref="C15:I15"/>
    <mergeCell ref="C16:I16"/>
    <mergeCell ref="C17:I17"/>
    <mergeCell ref="C18:I18"/>
    <mergeCell ref="A10:J10"/>
    <mergeCell ref="A11:B12"/>
    <mergeCell ref="C11:E11"/>
    <mergeCell ref="F11:F12"/>
    <mergeCell ref="G11:G12"/>
    <mergeCell ref="H11:H12"/>
    <mergeCell ref="I11:I12"/>
    <mergeCell ref="C19:I19"/>
    <mergeCell ref="C20:I20"/>
    <mergeCell ref="A1:J1"/>
    <mergeCell ref="A2:I2"/>
    <mergeCell ref="A3:I3"/>
    <mergeCell ref="A4:I4"/>
    <mergeCell ref="A5:I5"/>
    <mergeCell ref="A6:I6"/>
    <mergeCell ref="A7:I7"/>
    <mergeCell ref="A8:I8"/>
    <mergeCell ref="A9:I9"/>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Blad15"/>
  <dimension ref="A1:J439"/>
  <sheetViews>
    <sheetView zoomScale="115" zoomScaleNormal="115" zoomScalePageLayoutView="150" workbookViewId="0">
      <selection activeCell="K352" sqref="K352"/>
    </sheetView>
  </sheetViews>
  <sheetFormatPr defaultColWidth="10.85546875" defaultRowHeight="12.75"/>
  <cols>
    <col min="1" max="1" width="14.28515625" style="14" customWidth="1"/>
    <col min="2" max="2" width="57.42578125" style="14" customWidth="1"/>
    <col min="3" max="4" width="14.28515625" style="14" customWidth="1"/>
    <col min="5" max="5" width="14.140625" style="14" customWidth="1"/>
    <col min="6" max="6" width="11.140625" style="14" customWidth="1"/>
    <col min="7" max="7" width="11.7109375" style="14" customWidth="1"/>
    <col min="8" max="8" width="13.140625" style="14" customWidth="1"/>
    <col min="9" max="9" width="9.42578125" style="14" customWidth="1"/>
    <col min="10" max="10" width="58.28515625" style="14" customWidth="1"/>
    <col min="11" max="16384" width="10.85546875" style="14"/>
  </cols>
  <sheetData>
    <row r="1" spans="1:10" ht="35.1" customHeight="1">
      <c r="A1" s="462"/>
      <c r="B1" s="462"/>
      <c r="C1" s="462"/>
      <c r="D1" s="462"/>
      <c r="E1" s="462"/>
      <c r="F1" s="462"/>
      <c r="G1" s="462"/>
      <c r="H1" s="462"/>
      <c r="I1" s="462"/>
      <c r="J1" s="462"/>
    </row>
    <row r="2" spans="1:10" ht="14.25">
      <c r="A2" s="463"/>
      <c r="B2" s="463"/>
      <c r="C2" s="463"/>
      <c r="D2" s="463"/>
      <c r="E2" s="463"/>
      <c r="F2" s="463"/>
      <c r="G2" s="463"/>
      <c r="H2" s="463"/>
      <c r="I2" s="463"/>
      <c r="J2" s="439"/>
    </row>
    <row r="3" spans="1:10" ht="14.25">
      <c r="A3" s="464"/>
      <c r="B3" s="464"/>
      <c r="C3" s="464"/>
      <c r="D3" s="464"/>
      <c r="E3" s="464"/>
      <c r="F3" s="464"/>
      <c r="G3" s="464"/>
      <c r="H3" s="464"/>
      <c r="I3" s="464"/>
      <c r="J3" s="15"/>
    </row>
    <row r="4" spans="1:10" ht="14.25">
      <c r="A4" s="463"/>
      <c r="B4" s="463"/>
      <c r="C4" s="463"/>
      <c r="D4" s="463"/>
      <c r="E4" s="463"/>
      <c r="F4" s="463"/>
      <c r="G4" s="463"/>
      <c r="H4" s="463"/>
      <c r="I4" s="463"/>
      <c r="J4" s="439"/>
    </row>
    <row r="5" spans="1:10" ht="14.25">
      <c r="A5" s="464"/>
      <c r="B5" s="464"/>
      <c r="C5" s="464"/>
      <c r="D5" s="464"/>
      <c r="E5" s="464"/>
      <c r="F5" s="464"/>
      <c r="G5" s="464"/>
      <c r="H5" s="464"/>
      <c r="I5" s="464"/>
      <c r="J5" s="15"/>
    </row>
    <row r="6" spans="1:10" ht="14.25">
      <c r="A6" s="464"/>
      <c r="B6" s="464"/>
      <c r="C6" s="464"/>
      <c r="D6" s="464"/>
      <c r="E6" s="464"/>
      <c r="F6" s="464"/>
      <c r="G6" s="464"/>
      <c r="H6" s="464"/>
      <c r="I6" s="464"/>
      <c r="J6" s="15"/>
    </row>
    <row r="7" spans="1:10" ht="14.25">
      <c r="A7" s="464"/>
      <c r="B7" s="464"/>
      <c r="C7" s="464"/>
      <c r="D7" s="464"/>
      <c r="E7" s="464"/>
      <c r="F7" s="464"/>
      <c r="G7" s="464"/>
      <c r="H7" s="464"/>
      <c r="I7" s="464"/>
      <c r="J7" s="15"/>
    </row>
    <row r="8" spans="1:10" ht="14.25">
      <c r="A8" s="464"/>
      <c r="B8" s="464"/>
      <c r="C8" s="464"/>
      <c r="D8" s="464"/>
      <c r="E8" s="464"/>
      <c r="F8" s="464"/>
      <c r="G8" s="464"/>
      <c r="H8" s="464"/>
      <c r="I8" s="464"/>
      <c r="J8" s="15"/>
    </row>
    <row r="9" spans="1:10" ht="14.1" customHeight="1">
      <c r="A9" s="464"/>
      <c r="B9" s="464"/>
      <c r="C9" s="464"/>
      <c r="D9" s="464"/>
      <c r="E9" s="464"/>
      <c r="F9" s="464"/>
      <c r="G9" s="464"/>
      <c r="H9" s="464"/>
      <c r="I9" s="464"/>
      <c r="J9" s="16"/>
    </row>
    <row r="10" spans="1:10" ht="13.5" thickBot="1">
      <c r="A10" s="463"/>
      <c r="B10" s="463"/>
      <c r="C10" s="463"/>
      <c r="D10" s="463"/>
      <c r="E10" s="463"/>
      <c r="F10" s="463"/>
      <c r="G10" s="463"/>
      <c r="H10" s="463"/>
      <c r="I10" s="463"/>
      <c r="J10" s="463"/>
    </row>
    <row r="11" spans="1:10" ht="27.95" customHeight="1" thickBot="1">
      <c r="A11" s="468"/>
      <c r="B11" s="469"/>
      <c r="C11" s="472"/>
      <c r="D11" s="473"/>
      <c r="E11" s="474"/>
      <c r="F11" s="475"/>
      <c r="G11" s="475"/>
      <c r="H11" s="475"/>
      <c r="I11" s="475"/>
    </row>
    <row r="12" spans="1:10" ht="27.95" customHeight="1" thickBot="1">
      <c r="A12" s="470"/>
      <c r="B12" s="471"/>
      <c r="C12" s="17"/>
      <c r="D12" s="17"/>
      <c r="E12" s="17"/>
      <c r="F12" s="476"/>
      <c r="G12" s="476"/>
      <c r="H12" s="476"/>
      <c r="I12" s="476"/>
    </row>
    <row r="13" spans="1:10" ht="13.5" thickBot="1">
      <c r="A13" s="18"/>
      <c r="B13" s="19"/>
      <c r="C13" s="465"/>
      <c r="D13" s="466"/>
      <c r="E13" s="466"/>
      <c r="F13" s="466"/>
      <c r="G13" s="466"/>
      <c r="H13" s="466"/>
      <c r="I13" s="467"/>
    </row>
    <row r="14" spans="1:10" ht="13.5" thickBot="1">
      <c r="A14" s="18"/>
      <c r="B14" s="19"/>
      <c r="C14" s="465"/>
      <c r="D14" s="466"/>
      <c r="E14" s="466"/>
      <c r="F14" s="466"/>
      <c r="G14" s="466"/>
      <c r="H14" s="466"/>
      <c r="I14" s="467"/>
    </row>
    <row r="15" spans="1:10" ht="13.5" thickBot="1">
      <c r="A15" s="18"/>
      <c r="B15" s="19"/>
      <c r="C15" s="465"/>
      <c r="D15" s="466"/>
      <c r="E15" s="466"/>
      <c r="F15" s="466"/>
      <c r="G15" s="466"/>
      <c r="H15" s="466"/>
      <c r="I15" s="467"/>
    </row>
    <row r="16" spans="1:10" ht="13.5" thickBot="1">
      <c r="A16" s="18"/>
      <c r="B16" s="19"/>
      <c r="C16" s="465"/>
      <c r="D16" s="466"/>
      <c r="E16" s="466"/>
      <c r="F16" s="466"/>
      <c r="G16" s="466"/>
      <c r="H16" s="466"/>
      <c r="I16" s="467"/>
    </row>
    <row r="17" spans="1:9" ht="13.5" thickBot="1">
      <c r="A17" s="18"/>
      <c r="B17" s="19"/>
      <c r="C17" s="465"/>
      <c r="D17" s="466"/>
      <c r="E17" s="466"/>
      <c r="F17" s="466"/>
      <c r="G17" s="466"/>
      <c r="H17" s="466"/>
      <c r="I17" s="467"/>
    </row>
    <row r="18" spans="1:9" ht="13.5" thickBot="1">
      <c r="A18" s="18"/>
      <c r="B18" s="19"/>
      <c r="C18" s="465"/>
      <c r="D18" s="466"/>
      <c r="E18" s="466"/>
      <c r="F18" s="466"/>
      <c r="G18" s="466"/>
      <c r="H18" s="466"/>
      <c r="I18" s="467"/>
    </row>
    <row r="19" spans="1:9" ht="13.5" thickBot="1">
      <c r="A19" s="18"/>
      <c r="B19" s="19"/>
      <c r="C19" s="465"/>
      <c r="D19" s="466"/>
      <c r="E19" s="466"/>
      <c r="F19" s="466"/>
      <c r="G19" s="466"/>
      <c r="H19" s="466"/>
      <c r="I19" s="467"/>
    </row>
    <row r="20" spans="1:9" ht="13.5" thickBot="1">
      <c r="A20" s="18"/>
      <c r="B20" s="19"/>
      <c r="C20" s="465"/>
      <c r="D20" s="466"/>
      <c r="E20" s="466"/>
      <c r="F20" s="466"/>
      <c r="G20" s="466"/>
      <c r="H20" s="466"/>
      <c r="I20" s="467"/>
    </row>
    <row r="21" spans="1:9" ht="13.5" thickBot="1">
      <c r="A21" s="18"/>
      <c r="B21" s="19"/>
      <c r="C21" s="465"/>
      <c r="D21" s="466"/>
      <c r="E21" s="466"/>
      <c r="F21" s="466"/>
      <c r="G21" s="466"/>
      <c r="H21" s="466"/>
      <c r="I21" s="467"/>
    </row>
    <row r="22" spans="1:9" ht="13.5" thickBot="1">
      <c r="A22" s="18"/>
      <c r="B22" s="19"/>
      <c r="C22" s="465"/>
      <c r="D22" s="466"/>
      <c r="E22" s="466"/>
      <c r="F22" s="466"/>
      <c r="G22" s="466"/>
      <c r="H22" s="466"/>
      <c r="I22" s="467"/>
    </row>
    <row r="23" spans="1:9" ht="13.5" thickBot="1">
      <c r="A23" s="18"/>
      <c r="B23" s="19"/>
      <c r="C23" s="465"/>
      <c r="D23" s="466"/>
      <c r="E23" s="466"/>
      <c r="F23" s="466"/>
      <c r="G23" s="466"/>
      <c r="H23" s="466"/>
      <c r="I23" s="467"/>
    </row>
    <row r="24" spans="1:9" ht="13.5" thickBot="1">
      <c r="A24" s="18"/>
      <c r="B24" s="19"/>
      <c r="C24" s="465"/>
      <c r="D24" s="466"/>
      <c r="E24" s="466"/>
      <c r="F24" s="466"/>
      <c r="G24" s="466"/>
      <c r="H24" s="466"/>
      <c r="I24" s="467"/>
    </row>
    <row r="25" spans="1:9" ht="13.5" thickBot="1">
      <c r="A25" s="18"/>
      <c r="B25" s="19"/>
      <c r="C25" s="465"/>
      <c r="D25" s="466"/>
      <c r="E25" s="466"/>
      <c r="F25" s="466"/>
      <c r="G25" s="466"/>
      <c r="H25" s="466"/>
      <c r="I25" s="467"/>
    </row>
    <row r="26" spans="1:9" ht="13.5" thickBot="1">
      <c r="A26" s="18"/>
      <c r="B26" s="19"/>
      <c r="C26" s="465"/>
      <c r="D26" s="466"/>
      <c r="E26" s="466"/>
      <c r="F26" s="466"/>
      <c r="G26" s="466"/>
      <c r="H26" s="466"/>
      <c r="I26" s="467"/>
    </row>
    <row r="27" spans="1:9" ht="13.5" thickBot="1">
      <c r="A27" s="18"/>
      <c r="B27" s="19"/>
      <c r="C27" s="465"/>
      <c r="D27" s="466"/>
      <c r="E27" s="466"/>
      <c r="F27" s="466"/>
      <c r="G27" s="466"/>
      <c r="H27" s="466"/>
      <c r="I27" s="467"/>
    </row>
    <row r="28" spans="1:9" ht="13.5" thickBot="1">
      <c r="A28" s="18"/>
      <c r="B28" s="19"/>
      <c r="C28" s="465"/>
      <c r="D28" s="466"/>
      <c r="E28" s="466"/>
      <c r="F28" s="466"/>
      <c r="G28" s="466"/>
      <c r="H28" s="466"/>
      <c r="I28" s="467"/>
    </row>
    <row r="29" spans="1:9" ht="13.5" thickBot="1">
      <c r="A29" s="18"/>
      <c r="B29" s="19"/>
      <c r="C29" s="465"/>
      <c r="D29" s="466"/>
      <c r="E29" s="466"/>
      <c r="F29" s="466"/>
      <c r="G29" s="466"/>
      <c r="H29" s="466"/>
      <c r="I29" s="467"/>
    </row>
    <row r="30" spans="1:9" ht="13.5" thickBot="1">
      <c r="A30" s="18"/>
      <c r="B30" s="19"/>
      <c r="C30" s="465"/>
      <c r="D30" s="466"/>
      <c r="E30" s="466"/>
      <c r="F30" s="466"/>
      <c r="G30" s="466"/>
      <c r="H30" s="466"/>
      <c r="I30" s="467"/>
    </row>
    <row r="31" spans="1:9" ht="13.5" thickBot="1">
      <c r="A31" s="18"/>
      <c r="B31" s="19"/>
      <c r="C31" s="465"/>
      <c r="D31" s="466"/>
      <c r="E31" s="466"/>
      <c r="F31" s="466"/>
      <c r="G31" s="466"/>
      <c r="H31" s="466"/>
      <c r="I31" s="467"/>
    </row>
    <row r="32" spans="1:9" ht="13.5" thickBot="1">
      <c r="A32" s="18"/>
      <c r="B32" s="19"/>
      <c r="C32" s="465"/>
      <c r="D32" s="466"/>
      <c r="E32" s="466"/>
      <c r="F32" s="466"/>
      <c r="G32" s="466"/>
      <c r="H32" s="466"/>
      <c r="I32" s="467"/>
    </row>
    <row r="33" spans="1:9" ht="13.5" thickBot="1">
      <c r="A33" s="18"/>
      <c r="B33" s="19"/>
      <c r="C33" s="465"/>
      <c r="D33" s="466"/>
      <c r="E33" s="466"/>
      <c r="F33" s="466"/>
      <c r="G33" s="466"/>
      <c r="H33" s="466"/>
      <c r="I33" s="467"/>
    </row>
    <row r="34" spans="1:9" ht="13.5" thickBot="1">
      <c r="A34" s="18"/>
      <c r="B34" s="19"/>
      <c r="C34" s="465"/>
      <c r="D34" s="466"/>
      <c r="E34" s="466"/>
      <c r="F34" s="466"/>
      <c r="G34" s="466"/>
      <c r="H34" s="466"/>
      <c r="I34" s="467"/>
    </row>
    <row r="35" spans="1:9" ht="13.5" thickBot="1">
      <c r="A35" s="18"/>
      <c r="B35" s="19"/>
      <c r="C35" s="465"/>
      <c r="D35" s="466"/>
      <c r="E35" s="466"/>
      <c r="F35" s="466"/>
      <c r="G35" s="466"/>
      <c r="H35" s="466"/>
      <c r="I35" s="467"/>
    </row>
    <row r="36" spans="1:9" ht="13.5" thickBot="1">
      <c r="A36" s="18"/>
      <c r="B36" s="19"/>
      <c r="C36" s="465"/>
      <c r="D36" s="466"/>
      <c r="E36" s="466"/>
      <c r="F36" s="466"/>
      <c r="G36" s="466"/>
      <c r="H36" s="466"/>
      <c r="I36" s="467"/>
    </row>
    <row r="37" spans="1:9" ht="13.5" thickBot="1">
      <c r="A37" s="18"/>
      <c r="B37" s="19"/>
      <c r="C37" s="465"/>
      <c r="D37" s="466"/>
      <c r="E37" s="466"/>
      <c r="F37" s="466"/>
      <c r="G37" s="466"/>
      <c r="H37" s="466"/>
      <c r="I37" s="467"/>
    </row>
    <row r="38" spans="1:9" ht="13.5" thickBot="1">
      <c r="A38" s="18"/>
      <c r="B38" s="19"/>
      <c r="C38" s="465"/>
      <c r="D38" s="466"/>
      <c r="E38" s="466"/>
      <c r="F38" s="466"/>
      <c r="G38" s="466"/>
      <c r="H38" s="466"/>
      <c r="I38" s="467"/>
    </row>
    <row r="39" spans="1:9" ht="13.5" thickBot="1">
      <c r="A39" s="18"/>
      <c r="B39" s="19"/>
      <c r="C39" s="465"/>
      <c r="D39" s="466"/>
      <c r="E39" s="466"/>
      <c r="F39" s="466"/>
      <c r="G39" s="466"/>
      <c r="H39" s="466"/>
      <c r="I39" s="467"/>
    </row>
    <row r="40" spans="1:9" ht="13.5" thickBot="1">
      <c r="A40" s="18"/>
      <c r="B40" s="19"/>
      <c r="C40" s="465"/>
      <c r="D40" s="466"/>
      <c r="E40" s="466"/>
      <c r="F40" s="466"/>
      <c r="G40" s="466"/>
      <c r="H40" s="466"/>
      <c r="I40" s="467"/>
    </row>
    <row r="41" spans="1:9" ht="27.95" customHeight="1" thickBot="1">
      <c r="A41" s="18"/>
      <c r="B41" s="19"/>
      <c r="C41" s="20"/>
      <c r="D41" s="20"/>
      <c r="E41" s="20"/>
      <c r="F41" s="21"/>
      <c r="G41" s="21"/>
      <c r="H41" s="21"/>
      <c r="I41" s="22"/>
    </row>
    <row r="42" spans="1:9" ht="13.5" thickBot="1">
      <c r="A42" s="18"/>
      <c r="B42" s="19"/>
      <c r="C42" s="465"/>
      <c r="D42" s="466"/>
      <c r="E42" s="466"/>
      <c r="F42" s="466"/>
      <c r="G42" s="466"/>
      <c r="H42" s="466"/>
      <c r="I42" s="467"/>
    </row>
    <row r="43" spans="1:9" ht="27.95" customHeight="1" thickBot="1">
      <c r="A43" s="18"/>
      <c r="B43" s="19"/>
      <c r="C43" s="20"/>
      <c r="D43" s="20"/>
      <c r="E43" s="20"/>
      <c r="F43" s="21"/>
      <c r="G43" s="21"/>
      <c r="H43" s="21"/>
      <c r="I43" s="22"/>
    </row>
    <row r="44" spans="1:9" ht="27.95" customHeight="1" thickBot="1">
      <c r="A44" s="18"/>
      <c r="B44" s="19"/>
      <c r="C44" s="20"/>
      <c r="D44" s="20"/>
      <c r="E44" s="20"/>
      <c r="F44" s="21"/>
      <c r="G44" s="21"/>
      <c r="H44" s="21"/>
      <c r="I44" s="22"/>
    </row>
    <row r="45" spans="1:9" ht="13.5" thickBot="1">
      <c r="A45" s="18"/>
      <c r="B45" s="19"/>
      <c r="C45" s="465"/>
      <c r="D45" s="466"/>
      <c r="E45" s="466"/>
      <c r="F45" s="466"/>
      <c r="G45" s="466"/>
      <c r="H45" s="466"/>
      <c r="I45" s="467"/>
    </row>
    <row r="46" spans="1:9" ht="13.5" thickBot="1">
      <c r="A46" s="18"/>
      <c r="B46" s="19"/>
      <c r="C46" s="465"/>
      <c r="D46" s="466"/>
      <c r="E46" s="466"/>
      <c r="F46" s="466"/>
      <c r="G46" s="466"/>
      <c r="H46" s="466"/>
      <c r="I46" s="467"/>
    </row>
    <row r="47" spans="1:9" ht="13.5" thickBot="1">
      <c r="A47" s="18"/>
      <c r="B47" s="19"/>
      <c r="C47" s="465"/>
      <c r="D47" s="466"/>
      <c r="E47" s="466"/>
      <c r="F47" s="466"/>
      <c r="G47" s="466"/>
      <c r="H47" s="466"/>
      <c r="I47" s="467"/>
    </row>
    <row r="48" spans="1:9" ht="27.95" customHeight="1" thickBot="1">
      <c r="A48" s="18"/>
      <c r="B48" s="19"/>
      <c r="C48" s="20"/>
      <c r="D48" s="20"/>
      <c r="E48" s="20"/>
      <c r="F48" s="21"/>
      <c r="G48" s="21"/>
      <c r="H48" s="21"/>
      <c r="I48" s="22"/>
    </row>
    <row r="49" spans="1:9" ht="27.95" customHeight="1" thickBot="1">
      <c r="A49" s="18"/>
      <c r="B49" s="19"/>
      <c r="C49" s="20"/>
      <c r="D49" s="20"/>
      <c r="E49" s="20"/>
      <c r="F49" s="21"/>
      <c r="G49" s="21"/>
      <c r="H49" s="21"/>
      <c r="I49" s="22"/>
    </row>
    <row r="50" spans="1:9" ht="27.95" customHeight="1" thickBot="1">
      <c r="A50" s="18"/>
      <c r="B50" s="19"/>
      <c r="C50" s="20"/>
      <c r="D50" s="20"/>
      <c r="E50" s="20"/>
      <c r="F50" s="21"/>
      <c r="G50" s="21"/>
      <c r="H50" s="21"/>
      <c r="I50" s="22"/>
    </row>
    <row r="51" spans="1:9" ht="13.5" thickBot="1">
      <c r="A51" s="18"/>
      <c r="B51" s="19"/>
      <c r="C51" s="465"/>
      <c r="D51" s="466"/>
      <c r="E51" s="466"/>
      <c r="F51" s="466"/>
      <c r="G51" s="466"/>
      <c r="H51" s="466"/>
      <c r="I51" s="467"/>
    </row>
    <row r="52" spans="1:9" ht="13.5" thickBot="1">
      <c r="A52" s="18"/>
      <c r="B52" s="19"/>
      <c r="C52" s="465"/>
      <c r="D52" s="466"/>
      <c r="E52" s="466"/>
      <c r="F52" s="466"/>
      <c r="G52" s="466"/>
      <c r="H52" s="466"/>
      <c r="I52" s="467"/>
    </row>
    <row r="53" spans="1:9" ht="13.5" thickBot="1">
      <c r="A53" s="18"/>
      <c r="B53" s="19"/>
      <c r="C53" s="465"/>
      <c r="D53" s="466"/>
      <c r="E53" s="466"/>
      <c r="F53" s="466"/>
      <c r="G53" s="466"/>
      <c r="H53" s="466"/>
      <c r="I53" s="467"/>
    </row>
    <row r="54" spans="1:9" ht="27.95" customHeight="1" thickBot="1">
      <c r="A54" s="18"/>
      <c r="B54" s="19"/>
      <c r="C54" s="20"/>
      <c r="D54" s="20"/>
      <c r="E54" s="20"/>
      <c r="F54" s="21"/>
      <c r="G54" s="21"/>
      <c r="H54" s="21"/>
      <c r="I54" s="22"/>
    </row>
    <row r="55" spans="1:9" ht="27.95" customHeight="1" thickBot="1">
      <c r="A55" s="18"/>
      <c r="B55" s="19"/>
      <c r="C55" s="20"/>
      <c r="D55" s="20"/>
      <c r="E55" s="20"/>
      <c r="F55" s="21"/>
      <c r="G55" s="21"/>
      <c r="H55" s="21"/>
      <c r="I55" s="22"/>
    </row>
    <row r="56" spans="1:9" ht="27.95" customHeight="1" thickBot="1">
      <c r="A56" s="18"/>
      <c r="B56" s="19"/>
      <c r="C56" s="20"/>
      <c r="D56" s="20"/>
      <c r="E56" s="20"/>
      <c r="F56" s="21"/>
      <c r="G56" s="21"/>
      <c r="H56" s="21"/>
      <c r="I56" s="22"/>
    </row>
    <row r="57" spans="1:9" ht="13.5" thickBot="1">
      <c r="A57" s="18"/>
      <c r="B57" s="19"/>
      <c r="C57" s="465"/>
      <c r="D57" s="466"/>
      <c r="E57" s="466"/>
      <c r="F57" s="466"/>
      <c r="G57" s="466"/>
      <c r="H57" s="466"/>
      <c r="I57" s="467"/>
    </row>
    <row r="58" spans="1:9" ht="13.5" thickBot="1">
      <c r="A58" s="18"/>
      <c r="B58" s="19"/>
      <c r="C58" s="465"/>
      <c r="D58" s="466"/>
      <c r="E58" s="466"/>
      <c r="F58" s="466"/>
      <c r="G58" s="466"/>
      <c r="H58" s="466"/>
      <c r="I58" s="467"/>
    </row>
    <row r="59" spans="1:9" ht="13.5" thickBot="1">
      <c r="A59" s="18"/>
      <c r="B59" s="19"/>
      <c r="C59" s="465"/>
      <c r="D59" s="466"/>
      <c r="E59" s="466"/>
      <c r="F59" s="466"/>
      <c r="G59" s="466"/>
      <c r="H59" s="466"/>
      <c r="I59" s="467"/>
    </row>
    <row r="60" spans="1:9" ht="27.95" customHeight="1" thickBot="1">
      <c r="A60" s="18"/>
      <c r="B60" s="19"/>
      <c r="C60" s="20"/>
      <c r="D60" s="20"/>
      <c r="E60" s="20"/>
      <c r="F60" s="21"/>
      <c r="G60" s="21"/>
      <c r="H60" s="21"/>
      <c r="I60" s="22"/>
    </row>
    <row r="61" spans="1:9" ht="27.95" customHeight="1" thickBot="1">
      <c r="A61" s="18"/>
      <c r="B61" s="19"/>
      <c r="C61" s="20"/>
      <c r="D61" s="20"/>
      <c r="E61" s="20"/>
      <c r="F61" s="21"/>
      <c r="G61" s="21"/>
      <c r="H61" s="21"/>
      <c r="I61" s="22"/>
    </row>
    <row r="62" spans="1:9" ht="27.95" customHeight="1" thickBot="1">
      <c r="A62" s="18"/>
      <c r="B62" s="19"/>
      <c r="C62" s="20"/>
      <c r="D62" s="20"/>
      <c r="E62" s="20"/>
      <c r="F62" s="21"/>
      <c r="G62" s="21"/>
      <c r="H62" s="21"/>
      <c r="I62" s="22"/>
    </row>
    <row r="63" spans="1:9" ht="13.5" thickBot="1">
      <c r="A63" s="18"/>
      <c r="B63" s="19"/>
      <c r="C63" s="465"/>
      <c r="D63" s="466"/>
      <c r="E63" s="466"/>
      <c r="F63" s="466"/>
      <c r="G63" s="466"/>
      <c r="H63" s="466"/>
      <c r="I63" s="467"/>
    </row>
    <row r="64" spans="1:9" ht="27.95" customHeight="1" thickBot="1">
      <c r="A64" s="18"/>
      <c r="B64" s="19"/>
      <c r="C64" s="20"/>
      <c r="D64" s="20"/>
      <c r="E64" s="20"/>
      <c r="F64" s="21"/>
      <c r="G64" s="21"/>
      <c r="H64" s="21"/>
      <c r="I64" s="22"/>
    </row>
    <row r="65" spans="1:9" ht="13.5" thickBot="1">
      <c r="A65" s="18"/>
      <c r="B65" s="19"/>
      <c r="C65" s="465"/>
      <c r="D65" s="466"/>
      <c r="E65" s="466"/>
      <c r="F65" s="466"/>
      <c r="G65" s="466"/>
      <c r="H65" s="466"/>
      <c r="I65" s="467"/>
    </row>
    <row r="66" spans="1:9" ht="13.5" thickBot="1">
      <c r="A66" s="18"/>
      <c r="B66" s="19"/>
      <c r="C66" s="465"/>
      <c r="D66" s="466"/>
      <c r="E66" s="466"/>
      <c r="F66" s="466"/>
      <c r="G66" s="466"/>
      <c r="H66" s="466"/>
      <c r="I66" s="467"/>
    </row>
    <row r="67" spans="1:9" ht="13.5" thickBot="1">
      <c r="A67" s="18"/>
      <c r="B67" s="19"/>
      <c r="C67" s="465"/>
      <c r="D67" s="466"/>
      <c r="E67" s="466"/>
      <c r="F67" s="466"/>
      <c r="G67" s="466"/>
      <c r="H67" s="466"/>
      <c r="I67" s="467"/>
    </row>
    <row r="68" spans="1:9" ht="27.95" customHeight="1" thickBot="1">
      <c r="A68" s="18"/>
      <c r="B68" s="19"/>
      <c r="C68" s="20"/>
      <c r="D68" s="20"/>
      <c r="E68" s="20"/>
      <c r="F68" s="21"/>
      <c r="G68" s="21"/>
      <c r="H68" s="21"/>
      <c r="I68" s="22"/>
    </row>
    <row r="69" spans="1:9" ht="13.5" thickBot="1">
      <c r="A69" s="18"/>
      <c r="B69" s="19"/>
      <c r="C69" s="465"/>
      <c r="D69" s="466"/>
      <c r="E69" s="466"/>
      <c r="F69" s="466"/>
      <c r="G69" s="466"/>
      <c r="H69" s="466"/>
      <c r="I69" s="467"/>
    </row>
    <row r="70" spans="1:9" ht="13.5" thickBot="1">
      <c r="A70" s="18"/>
      <c r="B70" s="19"/>
      <c r="C70" s="465"/>
      <c r="D70" s="466"/>
      <c r="E70" s="466"/>
      <c r="F70" s="466"/>
      <c r="G70" s="466"/>
      <c r="H70" s="466"/>
      <c r="I70" s="467"/>
    </row>
    <row r="71" spans="1:9" ht="13.5" thickBot="1">
      <c r="A71" s="18"/>
      <c r="B71" s="19"/>
      <c r="C71" s="465"/>
      <c r="D71" s="466"/>
      <c r="E71" s="466"/>
      <c r="F71" s="466"/>
      <c r="G71" s="466"/>
      <c r="H71" s="466"/>
      <c r="I71" s="467"/>
    </row>
    <row r="72" spans="1:9" ht="27.95" customHeight="1" thickBot="1">
      <c r="A72" s="18"/>
      <c r="B72" s="19"/>
      <c r="C72" s="20"/>
      <c r="D72" s="20"/>
      <c r="E72" s="20"/>
      <c r="F72" s="21"/>
      <c r="G72" s="21"/>
      <c r="H72" s="21"/>
      <c r="I72" s="22"/>
    </row>
    <row r="73" spans="1:9" ht="13.5" thickBot="1">
      <c r="A73" s="18"/>
      <c r="B73" s="19"/>
      <c r="C73" s="465"/>
      <c r="D73" s="466"/>
      <c r="E73" s="466"/>
      <c r="F73" s="466"/>
      <c r="G73" s="466"/>
      <c r="H73" s="466"/>
      <c r="I73" s="467"/>
    </row>
    <row r="74" spans="1:9" ht="13.5" thickBot="1">
      <c r="A74" s="18"/>
      <c r="B74" s="19"/>
      <c r="C74" s="465"/>
      <c r="D74" s="466"/>
      <c r="E74" s="466"/>
      <c r="F74" s="466"/>
      <c r="G74" s="466"/>
      <c r="H74" s="466"/>
      <c r="I74" s="467"/>
    </row>
    <row r="75" spans="1:9" ht="27.95" customHeight="1" thickBot="1">
      <c r="A75" s="18"/>
      <c r="B75" s="19"/>
      <c r="C75" s="20"/>
      <c r="D75" s="20"/>
      <c r="E75" s="20"/>
      <c r="F75" s="21"/>
      <c r="G75" s="21"/>
      <c r="H75" s="21"/>
      <c r="I75" s="22"/>
    </row>
    <row r="76" spans="1:9" ht="13.5" thickBot="1">
      <c r="A76" s="18"/>
      <c r="B76" s="19"/>
      <c r="C76" s="465"/>
      <c r="D76" s="466"/>
      <c r="E76" s="466"/>
      <c r="F76" s="466"/>
      <c r="G76" s="466"/>
      <c r="H76" s="466"/>
      <c r="I76" s="467"/>
    </row>
    <row r="77" spans="1:9" ht="13.5" thickBot="1">
      <c r="A77" s="18"/>
      <c r="B77" s="19"/>
      <c r="C77" s="465"/>
      <c r="D77" s="466"/>
      <c r="E77" s="466"/>
      <c r="F77" s="466"/>
      <c r="G77" s="466"/>
      <c r="H77" s="466"/>
      <c r="I77" s="467"/>
    </row>
    <row r="78" spans="1:9" ht="27.95" customHeight="1" thickBot="1">
      <c r="A78" s="18"/>
      <c r="B78" s="19"/>
      <c r="C78" s="20"/>
      <c r="D78" s="20"/>
      <c r="E78" s="20"/>
      <c r="F78" s="21"/>
      <c r="G78" s="21"/>
      <c r="H78" s="21"/>
      <c r="I78" s="22"/>
    </row>
    <row r="79" spans="1:9" ht="27.95" customHeight="1" thickBot="1">
      <c r="A79" s="18"/>
      <c r="B79" s="19"/>
      <c r="C79" s="20"/>
      <c r="D79" s="20"/>
      <c r="E79" s="20"/>
      <c r="F79" s="21"/>
      <c r="G79" s="21"/>
      <c r="H79" s="21"/>
      <c r="I79" s="22"/>
    </row>
    <row r="80" spans="1:9" ht="27.95" customHeight="1" thickBot="1">
      <c r="A80" s="18"/>
      <c r="B80" s="19"/>
      <c r="C80" s="20"/>
      <c r="D80" s="20"/>
      <c r="E80" s="20"/>
      <c r="F80" s="21"/>
      <c r="G80" s="21"/>
      <c r="H80" s="21"/>
      <c r="I80" s="22"/>
    </row>
    <row r="81" spans="1:9" ht="13.5" thickBot="1">
      <c r="A81" s="18"/>
      <c r="B81" s="19"/>
      <c r="C81" s="465"/>
      <c r="D81" s="466"/>
      <c r="E81" s="466"/>
      <c r="F81" s="466"/>
      <c r="G81" s="466"/>
      <c r="H81" s="466"/>
      <c r="I81" s="467"/>
    </row>
    <row r="82" spans="1:9" ht="27.95" customHeight="1" thickBot="1">
      <c r="A82" s="18"/>
      <c r="B82" s="19"/>
      <c r="C82" s="20"/>
      <c r="D82" s="20"/>
      <c r="E82" s="20"/>
      <c r="F82" s="21"/>
      <c r="G82" s="21"/>
      <c r="H82" s="21"/>
      <c r="I82" s="22"/>
    </row>
    <row r="83" spans="1:9" ht="27.95" customHeight="1" thickBot="1">
      <c r="A83" s="18"/>
      <c r="B83" s="19"/>
      <c r="C83" s="20"/>
      <c r="D83" s="20"/>
      <c r="E83" s="20"/>
      <c r="F83" s="21"/>
      <c r="G83" s="21"/>
      <c r="H83" s="21"/>
      <c r="I83" s="22"/>
    </row>
    <row r="84" spans="1:9" ht="27.95" customHeight="1" thickBot="1">
      <c r="A84" s="18"/>
      <c r="B84" s="19"/>
      <c r="C84" s="20"/>
      <c r="D84" s="20"/>
      <c r="E84" s="20"/>
      <c r="F84" s="21"/>
      <c r="G84" s="21"/>
      <c r="H84" s="21"/>
      <c r="I84" s="22"/>
    </row>
    <row r="85" spans="1:9" ht="27.95" customHeight="1" thickBot="1">
      <c r="A85" s="18"/>
      <c r="B85" s="19"/>
      <c r="C85" s="20"/>
      <c r="D85" s="20"/>
      <c r="E85" s="20"/>
      <c r="F85" s="21"/>
      <c r="G85" s="21"/>
      <c r="H85" s="21"/>
      <c r="I85" s="22"/>
    </row>
    <row r="86" spans="1:9" ht="13.5" thickBot="1">
      <c r="A86" s="18"/>
      <c r="B86" s="19"/>
      <c r="C86" s="465"/>
      <c r="D86" s="466"/>
      <c r="E86" s="466"/>
      <c r="F86" s="466"/>
      <c r="G86" s="466"/>
      <c r="H86" s="466"/>
      <c r="I86" s="467"/>
    </row>
    <row r="87" spans="1:9" ht="13.5" thickBot="1">
      <c r="A87" s="18"/>
      <c r="B87" s="19"/>
      <c r="C87" s="465"/>
      <c r="D87" s="466"/>
      <c r="E87" s="466"/>
      <c r="F87" s="466"/>
      <c r="G87" s="466"/>
      <c r="H87" s="466"/>
      <c r="I87" s="467"/>
    </row>
    <row r="88" spans="1:9" ht="27.95" customHeight="1" thickBot="1">
      <c r="A88" s="18"/>
      <c r="B88" s="19"/>
      <c r="C88" s="20"/>
      <c r="D88" s="20"/>
      <c r="E88" s="20"/>
      <c r="F88" s="21"/>
      <c r="G88" s="21"/>
      <c r="H88" s="21"/>
      <c r="I88" s="22"/>
    </row>
    <row r="89" spans="1:9" ht="27.95" customHeight="1" thickBot="1">
      <c r="A89" s="18"/>
      <c r="B89" s="19"/>
      <c r="C89" s="20"/>
      <c r="D89" s="20"/>
      <c r="E89" s="20"/>
      <c r="F89" s="21"/>
      <c r="G89" s="21"/>
      <c r="H89" s="21"/>
      <c r="I89" s="22"/>
    </row>
    <row r="90" spans="1:9" ht="13.5" thickBot="1">
      <c r="A90" s="18"/>
      <c r="B90" s="19"/>
      <c r="C90" s="465"/>
      <c r="D90" s="466"/>
      <c r="E90" s="466"/>
      <c r="F90" s="466"/>
      <c r="G90" s="466"/>
      <c r="H90" s="466"/>
      <c r="I90" s="467"/>
    </row>
    <row r="91" spans="1:9" ht="13.5" thickBot="1">
      <c r="A91" s="18"/>
      <c r="B91" s="19"/>
      <c r="C91" s="465"/>
      <c r="D91" s="466"/>
      <c r="E91" s="466"/>
      <c r="F91" s="466"/>
      <c r="G91" s="466"/>
      <c r="H91" s="466"/>
      <c r="I91" s="467"/>
    </row>
    <row r="92" spans="1:9" ht="27.95" customHeight="1" thickBot="1">
      <c r="A92" s="18"/>
      <c r="B92" s="19"/>
      <c r="C92" s="20"/>
      <c r="D92" s="20"/>
      <c r="E92" s="20"/>
      <c r="F92" s="21"/>
      <c r="G92" s="21"/>
      <c r="H92" s="21"/>
      <c r="I92" s="22"/>
    </row>
    <row r="93" spans="1:9" ht="13.5" thickBot="1">
      <c r="A93" s="18"/>
      <c r="B93" s="19"/>
      <c r="C93" s="465"/>
      <c r="D93" s="466"/>
      <c r="E93" s="466"/>
      <c r="F93" s="466"/>
      <c r="G93" s="466"/>
      <c r="H93" s="466"/>
      <c r="I93" s="467"/>
    </row>
    <row r="94" spans="1:9" ht="13.5" thickBot="1">
      <c r="A94" s="18"/>
      <c r="B94" s="19"/>
      <c r="C94" s="465"/>
      <c r="D94" s="466"/>
      <c r="E94" s="466"/>
      <c r="F94" s="466"/>
      <c r="G94" s="466"/>
      <c r="H94" s="466"/>
      <c r="I94" s="467"/>
    </row>
    <row r="95" spans="1:9" ht="13.5" thickBot="1">
      <c r="A95" s="18"/>
      <c r="B95" s="19"/>
      <c r="C95" s="465"/>
      <c r="D95" s="466"/>
      <c r="E95" s="466"/>
      <c r="F95" s="466"/>
      <c r="G95" s="466"/>
      <c r="H95" s="466"/>
      <c r="I95" s="467"/>
    </row>
    <row r="96" spans="1:9" ht="27.95" customHeight="1" thickBot="1">
      <c r="A96" s="18"/>
      <c r="B96" s="19"/>
      <c r="C96" s="20"/>
      <c r="D96" s="20"/>
      <c r="E96" s="20"/>
      <c r="F96" s="21"/>
      <c r="G96" s="21"/>
      <c r="H96" s="21"/>
      <c r="I96" s="22"/>
    </row>
    <row r="97" spans="1:9" ht="13.5" thickBot="1">
      <c r="A97" s="18"/>
      <c r="B97" s="19"/>
      <c r="C97" s="465"/>
      <c r="D97" s="466"/>
      <c r="E97" s="466"/>
      <c r="F97" s="466"/>
      <c r="G97" s="466"/>
      <c r="H97" s="466"/>
      <c r="I97" s="467"/>
    </row>
    <row r="98" spans="1:9" ht="13.5" thickBot="1">
      <c r="A98" s="18"/>
      <c r="B98" s="19"/>
      <c r="C98" s="465"/>
      <c r="D98" s="466"/>
      <c r="E98" s="466"/>
      <c r="F98" s="466"/>
      <c r="G98" s="466"/>
      <c r="H98" s="466"/>
      <c r="I98" s="467"/>
    </row>
    <row r="99" spans="1:9" ht="27.95" customHeight="1" thickBot="1">
      <c r="A99" s="18"/>
      <c r="B99" s="19"/>
      <c r="C99" s="20"/>
      <c r="D99" s="20"/>
      <c r="E99" s="20"/>
      <c r="F99" s="21"/>
      <c r="G99" s="21"/>
      <c r="H99" s="21"/>
      <c r="I99" s="22"/>
    </row>
    <row r="100" spans="1:9" ht="27.95" customHeight="1" thickBot="1">
      <c r="A100" s="18"/>
      <c r="B100" s="19"/>
      <c r="C100" s="20"/>
      <c r="D100" s="20"/>
      <c r="E100" s="20"/>
      <c r="F100" s="21"/>
      <c r="G100" s="21"/>
      <c r="H100" s="21"/>
      <c r="I100" s="22"/>
    </row>
    <row r="101" spans="1:9" ht="27.95" customHeight="1" thickBot="1">
      <c r="A101" s="18"/>
      <c r="B101" s="19"/>
      <c r="C101" s="20"/>
      <c r="D101" s="20"/>
      <c r="E101" s="20"/>
      <c r="F101" s="21"/>
      <c r="G101" s="21"/>
      <c r="H101" s="21"/>
      <c r="I101" s="22"/>
    </row>
    <row r="102" spans="1:9" ht="27.95" customHeight="1" thickBot="1">
      <c r="A102" s="18"/>
      <c r="B102" s="19"/>
      <c r="C102" s="20"/>
      <c r="D102" s="20"/>
      <c r="E102" s="20"/>
      <c r="F102" s="21"/>
      <c r="G102" s="21"/>
      <c r="H102" s="21"/>
      <c r="I102" s="22"/>
    </row>
    <row r="103" spans="1:9" ht="27.95" customHeight="1" thickBot="1">
      <c r="A103" s="18"/>
      <c r="B103" s="19"/>
      <c r="C103" s="20"/>
      <c r="D103" s="20"/>
      <c r="E103" s="20"/>
      <c r="F103" s="21"/>
      <c r="G103" s="21"/>
      <c r="H103" s="21"/>
      <c r="I103" s="22"/>
    </row>
    <row r="104" spans="1:9" ht="27.95" customHeight="1" thickBot="1">
      <c r="A104" s="18"/>
      <c r="B104" s="19"/>
      <c r="C104" s="20"/>
      <c r="D104" s="20"/>
      <c r="E104" s="20"/>
      <c r="F104" s="21"/>
      <c r="G104" s="21"/>
      <c r="H104" s="21"/>
      <c r="I104" s="22"/>
    </row>
    <row r="105" spans="1:9" ht="13.5" thickBot="1">
      <c r="A105" s="18"/>
      <c r="B105" s="19"/>
      <c r="C105" s="465"/>
      <c r="D105" s="466"/>
      <c r="E105" s="466"/>
      <c r="F105" s="466"/>
      <c r="G105" s="466"/>
      <c r="H105" s="466"/>
      <c r="I105" s="467"/>
    </row>
    <row r="106" spans="1:9" ht="27.95" customHeight="1" thickBot="1">
      <c r="A106" s="18"/>
      <c r="B106" s="19"/>
      <c r="C106" s="20"/>
      <c r="D106" s="20"/>
      <c r="E106" s="20"/>
      <c r="F106" s="21"/>
      <c r="G106" s="21"/>
      <c r="H106" s="21"/>
      <c r="I106" s="22"/>
    </row>
    <row r="107" spans="1:9" ht="27.95" customHeight="1" thickBot="1">
      <c r="A107" s="18"/>
      <c r="B107" s="19"/>
      <c r="C107" s="20"/>
      <c r="D107" s="20"/>
      <c r="E107" s="20"/>
      <c r="F107" s="21"/>
      <c r="G107" s="21"/>
      <c r="H107" s="21"/>
      <c r="I107" s="22"/>
    </row>
    <row r="108" spans="1:9" ht="27.95" customHeight="1" thickBot="1">
      <c r="A108" s="18"/>
      <c r="B108" s="19"/>
      <c r="C108" s="20"/>
      <c r="D108" s="20"/>
      <c r="E108" s="20"/>
      <c r="F108" s="21"/>
      <c r="G108" s="21"/>
      <c r="H108" s="21"/>
      <c r="I108" s="22"/>
    </row>
    <row r="109" spans="1:9" ht="27.95" customHeight="1" thickBot="1">
      <c r="A109" s="18"/>
      <c r="B109" s="19"/>
      <c r="C109" s="20"/>
      <c r="D109" s="20"/>
      <c r="E109" s="20"/>
      <c r="F109" s="21"/>
      <c r="G109" s="21"/>
      <c r="H109" s="21"/>
      <c r="I109" s="22"/>
    </row>
    <row r="110" spans="1:9" ht="13.5" thickBot="1">
      <c r="A110" s="18"/>
      <c r="B110" s="19"/>
      <c r="C110" s="465"/>
      <c r="D110" s="466"/>
      <c r="E110" s="466"/>
      <c r="F110" s="466"/>
      <c r="G110" s="466"/>
      <c r="H110" s="466"/>
      <c r="I110" s="467"/>
    </row>
    <row r="111" spans="1:9" ht="27.95" customHeight="1" thickBot="1">
      <c r="A111" s="18"/>
      <c r="B111" s="19"/>
      <c r="C111" s="20"/>
      <c r="D111" s="20"/>
      <c r="E111" s="20"/>
      <c r="F111" s="21"/>
      <c r="G111" s="21"/>
      <c r="H111" s="21"/>
      <c r="I111" s="22"/>
    </row>
    <row r="112" spans="1:9" ht="27.95" customHeight="1" thickBot="1">
      <c r="A112" s="18"/>
      <c r="B112" s="19"/>
      <c r="C112" s="20"/>
      <c r="D112" s="20"/>
      <c r="E112" s="20"/>
      <c r="F112" s="21"/>
      <c r="G112" s="21"/>
      <c r="H112" s="21"/>
      <c r="I112" s="22"/>
    </row>
    <row r="113" spans="1:9" ht="27.95" customHeight="1" thickBot="1">
      <c r="A113" s="18"/>
      <c r="B113" s="19"/>
      <c r="C113" s="20"/>
      <c r="D113" s="20"/>
      <c r="E113" s="20"/>
      <c r="F113" s="21"/>
      <c r="G113" s="21"/>
      <c r="H113" s="21"/>
      <c r="I113" s="22"/>
    </row>
    <row r="114" spans="1:9" ht="27.95" customHeight="1" thickBot="1">
      <c r="A114" s="18"/>
      <c r="B114" s="19"/>
      <c r="C114" s="20"/>
      <c r="D114" s="20"/>
      <c r="E114" s="20"/>
      <c r="F114" s="21"/>
      <c r="G114" s="21"/>
      <c r="H114" s="21"/>
      <c r="I114" s="22"/>
    </row>
    <row r="115" spans="1:9" ht="13.5" thickBot="1">
      <c r="A115" s="18"/>
      <c r="B115" s="19"/>
      <c r="C115" s="465"/>
      <c r="D115" s="466"/>
      <c r="E115" s="466"/>
      <c r="F115" s="466"/>
      <c r="G115" s="466"/>
      <c r="H115" s="466"/>
      <c r="I115" s="467"/>
    </row>
    <row r="116" spans="1:9" ht="13.5" thickBot="1">
      <c r="A116" s="18"/>
      <c r="B116" s="19"/>
      <c r="C116" s="465"/>
      <c r="D116" s="466"/>
      <c r="E116" s="466"/>
      <c r="F116" s="466"/>
      <c r="G116" s="466"/>
      <c r="H116" s="466"/>
      <c r="I116" s="467"/>
    </row>
    <row r="117" spans="1:9" ht="13.5" thickBot="1">
      <c r="A117" s="18"/>
      <c r="B117" s="19"/>
      <c r="C117" s="465"/>
      <c r="D117" s="466"/>
      <c r="E117" s="466"/>
      <c r="F117" s="466"/>
      <c r="G117" s="466"/>
      <c r="H117" s="466"/>
      <c r="I117" s="467"/>
    </row>
    <row r="118" spans="1:9" ht="27.95" customHeight="1" thickBot="1">
      <c r="A118" s="18"/>
      <c r="B118" s="19"/>
      <c r="C118" s="20"/>
      <c r="D118" s="20"/>
      <c r="E118" s="20"/>
      <c r="F118" s="21"/>
      <c r="G118" s="21"/>
      <c r="H118" s="21"/>
      <c r="I118" s="22"/>
    </row>
    <row r="119" spans="1:9" ht="27.95" customHeight="1" thickBot="1">
      <c r="A119" s="18"/>
      <c r="B119" s="19"/>
      <c r="C119" s="20"/>
      <c r="D119" s="20"/>
      <c r="E119" s="20"/>
      <c r="F119" s="21"/>
      <c r="G119" s="21"/>
      <c r="H119" s="21"/>
      <c r="I119" s="22"/>
    </row>
    <row r="120" spans="1:9" ht="27.95" customHeight="1" thickBot="1">
      <c r="A120" s="18"/>
      <c r="B120" s="19"/>
      <c r="C120" s="20"/>
      <c r="D120" s="20"/>
      <c r="E120" s="20"/>
      <c r="F120" s="21"/>
      <c r="G120" s="21"/>
      <c r="H120" s="21"/>
      <c r="I120" s="22"/>
    </row>
    <row r="121" spans="1:9" ht="27.95" customHeight="1" thickBot="1">
      <c r="A121" s="18"/>
      <c r="B121" s="19"/>
      <c r="C121" s="20"/>
      <c r="D121" s="20"/>
      <c r="E121" s="20"/>
      <c r="F121" s="21"/>
      <c r="G121" s="21"/>
      <c r="H121" s="21"/>
      <c r="I121" s="22"/>
    </row>
    <row r="122" spans="1:9" ht="27.95" customHeight="1" thickBot="1">
      <c r="A122" s="18"/>
      <c r="B122" s="19"/>
      <c r="C122" s="20"/>
      <c r="D122" s="20"/>
      <c r="E122" s="20"/>
      <c r="F122" s="21"/>
      <c r="G122" s="21"/>
      <c r="H122" s="21"/>
      <c r="I122" s="22"/>
    </row>
    <row r="123" spans="1:9" ht="27.95" customHeight="1" thickBot="1">
      <c r="A123" s="18"/>
      <c r="B123" s="19"/>
      <c r="C123" s="20"/>
      <c r="D123" s="20"/>
      <c r="E123" s="20"/>
      <c r="F123" s="21"/>
      <c r="G123" s="21"/>
      <c r="H123" s="21"/>
      <c r="I123" s="22"/>
    </row>
    <row r="124" spans="1:9" ht="27.95" customHeight="1" thickBot="1">
      <c r="A124" s="18"/>
      <c r="B124" s="19"/>
      <c r="C124" s="20"/>
      <c r="D124" s="20"/>
      <c r="E124" s="20"/>
      <c r="F124" s="21"/>
      <c r="G124" s="21"/>
      <c r="H124" s="21"/>
      <c r="I124" s="22"/>
    </row>
    <row r="125" spans="1:9" ht="27.95" customHeight="1" thickBot="1">
      <c r="A125" s="18"/>
      <c r="B125" s="19"/>
      <c r="C125" s="20"/>
      <c r="D125" s="20"/>
      <c r="E125" s="20"/>
      <c r="F125" s="21"/>
      <c r="G125" s="21"/>
      <c r="H125" s="21"/>
      <c r="I125" s="22"/>
    </row>
    <row r="126" spans="1:9" ht="27.95" customHeight="1" thickBot="1">
      <c r="A126" s="18"/>
      <c r="B126" s="19"/>
      <c r="C126" s="20"/>
      <c r="D126" s="20"/>
      <c r="E126" s="20"/>
      <c r="F126" s="21"/>
      <c r="G126" s="21"/>
      <c r="H126" s="21"/>
      <c r="I126" s="22"/>
    </row>
    <row r="127" spans="1:9" ht="13.5" thickBot="1">
      <c r="A127" s="18"/>
      <c r="B127" s="19"/>
      <c r="C127" s="465"/>
      <c r="D127" s="466"/>
      <c r="E127" s="466"/>
      <c r="F127" s="466"/>
      <c r="G127" s="466"/>
      <c r="H127" s="466"/>
      <c r="I127" s="467"/>
    </row>
    <row r="128" spans="1:9" ht="13.5" thickBot="1">
      <c r="A128" s="18"/>
      <c r="B128" s="19"/>
      <c r="C128" s="465"/>
      <c r="D128" s="466"/>
      <c r="E128" s="466"/>
      <c r="F128" s="466"/>
      <c r="G128" s="466"/>
      <c r="H128" s="466"/>
      <c r="I128" s="467"/>
    </row>
    <row r="129" spans="1:9" ht="13.5" thickBot="1">
      <c r="A129" s="18"/>
      <c r="B129" s="19"/>
      <c r="C129" s="465"/>
      <c r="D129" s="466"/>
      <c r="E129" s="466"/>
      <c r="F129" s="466"/>
      <c r="G129" s="466"/>
      <c r="H129" s="466"/>
      <c r="I129" s="467"/>
    </row>
    <row r="130" spans="1:9" ht="13.5" thickBot="1">
      <c r="A130" s="18"/>
      <c r="B130" s="19"/>
      <c r="C130" s="465"/>
      <c r="D130" s="466"/>
      <c r="E130" s="466"/>
      <c r="F130" s="466"/>
      <c r="G130" s="466"/>
      <c r="H130" s="466"/>
      <c r="I130" s="467"/>
    </row>
    <row r="131" spans="1:9" ht="13.5" thickBot="1">
      <c r="A131" s="18"/>
      <c r="B131" s="19"/>
      <c r="C131" s="465"/>
      <c r="D131" s="466"/>
      <c r="E131" s="466"/>
      <c r="F131" s="466"/>
      <c r="G131" s="466"/>
      <c r="H131" s="466"/>
      <c r="I131" s="467"/>
    </row>
    <row r="132" spans="1:9" ht="13.5" thickBot="1">
      <c r="A132" s="18"/>
      <c r="B132" s="19"/>
      <c r="C132" s="465"/>
      <c r="D132" s="466"/>
      <c r="E132" s="466"/>
      <c r="F132" s="466"/>
      <c r="G132" s="466"/>
      <c r="H132" s="466"/>
      <c r="I132" s="467"/>
    </row>
    <row r="133" spans="1:9" ht="13.5" thickBot="1">
      <c r="A133" s="18"/>
      <c r="B133" s="19"/>
      <c r="C133" s="465"/>
      <c r="D133" s="466"/>
      <c r="E133" s="466"/>
      <c r="F133" s="466"/>
      <c r="G133" s="466"/>
      <c r="H133" s="466"/>
      <c r="I133" s="467"/>
    </row>
    <row r="134" spans="1:9" ht="13.5" thickBot="1">
      <c r="A134" s="18"/>
      <c r="B134" s="19"/>
      <c r="C134" s="465"/>
      <c r="D134" s="466"/>
      <c r="E134" s="466"/>
      <c r="F134" s="466"/>
      <c r="G134" s="466"/>
      <c r="H134" s="466"/>
      <c r="I134" s="467"/>
    </row>
    <row r="135" spans="1:9" ht="13.5" thickBot="1">
      <c r="A135" s="18"/>
      <c r="B135" s="19"/>
      <c r="C135" s="465"/>
      <c r="D135" s="466"/>
      <c r="E135" s="466"/>
      <c r="F135" s="466"/>
      <c r="G135" s="466"/>
      <c r="H135" s="466"/>
      <c r="I135" s="467"/>
    </row>
    <row r="136" spans="1:9" ht="13.5" thickBot="1">
      <c r="A136" s="18"/>
      <c r="B136" s="19"/>
      <c r="C136" s="465"/>
      <c r="D136" s="466"/>
      <c r="E136" s="466"/>
      <c r="F136" s="466"/>
      <c r="G136" s="466"/>
      <c r="H136" s="466"/>
      <c r="I136" s="467"/>
    </row>
    <row r="137" spans="1:9" ht="13.5" thickBot="1">
      <c r="A137" s="18"/>
      <c r="B137" s="19"/>
      <c r="C137" s="465"/>
      <c r="D137" s="466"/>
      <c r="E137" s="466"/>
      <c r="F137" s="466"/>
      <c r="G137" s="466"/>
      <c r="H137" s="466"/>
      <c r="I137" s="467"/>
    </row>
    <row r="138" spans="1:9" ht="13.5" thickBot="1">
      <c r="A138" s="18"/>
      <c r="B138" s="19"/>
      <c r="C138" s="465"/>
      <c r="D138" s="466"/>
      <c r="E138" s="466"/>
      <c r="F138" s="466"/>
      <c r="G138" s="466"/>
      <c r="H138" s="466"/>
      <c r="I138" s="467"/>
    </row>
    <row r="139" spans="1:9" ht="13.5" thickBot="1">
      <c r="A139" s="18"/>
      <c r="B139" s="19"/>
      <c r="C139" s="465"/>
      <c r="D139" s="466"/>
      <c r="E139" s="466"/>
      <c r="F139" s="466"/>
      <c r="G139" s="466"/>
      <c r="H139" s="466"/>
      <c r="I139" s="467"/>
    </row>
    <row r="140" spans="1:9" ht="27.95" customHeight="1" thickBot="1">
      <c r="A140" s="18"/>
      <c r="B140" s="19"/>
      <c r="C140" s="20"/>
      <c r="D140" s="20"/>
      <c r="E140" s="20"/>
      <c r="F140" s="21"/>
      <c r="G140" s="21"/>
      <c r="H140" s="21"/>
      <c r="I140" s="22"/>
    </row>
    <row r="141" spans="1:9" ht="27.95" customHeight="1" thickBot="1">
      <c r="A141" s="18"/>
      <c r="B141" s="19"/>
      <c r="C141" s="20"/>
      <c r="D141" s="20"/>
      <c r="E141" s="20"/>
      <c r="F141" s="21"/>
      <c r="G141" s="21"/>
      <c r="H141" s="21"/>
      <c r="I141" s="22"/>
    </row>
    <row r="142" spans="1:9" ht="13.5" thickBot="1">
      <c r="A142" s="18"/>
      <c r="B142" s="19"/>
      <c r="C142" s="465"/>
      <c r="D142" s="466"/>
      <c r="E142" s="466"/>
      <c r="F142" s="466"/>
      <c r="G142" s="466"/>
      <c r="H142" s="466"/>
      <c r="I142" s="467"/>
    </row>
    <row r="143" spans="1:9" ht="13.5" thickBot="1">
      <c r="A143" s="18"/>
      <c r="B143" s="19"/>
      <c r="C143" s="465"/>
      <c r="D143" s="466"/>
      <c r="E143" s="466"/>
      <c r="F143" s="466"/>
      <c r="G143" s="466"/>
      <c r="H143" s="466"/>
      <c r="I143" s="467"/>
    </row>
    <row r="144" spans="1:9" ht="13.5" thickBot="1">
      <c r="A144" s="18"/>
      <c r="B144" s="19"/>
      <c r="C144" s="465"/>
      <c r="D144" s="466"/>
      <c r="E144" s="466"/>
      <c r="F144" s="466"/>
      <c r="G144" s="466"/>
      <c r="H144" s="466"/>
      <c r="I144" s="467"/>
    </row>
    <row r="145" spans="1:9" ht="13.5" thickBot="1">
      <c r="A145" s="18"/>
      <c r="B145" s="19"/>
      <c r="C145" s="465"/>
      <c r="D145" s="466"/>
      <c r="E145" s="466"/>
      <c r="F145" s="466"/>
      <c r="G145" s="466"/>
      <c r="H145" s="466"/>
      <c r="I145" s="467"/>
    </row>
    <row r="146" spans="1:9" ht="27.95" customHeight="1" thickBot="1">
      <c r="A146" s="18"/>
      <c r="B146" s="19"/>
      <c r="C146" s="20"/>
      <c r="D146" s="20"/>
      <c r="E146" s="20"/>
      <c r="F146" s="21"/>
      <c r="G146" s="21"/>
      <c r="H146" s="21"/>
      <c r="I146" s="22"/>
    </row>
    <row r="147" spans="1:9" ht="27.95" customHeight="1" thickBot="1">
      <c r="A147" s="18"/>
      <c r="B147" s="19"/>
      <c r="C147" s="20"/>
      <c r="D147" s="20"/>
      <c r="E147" s="20"/>
      <c r="F147" s="21"/>
      <c r="G147" s="21"/>
      <c r="H147" s="21"/>
      <c r="I147" s="22"/>
    </row>
    <row r="148" spans="1:9" ht="27.95" customHeight="1" thickBot="1">
      <c r="A148" s="18"/>
      <c r="B148" s="19"/>
      <c r="C148" s="20"/>
      <c r="D148" s="20"/>
      <c r="E148" s="20"/>
      <c r="F148" s="21"/>
      <c r="G148" s="21"/>
      <c r="H148" s="21"/>
      <c r="I148" s="22"/>
    </row>
    <row r="149" spans="1:9" ht="13.5" thickBot="1">
      <c r="A149" s="18"/>
      <c r="B149" s="19"/>
      <c r="C149" s="465"/>
      <c r="D149" s="466"/>
      <c r="E149" s="466"/>
      <c r="F149" s="466"/>
      <c r="G149" s="466"/>
      <c r="H149" s="466"/>
      <c r="I149" s="467"/>
    </row>
    <row r="150" spans="1:9" ht="13.5" thickBot="1">
      <c r="A150" s="18"/>
      <c r="B150" s="19"/>
      <c r="C150" s="465"/>
      <c r="D150" s="466"/>
      <c r="E150" s="466"/>
      <c r="F150" s="466"/>
      <c r="G150" s="466"/>
      <c r="H150" s="466"/>
      <c r="I150" s="467"/>
    </row>
    <row r="151" spans="1:9" ht="13.5" thickBot="1">
      <c r="A151" s="18"/>
      <c r="B151" s="19"/>
      <c r="C151" s="465"/>
      <c r="D151" s="466"/>
      <c r="E151" s="466"/>
      <c r="F151" s="466"/>
      <c r="G151" s="466"/>
      <c r="H151" s="466"/>
      <c r="I151" s="467"/>
    </row>
    <row r="152" spans="1:9" ht="13.5" thickBot="1">
      <c r="A152" s="18"/>
      <c r="B152" s="19"/>
      <c r="C152" s="465"/>
      <c r="D152" s="466"/>
      <c r="E152" s="466"/>
      <c r="F152" s="466"/>
      <c r="G152" s="466"/>
      <c r="H152" s="466"/>
      <c r="I152" s="467"/>
    </row>
    <row r="153" spans="1:9" ht="27.95" customHeight="1" thickBot="1">
      <c r="A153" s="18"/>
      <c r="B153" s="19"/>
      <c r="C153" s="20"/>
      <c r="D153" s="20"/>
      <c r="E153" s="20"/>
      <c r="F153" s="21"/>
      <c r="G153" s="21"/>
      <c r="H153" s="21"/>
      <c r="I153" s="22"/>
    </row>
    <row r="154" spans="1:9" ht="27.95" customHeight="1" thickBot="1">
      <c r="A154" s="18"/>
      <c r="B154" s="19"/>
      <c r="C154" s="20"/>
      <c r="D154" s="20"/>
      <c r="E154" s="20"/>
      <c r="F154" s="21"/>
      <c r="G154" s="21"/>
      <c r="H154" s="21"/>
      <c r="I154" s="22"/>
    </row>
    <row r="155" spans="1:9" ht="27.95" customHeight="1" thickBot="1">
      <c r="A155" s="18"/>
      <c r="B155" s="19"/>
      <c r="C155" s="20"/>
      <c r="D155" s="20"/>
      <c r="E155" s="20"/>
      <c r="F155" s="21"/>
      <c r="G155" s="21"/>
      <c r="H155" s="21"/>
      <c r="I155" s="22"/>
    </row>
    <row r="156" spans="1:9" ht="27.95" customHeight="1" thickBot="1">
      <c r="A156" s="18"/>
      <c r="B156" s="19"/>
      <c r="C156" s="20"/>
      <c r="D156" s="20"/>
      <c r="E156" s="20"/>
      <c r="F156" s="21"/>
      <c r="G156" s="21"/>
      <c r="H156" s="21"/>
      <c r="I156" s="22"/>
    </row>
    <row r="157" spans="1:9" ht="27.95" customHeight="1" thickBot="1">
      <c r="A157" s="18"/>
      <c r="B157" s="19"/>
      <c r="C157" s="20"/>
      <c r="D157" s="20"/>
      <c r="E157" s="20"/>
      <c r="F157" s="21"/>
      <c r="G157" s="21"/>
      <c r="H157" s="21"/>
      <c r="I157" s="22"/>
    </row>
    <row r="158" spans="1:9" ht="27.95" customHeight="1" thickBot="1">
      <c r="A158" s="18"/>
      <c r="B158" s="19"/>
      <c r="C158" s="20"/>
      <c r="D158" s="20"/>
      <c r="E158" s="20"/>
      <c r="F158" s="21"/>
      <c r="G158" s="21"/>
      <c r="H158" s="21"/>
      <c r="I158" s="22"/>
    </row>
    <row r="159" spans="1:9" ht="27.95" customHeight="1" thickBot="1">
      <c r="A159" s="18"/>
      <c r="B159" s="19"/>
      <c r="C159" s="20"/>
      <c r="D159" s="20"/>
      <c r="E159" s="20"/>
      <c r="F159" s="21"/>
      <c r="G159" s="21"/>
      <c r="H159" s="21"/>
      <c r="I159" s="22"/>
    </row>
    <row r="160" spans="1:9" ht="13.5" thickBot="1">
      <c r="A160" s="18"/>
      <c r="B160" s="19"/>
      <c r="C160" s="465"/>
      <c r="D160" s="466"/>
      <c r="E160" s="466"/>
      <c r="F160" s="466"/>
      <c r="G160" s="466"/>
      <c r="H160" s="466"/>
      <c r="I160" s="467"/>
    </row>
    <row r="161" spans="1:9" ht="27.95" customHeight="1" thickBot="1">
      <c r="A161" s="18"/>
      <c r="B161" s="19"/>
      <c r="C161" s="20"/>
      <c r="D161" s="20"/>
      <c r="E161" s="20"/>
      <c r="F161" s="21"/>
      <c r="G161" s="21"/>
      <c r="H161" s="21"/>
      <c r="I161" s="22"/>
    </row>
    <row r="162" spans="1:9" ht="27.95" customHeight="1" thickBot="1">
      <c r="A162" s="18"/>
      <c r="B162" s="19"/>
      <c r="C162" s="20"/>
      <c r="D162" s="20"/>
      <c r="E162" s="20"/>
      <c r="F162" s="21"/>
      <c r="G162" s="21"/>
      <c r="H162" s="21"/>
      <c r="I162" s="22"/>
    </row>
    <row r="163" spans="1:9" ht="27.95" customHeight="1" thickBot="1">
      <c r="A163" s="18"/>
      <c r="B163" s="19"/>
      <c r="C163" s="20"/>
      <c r="D163" s="20"/>
      <c r="E163" s="20"/>
      <c r="F163" s="21"/>
      <c r="G163" s="21"/>
      <c r="H163" s="21"/>
      <c r="I163" s="22"/>
    </row>
    <row r="164" spans="1:9" ht="27.95" customHeight="1" thickBot="1">
      <c r="A164" s="18"/>
      <c r="B164" s="19"/>
      <c r="C164" s="20"/>
      <c r="D164" s="20"/>
      <c r="E164" s="20"/>
      <c r="F164" s="21"/>
      <c r="G164" s="21"/>
      <c r="H164" s="21"/>
      <c r="I164" s="22"/>
    </row>
    <row r="165" spans="1:9" ht="27.95" customHeight="1" thickBot="1">
      <c r="A165" s="18"/>
      <c r="B165" s="19"/>
      <c r="C165" s="20"/>
      <c r="D165" s="20"/>
      <c r="E165" s="20"/>
      <c r="F165" s="21"/>
      <c r="G165" s="21"/>
      <c r="H165" s="21"/>
      <c r="I165" s="22"/>
    </row>
    <row r="166" spans="1:9" ht="13.5" thickBot="1">
      <c r="A166" s="18"/>
      <c r="B166" s="19"/>
      <c r="C166" s="465"/>
      <c r="D166" s="466"/>
      <c r="E166" s="466"/>
      <c r="F166" s="466"/>
      <c r="G166" s="466"/>
      <c r="H166" s="466"/>
      <c r="I166" s="467"/>
    </row>
    <row r="167" spans="1:9" ht="27.95" customHeight="1" thickBot="1">
      <c r="A167" s="18"/>
      <c r="B167" s="19"/>
      <c r="C167" s="20"/>
      <c r="D167" s="20"/>
      <c r="E167" s="20"/>
      <c r="F167" s="21"/>
      <c r="G167" s="21"/>
      <c r="H167" s="21"/>
      <c r="I167" s="22"/>
    </row>
    <row r="168" spans="1:9" ht="27.95" customHeight="1" thickBot="1">
      <c r="A168" s="18"/>
      <c r="B168" s="19"/>
      <c r="C168" s="20"/>
      <c r="D168" s="20"/>
      <c r="E168" s="20"/>
      <c r="F168" s="21"/>
      <c r="G168" s="21"/>
      <c r="H168" s="21"/>
      <c r="I168" s="22"/>
    </row>
    <row r="169" spans="1:9" ht="13.5" thickBot="1">
      <c r="A169" s="18"/>
      <c r="B169" s="19"/>
      <c r="C169" s="465"/>
      <c r="D169" s="466"/>
      <c r="E169" s="466"/>
      <c r="F169" s="466"/>
      <c r="G169" s="466"/>
      <c r="H169" s="466"/>
      <c r="I169" s="467"/>
    </row>
    <row r="170" spans="1:9" ht="27.95" customHeight="1" thickBot="1">
      <c r="A170" s="18"/>
      <c r="B170" s="19"/>
      <c r="C170" s="20"/>
      <c r="D170" s="20"/>
      <c r="E170" s="20"/>
      <c r="F170" s="21"/>
      <c r="G170" s="21"/>
      <c r="H170" s="21"/>
      <c r="I170" s="22"/>
    </row>
    <row r="171" spans="1:9" ht="27.95" customHeight="1" thickBot="1">
      <c r="A171" s="18"/>
      <c r="B171" s="19"/>
      <c r="C171" s="20"/>
      <c r="D171" s="20"/>
      <c r="E171" s="20"/>
      <c r="F171" s="21"/>
      <c r="G171" s="21"/>
      <c r="H171" s="21"/>
      <c r="I171" s="22"/>
    </row>
    <row r="172" spans="1:9" ht="27.95" customHeight="1" thickBot="1">
      <c r="A172" s="18"/>
      <c r="B172" s="19"/>
      <c r="C172" s="20"/>
      <c r="D172" s="20"/>
      <c r="E172" s="20"/>
      <c r="F172" s="21"/>
      <c r="G172" s="21"/>
      <c r="H172" s="21"/>
      <c r="I172" s="22"/>
    </row>
    <row r="173" spans="1:9" ht="13.5" thickBot="1">
      <c r="A173" s="18"/>
      <c r="B173" s="19"/>
      <c r="C173" s="465"/>
      <c r="D173" s="466"/>
      <c r="E173" s="466"/>
      <c r="F173" s="466"/>
      <c r="G173" s="466"/>
      <c r="H173" s="466"/>
      <c r="I173" s="467"/>
    </row>
    <row r="174" spans="1:9" ht="13.5" thickBot="1">
      <c r="A174" s="18"/>
      <c r="B174" s="19"/>
      <c r="C174" s="465"/>
      <c r="D174" s="466"/>
      <c r="E174" s="466"/>
      <c r="F174" s="466"/>
      <c r="G174" s="466"/>
      <c r="H174" s="466"/>
      <c r="I174" s="467"/>
    </row>
    <row r="175" spans="1:9" ht="13.5" thickBot="1">
      <c r="A175" s="18"/>
      <c r="B175" s="19"/>
      <c r="C175" s="465"/>
      <c r="D175" s="466"/>
      <c r="E175" s="466"/>
      <c r="F175" s="466"/>
      <c r="G175" s="466"/>
      <c r="H175" s="466"/>
      <c r="I175" s="467"/>
    </row>
    <row r="176" spans="1:9" ht="13.5" thickBot="1">
      <c r="A176" s="18"/>
      <c r="B176" s="19"/>
      <c r="C176" s="465"/>
      <c r="D176" s="466"/>
      <c r="E176" s="466"/>
      <c r="F176" s="466"/>
      <c r="G176" s="466"/>
      <c r="H176" s="466"/>
      <c r="I176" s="467"/>
    </row>
    <row r="177" spans="1:9" ht="13.5" thickBot="1">
      <c r="A177" s="18"/>
      <c r="B177" s="19"/>
      <c r="C177" s="465"/>
      <c r="D177" s="466"/>
      <c r="E177" s="466"/>
      <c r="F177" s="466"/>
      <c r="G177" s="466"/>
      <c r="H177" s="466"/>
      <c r="I177" s="467"/>
    </row>
    <row r="178" spans="1:9" ht="13.5" thickBot="1">
      <c r="A178" s="18"/>
      <c r="B178" s="19"/>
      <c r="C178" s="465"/>
      <c r="D178" s="466"/>
      <c r="E178" s="466"/>
      <c r="F178" s="466"/>
      <c r="G178" s="466"/>
      <c r="H178" s="466"/>
      <c r="I178" s="467"/>
    </row>
    <row r="179" spans="1:9" ht="27.95" customHeight="1" thickBot="1">
      <c r="A179" s="18"/>
      <c r="B179" s="19"/>
      <c r="C179" s="20"/>
      <c r="D179" s="20"/>
      <c r="E179" s="20"/>
      <c r="F179" s="21"/>
      <c r="G179" s="21"/>
      <c r="H179" s="21"/>
      <c r="I179" s="22"/>
    </row>
    <row r="180" spans="1:9" ht="27.95" customHeight="1" thickBot="1">
      <c r="A180" s="18"/>
      <c r="B180" s="19"/>
      <c r="C180" s="20"/>
      <c r="D180" s="20"/>
      <c r="E180" s="20"/>
      <c r="F180" s="21"/>
      <c r="G180" s="21"/>
      <c r="H180" s="21"/>
      <c r="I180" s="22"/>
    </row>
    <row r="181" spans="1:9" ht="13.5" thickBot="1">
      <c r="A181" s="18"/>
      <c r="B181" s="19"/>
      <c r="C181" s="465"/>
      <c r="D181" s="466"/>
      <c r="E181" s="466"/>
      <c r="F181" s="466"/>
      <c r="G181" s="466"/>
      <c r="H181" s="466"/>
      <c r="I181" s="467"/>
    </row>
    <row r="182" spans="1:9" ht="27.95" customHeight="1" thickBot="1">
      <c r="A182" s="18"/>
      <c r="B182" s="19"/>
      <c r="C182" s="20"/>
      <c r="D182" s="20"/>
      <c r="E182" s="20"/>
      <c r="F182" s="21"/>
      <c r="G182" s="21"/>
      <c r="H182" s="21"/>
      <c r="I182" s="22"/>
    </row>
    <row r="183" spans="1:9" ht="27.95" customHeight="1" thickBot="1">
      <c r="A183" s="18"/>
      <c r="B183" s="19"/>
      <c r="C183" s="20"/>
      <c r="D183" s="20"/>
      <c r="E183" s="20"/>
      <c r="F183" s="21"/>
      <c r="G183" s="21"/>
      <c r="H183" s="21"/>
      <c r="I183" s="22"/>
    </row>
    <row r="184" spans="1:9" ht="13.5" thickBot="1">
      <c r="A184" s="18"/>
      <c r="B184" s="19"/>
      <c r="C184" s="465"/>
      <c r="D184" s="466"/>
      <c r="E184" s="466"/>
      <c r="F184" s="466"/>
      <c r="G184" s="466"/>
      <c r="H184" s="466"/>
      <c r="I184" s="467"/>
    </row>
    <row r="185" spans="1:9" ht="27.95" customHeight="1" thickBot="1">
      <c r="A185" s="18"/>
      <c r="B185" s="19"/>
      <c r="C185" s="20"/>
      <c r="D185" s="20"/>
      <c r="E185" s="20"/>
      <c r="F185" s="21"/>
      <c r="G185" s="21"/>
      <c r="H185" s="21"/>
      <c r="I185" s="22"/>
    </row>
    <row r="186" spans="1:9" ht="13.5" thickBot="1">
      <c r="A186" s="18"/>
      <c r="B186" s="19"/>
      <c r="C186" s="465"/>
      <c r="D186" s="466"/>
      <c r="E186" s="466"/>
      <c r="F186" s="466"/>
      <c r="G186" s="466"/>
      <c r="H186" s="466"/>
      <c r="I186" s="467"/>
    </row>
    <row r="187" spans="1:9" ht="27.95" customHeight="1" thickBot="1">
      <c r="A187" s="18"/>
      <c r="B187" s="19"/>
      <c r="C187" s="20"/>
      <c r="D187" s="20"/>
      <c r="E187" s="20"/>
      <c r="F187" s="21"/>
      <c r="G187" s="21"/>
      <c r="H187" s="21"/>
      <c r="I187" s="22"/>
    </row>
    <row r="188" spans="1:9" ht="13.5" thickBot="1">
      <c r="A188" s="18"/>
      <c r="B188" s="19"/>
      <c r="C188" s="465"/>
      <c r="D188" s="466"/>
      <c r="E188" s="466"/>
      <c r="F188" s="466"/>
      <c r="G188" s="466"/>
      <c r="H188" s="466"/>
      <c r="I188" s="467"/>
    </row>
    <row r="189" spans="1:9" ht="13.5" thickBot="1">
      <c r="A189" s="18"/>
      <c r="B189" s="19"/>
      <c r="C189" s="465"/>
      <c r="D189" s="466"/>
      <c r="E189" s="466"/>
      <c r="F189" s="466"/>
      <c r="G189" s="466"/>
      <c r="H189" s="466"/>
      <c r="I189" s="467"/>
    </row>
    <row r="190" spans="1:9" ht="27.95" customHeight="1" thickBot="1">
      <c r="A190" s="18"/>
      <c r="B190" s="19"/>
      <c r="C190" s="20"/>
      <c r="D190" s="20"/>
      <c r="E190" s="20"/>
      <c r="F190" s="21"/>
      <c r="G190" s="21"/>
      <c r="H190" s="21"/>
      <c r="I190" s="22"/>
    </row>
    <row r="191" spans="1:9" ht="27.95" customHeight="1" thickBot="1">
      <c r="A191" s="18"/>
      <c r="B191" s="19"/>
      <c r="C191" s="20"/>
      <c r="D191" s="20"/>
      <c r="E191" s="20"/>
      <c r="F191" s="21"/>
      <c r="G191" s="21"/>
      <c r="H191" s="21"/>
      <c r="I191" s="22"/>
    </row>
    <row r="192" spans="1:9" ht="13.5" thickBot="1">
      <c r="A192" s="18"/>
      <c r="B192" s="19"/>
      <c r="C192" s="465"/>
      <c r="D192" s="466"/>
      <c r="E192" s="466"/>
      <c r="F192" s="466"/>
      <c r="G192" s="466"/>
      <c r="H192" s="466"/>
      <c r="I192" s="467"/>
    </row>
    <row r="193" spans="1:9" ht="27.95" customHeight="1" thickBot="1">
      <c r="A193" s="18"/>
      <c r="B193" s="19"/>
      <c r="C193" s="20"/>
      <c r="D193" s="20"/>
      <c r="E193" s="20"/>
      <c r="F193" s="21"/>
      <c r="G193" s="21"/>
      <c r="H193" s="21"/>
      <c r="I193" s="22"/>
    </row>
    <row r="194" spans="1:9" ht="27.95" customHeight="1" thickBot="1">
      <c r="A194" s="18"/>
      <c r="B194" s="19"/>
      <c r="C194" s="20"/>
      <c r="D194" s="20"/>
      <c r="E194" s="20"/>
      <c r="F194" s="21"/>
      <c r="G194" s="21"/>
      <c r="H194" s="21"/>
      <c r="I194" s="22"/>
    </row>
    <row r="195" spans="1:9" ht="27.95" customHeight="1" thickBot="1">
      <c r="A195" s="18"/>
      <c r="B195" s="19"/>
      <c r="C195" s="20"/>
      <c r="D195" s="20"/>
      <c r="E195" s="20"/>
      <c r="F195" s="21"/>
      <c r="G195" s="21"/>
      <c r="H195" s="21"/>
      <c r="I195" s="22"/>
    </row>
    <row r="196" spans="1:9" ht="13.5" thickBot="1">
      <c r="A196" s="18"/>
      <c r="B196" s="19"/>
      <c r="C196" s="465"/>
      <c r="D196" s="466"/>
      <c r="E196" s="466"/>
      <c r="F196" s="466"/>
      <c r="G196" s="466"/>
      <c r="H196" s="466"/>
      <c r="I196" s="467"/>
    </row>
    <row r="197" spans="1:9" ht="27.95" customHeight="1" thickBot="1">
      <c r="A197" s="18"/>
      <c r="B197" s="19"/>
      <c r="C197" s="20"/>
      <c r="D197" s="20"/>
      <c r="E197" s="20"/>
      <c r="F197" s="21"/>
      <c r="G197" s="21"/>
      <c r="H197" s="21"/>
      <c r="I197" s="22"/>
    </row>
    <row r="198" spans="1:9" ht="27.95" customHeight="1" thickBot="1">
      <c r="A198" s="18"/>
      <c r="B198" s="19"/>
      <c r="C198" s="20"/>
      <c r="D198" s="20"/>
      <c r="E198" s="20"/>
      <c r="F198" s="21"/>
      <c r="G198" s="21"/>
      <c r="H198" s="21"/>
      <c r="I198" s="22"/>
    </row>
    <row r="199" spans="1:9" ht="13.5" thickBot="1">
      <c r="A199" s="18"/>
      <c r="B199" s="19"/>
      <c r="C199" s="465"/>
      <c r="D199" s="466"/>
      <c r="E199" s="466"/>
      <c r="F199" s="466"/>
      <c r="G199" s="466"/>
      <c r="H199" s="466"/>
      <c r="I199" s="467"/>
    </row>
    <row r="200" spans="1:9" ht="13.5" thickBot="1">
      <c r="A200" s="18"/>
      <c r="B200" s="19"/>
      <c r="C200" s="465"/>
      <c r="D200" s="466"/>
      <c r="E200" s="466"/>
      <c r="F200" s="466"/>
      <c r="G200" s="466"/>
      <c r="H200" s="466"/>
      <c r="I200" s="467"/>
    </row>
    <row r="201" spans="1:9" ht="13.5" thickBot="1">
      <c r="A201" s="18"/>
      <c r="B201" s="19"/>
      <c r="C201" s="465"/>
      <c r="D201" s="466"/>
      <c r="E201" s="466"/>
      <c r="F201" s="466"/>
      <c r="G201" s="466"/>
      <c r="H201" s="466"/>
      <c r="I201" s="467"/>
    </row>
    <row r="202" spans="1:9" ht="27.95" customHeight="1" thickBot="1">
      <c r="A202" s="18"/>
      <c r="B202" s="19"/>
      <c r="C202" s="20"/>
      <c r="D202" s="20"/>
      <c r="E202" s="20"/>
      <c r="F202" s="21"/>
      <c r="G202" s="21"/>
      <c r="H202" s="21"/>
      <c r="I202" s="22"/>
    </row>
    <row r="203" spans="1:9" ht="27.95" customHeight="1" thickBot="1">
      <c r="A203" s="18"/>
      <c r="B203" s="19"/>
      <c r="C203" s="20"/>
      <c r="D203" s="20"/>
      <c r="E203" s="20"/>
      <c r="F203" s="21"/>
      <c r="G203" s="21"/>
      <c r="H203" s="21"/>
      <c r="I203" s="22"/>
    </row>
    <row r="204" spans="1:9" ht="27.95" customHeight="1" thickBot="1">
      <c r="A204" s="18"/>
      <c r="B204" s="19"/>
      <c r="C204" s="20"/>
      <c r="D204" s="20"/>
      <c r="E204" s="20"/>
      <c r="F204" s="21"/>
      <c r="G204" s="21"/>
      <c r="H204" s="21"/>
      <c r="I204" s="22"/>
    </row>
    <row r="205" spans="1:9" ht="27.95" customHeight="1" thickBot="1">
      <c r="A205" s="18"/>
      <c r="B205" s="19"/>
      <c r="C205" s="20"/>
      <c r="D205" s="20"/>
      <c r="E205" s="20"/>
      <c r="F205" s="21"/>
      <c r="G205" s="21"/>
      <c r="H205" s="21"/>
      <c r="I205" s="22"/>
    </row>
    <row r="206" spans="1:9" ht="27.95" customHeight="1" thickBot="1">
      <c r="A206" s="18"/>
      <c r="B206" s="19"/>
      <c r="C206" s="20"/>
      <c r="D206" s="20"/>
      <c r="E206" s="20"/>
      <c r="F206" s="21"/>
      <c r="G206" s="21"/>
      <c r="H206" s="21"/>
      <c r="I206" s="22"/>
    </row>
    <row r="207" spans="1:9" ht="27.95" customHeight="1" thickBot="1">
      <c r="A207" s="18"/>
      <c r="B207" s="19"/>
      <c r="C207" s="20"/>
      <c r="D207" s="20"/>
      <c r="E207" s="20"/>
      <c r="F207" s="21"/>
      <c r="G207" s="21"/>
      <c r="H207" s="21"/>
      <c r="I207" s="22"/>
    </row>
    <row r="208" spans="1:9" ht="13.5" thickBot="1">
      <c r="A208" s="18"/>
      <c r="B208" s="19"/>
      <c r="C208" s="465"/>
      <c r="D208" s="466"/>
      <c r="E208" s="466"/>
      <c r="F208" s="466"/>
      <c r="G208" s="466"/>
      <c r="H208" s="466"/>
      <c r="I208" s="467"/>
    </row>
    <row r="209" spans="1:9" ht="27.95" customHeight="1" thickBot="1">
      <c r="A209" s="18"/>
      <c r="B209" s="19"/>
      <c r="C209" s="20"/>
      <c r="D209" s="20"/>
      <c r="E209" s="20"/>
      <c r="F209" s="21"/>
      <c r="G209" s="21"/>
      <c r="H209" s="21"/>
      <c r="I209" s="22"/>
    </row>
    <row r="210" spans="1:9" ht="27.95" customHeight="1" thickBot="1">
      <c r="A210" s="18"/>
      <c r="B210" s="19"/>
      <c r="C210" s="20"/>
      <c r="D210" s="20"/>
      <c r="E210" s="20"/>
      <c r="F210" s="21"/>
      <c r="G210" s="21"/>
      <c r="H210" s="21"/>
      <c r="I210" s="22"/>
    </row>
    <row r="211" spans="1:9" ht="13.5" thickBot="1">
      <c r="A211" s="18"/>
      <c r="B211" s="19"/>
      <c r="C211" s="465"/>
      <c r="D211" s="466"/>
      <c r="E211" s="466"/>
      <c r="F211" s="466"/>
      <c r="G211" s="466"/>
      <c r="H211" s="466"/>
      <c r="I211" s="467"/>
    </row>
    <row r="212" spans="1:9" ht="13.5" thickBot="1">
      <c r="A212" s="18"/>
      <c r="B212" s="19"/>
      <c r="C212" s="465"/>
      <c r="D212" s="466"/>
      <c r="E212" s="466"/>
      <c r="F212" s="466"/>
      <c r="G212" s="466"/>
      <c r="H212" s="466"/>
      <c r="I212" s="467"/>
    </row>
    <row r="213" spans="1:9" ht="27.95" customHeight="1" thickBot="1">
      <c r="A213" s="18"/>
      <c r="B213" s="19"/>
      <c r="C213" s="20"/>
      <c r="D213" s="20"/>
      <c r="E213" s="20"/>
      <c r="F213" s="21"/>
      <c r="G213" s="21"/>
      <c r="H213" s="21"/>
      <c r="I213" s="22"/>
    </row>
    <row r="214" spans="1:9" ht="27.95" customHeight="1" thickBot="1">
      <c r="A214" s="18"/>
      <c r="B214" s="19"/>
      <c r="C214" s="20"/>
      <c r="D214" s="20"/>
      <c r="E214" s="20"/>
      <c r="F214" s="21"/>
      <c r="G214" s="21"/>
      <c r="H214" s="21"/>
      <c r="I214" s="22"/>
    </row>
    <row r="215" spans="1:9" ht="27.95" customHeight="1" thickBot="1">
      <c r="A215" s="18"/>
      <c r="B215" s="19"/>
      <c r="C215" s="20"/>
      <c r="D215" s="20"/>
      <c r="E215" s="20"/>
      <c r="F215" s="21"/>
      <c r="G215" s="21"/>
      <c r="H215" s="21"/>
      <c r="I215" s="22"/>
    </row>
    <row r="216" spans="1:9" ht="13.5" thickBot="1">
      <c r="A216" s="18"/>
      <c r="B216" s="19"/>
      <c r="C216" s="465"/>
      <c r="D216" s="466"/>
      <c r="E216" s="466"/>
      <c r="F216" s="466"/>
      <c r="G216" s="466"/>
      <c r="H216" s="466"/>
      <c r="I216" s="467"/>
    </row>
    <row r="217" spans="1:9" ht="27.95" customHeight="1" thickBot="1">
      <c r="A217" s="18"/>
      <c r="B217" s="19"/>
      <c r="C217" s="20"/>
      <c r="D217" s="20"/>
      <c r="E217" s="20"/>
      <c r="F217" s="21"/>
      <c r="G217" s="21"/>
      <c r="H217" s="21"/>
      <c r="I217" s="22"/>
    </row>
    <row r="218" spans="1:9" ht="27.95" customHeight="1" thickBot="1">
      <c r="A218" s="18"/>
      <c r="B218" s="19"/>
      <c r="C218" s="20"/>
      <c r="D218" s="20"/>
      <c r="E218" s="20"/>
      <c r="F218" s="21"/>
      <c r="G218" s="21"/>
      <c r="H218" s="21"/>
      <c r="I218" s="22"/>
    </row>
    <row r="219" spans="1:9" ht="27.95" customHeight="1" thickBot="1">
      <c r="A219" s="18"/>
      <c r="B219" s="19"/>
      <c r="C219" s="20"/>
      <c r="D219" s="20"/>
      <c r="E219" s="20"/>
      <c r="F219" s="21"/>
      <c r="G219" s="21"/>
      <c r="H219" s="21"/>
      <c r="I219" s="22"/>
    </row>
    <row r="220" spans="1:9" ht="13.5" thickBot="1">
      <c r="A220" s="18"/>
      <c r="B220" s="19"/>
      <c r="C220" s="465"/>
      <c r="D220" s="466"/>
      <c r="E220" s="466"/>
      <c r="F220" s="466"/>
      <c r="G220" s="466"/>
      <c r="H220" s="466"/>
      <c r="I220" s="467"/>
    </row>
    <row r="221" spans="1:9" ht="27.95" customHeight="1" thickBot="1">
      <c r="A221" s="18"/>
      <c r="B221" s="19"/>
      <c r="C221" s="20"/>
      <c r="D221" s="20"/>
      <c r="E221" s="20"/>
      <c r="F221" s="21"/>
      <c r="G221" s="21"/>
      <c r="H221" s="21"/>
      <c r="I221" s="22"/>
    </row>
    <row r="222" spans="1:9" ht="13.5" thickBot="1">
      <c r="A222" s="18"/>
      <c r="B222" s="19"/>
      <c r="C222" s="465"/>
      <c r="D222" s="466"/>
      <c r="E222" s="466"/>
      <c r="F222" s="466"/>
      <c r="G222" s="466"/>
      <c r="H222" s="466"/>
      <c r="I222" s="467"/>
    </row>
    <row r="223" spans="1:9" ht="27.95" customHeight="1" thickBot="1">
      <c r="A223" s="18"/>
      <c r="B223" s="19"/>
      <c r="C223" s="20"/>
      <c r="D223" s="20"/>
      <c r="E223" s="20"/>
      <c r="F223" s="21"/>
      <c r="G223" s="21"/>
      <c r="H223" s="21"/>
      <c r="I223" s="22"/>
    </row>
    <row r="224" spans="1:9" ht="13.5" thickBot="1">
      <c r="A224" s="18"/>
      <c r="B224" s="19"/>
      <c r="C224" s="465"/>
      <c r="D224" s="466"/>
      <c r="E224" s="466"/>
      <c r="F224" s="466"/>
      <c r="G224" s="466"/>
      <c r="H224" s="466"/>
      <c r="I224" s="467"/>
    </row>
    <row r="225" spans="1:9" ht="27.95" customHeight="1" thickBot="1">
      <c r="A225" s="18"/>
      <c r="B225" s="19"/>
      <c r="C225" s="20"/>
      <c r="D225" s="20"/>
      <c r="E225" s="20"/>
      <c r="F225" s="21"/>
      <c r="G225" s="21"/>
      <c r="H225" s="21"/>
      <c r="I225" s="22"/>
    </row>
    <row r="226" spans="1:9" ht="27.95" customHeight="1" thickBot="1">
      <c r="A226" s="18"/>
      <c r="B226" s="19"/>
      <c r="C226" s="20"/>
      <c r="D226" s="20"/>
      <c r="E226" s="20"/>
      <c r="F226" s="21"/>
      <c r="G226" s="21"/>
      <c r="H226" s="21"/>
      <c r="I226" s="22"/>
    </row>
    <row r="227" spans="1:9" ht="27.95" customHeight="1" thickBot="1">
      <c r="A227" s="18"/>
      <c r="B227" s="19"/>
      <c r="C227" s="20"/>
      <c r="D227" s="20"/>
      <c r="E227" s="20"/>
      <c r="F227" s="21"/>
      <c r="G227" s="21"/>
      <c r="H227" s="21"/>
      <c r="I227" s="22"/>
    </row>
    <row r="228" spans="1:9" ht="13.5" thickBot="1">
      <c r="A228" s="18"/>
      <c r="B228" s="19"/>
      <c r="C228" s="465"/>
      <c r="D228" s="466"/>
      <c r="E228" s="466"/>
      <c r="F228" s="466"/>
      <c r="G228" s="466"/>
      <c r="H228" s="466"/>
      <c r="I228" s="467"/>
    </row>
    <row r="229" spans="1:9" ht="13.5" thickBot="1">
      <c r="A229" s="18"/>
      <c r="B229" s="19"/>
      <c r="C229" s="465"/>
      <c r="D229" s="466"/>
      <c r="E229" s="466"/>
      <c r="F229" s="466"/>
      <c r="G229" s="466"/>
      <c r="H229" s="466"/>
      <c r="I229" s="467"/>
    </row>
    <row r="230" spans="1:9" ht="13.5" thickBot="1">
      <c r="A230" s="18"/>
      <c r="B230" s="19"/>
      <c r="C230" s="465"/>
      <c r="D230" s="466"/>
      <c r="E230" s="466"/>
      <c r="F230" s="466"/>
      <c r="G230" s="466"/>
      <c r="H230" s="466"/>
      <c r="I230" s="467"/>
    </row>
    <row r="231" spans="1:9" ht="13.5" thickBot="1">
      <c r="A231" s="18"/>
      <c r="B231" s="19"/>
      <c r="C231" s="465"/>
      <c r="D231" s="466"/>
      <c r="E231" s="466"/>
      <c r="F231" s="466"/>
      <c r="G231" s="466"/>
      <c r="H231" s="466"/>
      <c r="I231" s="467"/>
    </row>
    <row r="232" spans="1:9" ht="13.5" thickBot="1">
      <c r="A232" s="18"/>
      <c r="B232" s="19"/>
      <c r="C232" s="465"/>
      <c r="D232" s="466"/>
      <c r="E232" s="466"/>
      <c r="F232" s="466"/>
      <c r="G232" s="466"/>
      <c r="H232" s="466"/>
      <c r="I232" s="467"/>
    </row>
    <row r="233" spans="1:9" ht="13.5" thickBot="1">
      <c r="A233" s="18"/>
      <c r="B233" s="19"/>
      <c r="C233" s="465"/>
      <c r="D233" s="466"/>
      <c r="E233" s="466"/>
      <c r="F233" s="466"/>
      <c r="G233" s="466"/>
      <c r="H233" s="466"/>
      <c r="I233" s="467"/>
    </row>
    <row r="234" spans="1:9" ht="27.95" customHeight="1" thickBot="1">
      <c r="A234" s="18"/>
      <c r="B234" s="19"/>
      <c r="C234" s="20"/>
      <c r="D234" s="20"/>
      <c r="E234" s="20"/>
      <c r="F234" s="21"/>
      <c r="G234" s="21"/>
      <c r="H234" s="21"/>
      <c r="I234" s="22"/>
    </row>
    <row r="235" spans="1:9" ht="27.95" customHeight="1" thickBot="1">
      <c r="A235" s="18"/>
      <c r="B235" s="19"/>
      <c r="C235" s="20"/>
      <c r="D235" s="20"/>
      <c r="E235" s="20"/>
      <c r="F235" s="21"/>
      <c r="G235" s="21"/>
      <c r="H235" s="21"/>
      <c r="I235" s="22"/>
    </row>
    <row r="236" spans="1:9" ht="27.95" customHeight="1" thickBot="1">
      <c r="A236" s="18"/>
      <c r="B236" s="19"/>
      <c r="C236" s="20"/>
      <c r="D236" s="20"/>
      <c r="E236" s="20"/>
      <c r="F236" s="21"/>
      <c r="G236" s="21"/>
      <c r="H236" s="21"/>
      <c r="I236" s="22"/>
    </row>
    <row r="237" spans="1:9" ht="13.5" thickBot="1">
      <c r="A237" s="18"/>
      <c r="B237" s="19"/>
      <c r="C237" s="465"/>
      <c r="D237" s="466"/>
      <c r="E237" s="466"/>
      <c r="F237" s="466"/>
      <c r="G237" s="466"/>
      <c r="H237" s="466"/>
      <c r="I237" s="467"/>
    </row>
    <row r="238" spans="1:9" ht="13.5" thickBot="1">
      <c r="A238" s="18"/>
      <c r="B238" s="19"/>
      <c r="C238" s="465"/>
      <c r="D238" s="466"/>
      <c r="E238" s="466"/>
      <c r="F238" s="466"/>
      <c r="G238" s="466"/>
      <c r="H238" s="466"/>
      <c r="I238" s="467"/>
    </row>
    <row r="239" spans="1:9" ht="27.95" customHeight="1" thickBot="1">
      <c r="A239" s="18"/>
      <c r="B239" s="19"/>
      <c r="C239" s="20"/>
      <c r="D239" s="20"/>
      <c r="E239" s="20"/>
      <c r="F239" s="21"/>
      <c r="G239" s="21"/>
      <c r="H239" s="21"/>
      <c r="I239" s="22"/>
    </row>
    <row r="240" spans="1:9" ht="27.95" customHeight="1" thickBot="1">
      <c r="A240" s="18"/>
      <c r="B240" s="19"/>
      <c r="C240" s="20"/>
      <c r="D240" s="20"/>
      <c r="E240" s="20"/>
      <c r="F240" s="21"/>
      <c r="G240" s="21"/>
      <c r="H240" s="21"/>
      <c r="I240" s="22"/>
    </row>
    <row r="241" spans="1:9" ht="27.95" customHeight="1" thickBot="1">
      <c r="A241" s="18"/>
      <c r="B241" s="19"/>
      <c r="C241" s="20"/>
      <c r="D241" s="20"/>
      <c r="E241" s="20"/>
      <c r="F241" s="21"/>
      <c r="G241" s="21"/>
      <c r="H241" s="21"/>
      <c r="I241" s="22"/>
    </row>
    <row r="242" spans="1:9" ht="27.95" customHeight="1" thickBot="1">
      <c r="A242" s="18"/>
      <c r="B242" s="19"/>
      <c r="C242" s="20"/>
      <c r="D242" s="20"/>
      <c r="E242" s="20"/>
      <c r="F242" s="21"/>
      <c r="G242" s="21"/>
      <c r="H242" s="21"/>
      <c r="I242" s="22"/>
    </row>
    <row r="243" spans="1:9" ht="27.95" customHeight="1" thickBot="1">
      <c r="A243" s="18"/>
      <c r="B243" s="19"/>
      <c r="C243" s="20"/>
      <c r="D243" s="20"/>
      <c r="E243" s="20"/>
      <c r="F243" s="21"/>
      <c r="G243" s="21"/>
      <c r="H243" s="21"/>
      <c r="I243" s="22"/>
    </row>
    <row r="244" spans="1:9" ht="13.5" thickBot="1">
      <c r="A244" s="18"/>
      <c r="B244" s="19"/>
      <c r="C244" s="465"/>
      <c r="D244" s="466"/>
      <c r="E244" s="466"/>
      <c r="F244" s="466"/>
      <c r="G244" s="466"/>
      <c r="H244" s="466"/>
      <c r="I244" s="467"/>
    </row>
    <row r="245" spans="1:9" ht="27.95" customHeight="1" thickBot="1">
      <c r="A245" s="18"/>
      <c r="B245" s="19"/>
      <c r="C245" s="20"/>
      <c r="D245" s="20"/>
      <c r="E245" s="20"/>
      <c r="F245" s="21"/>
      <c r="G245" s="21"/>
      <c r="H245" s="21"/>
      <c r="I245" s="22"/>
    </row>
    <row r="246" spans="1:9" ht="27.95" customHeight="1" thickBot="1">
      <c r="A246" s="18"/>
      <c r="B246" s="19"/>
      <c r="C246" s="20"/>
      <c r="D246" s="20"/>
      <c r="E246" s="20"/>
      <c r="F246" s="21"/>
      <c r="G246" s="21"/>
      <c r="H246" s="21"/>
      <c r="I246" s="22"/>
    </row>
    <row r="247" spans="1:9" ht="13.5" thickBot="1">
      <c r="A247" s="18"/>
      <c r="B247" s="19"/>
      <c r="C247" s="465"/>
      <c r="D247" s="466"/>
      <c r="E247" s="466"/>
      <c r="F247" s="466"/>
      <c r="G247" s="466"/>
      <c r="H247" s="466"/>
      <c r="I247" s="467"/>
    </row>
    <row r="248" spans="1:9" ht="27.95" customHeight="1" thickBot="1">
      <c r="A248" s="18"/>
      <c r="B248" s="19"/>
      <c r="C248" s="20"/>
      <c r="D248" s="20"/>
      <c r="E248" s="20"/>
      <c r="F248" s="21"/>
      <c r="G248" s="21"/>
      <c r="H248" s="21"/>
      <c r="I248" s="22"/>
    </row>
    <row r="249" spans="1:9" ht="27.95" customHeight="1" thickBot="1">
      <c r="A249" s="18"/>
      <c r="B249" s="19"/>
      <c r="C249" s="20"/>
      <c r="D249" s="20"/>
      <c r="E249" s="20"/>
      <c r="F249" s="21"/>
      <c r="G249" s="21"/>
      <c r="H249" s="21"/>
      <c r="I249" s="22"/>
    </row>
    <row r="250" spans="1:9" ht="27.95" customHeight="1" thickBot="1">
      <c r="A250" s="18"/>
      <c r="B250" s="19"/>
      <c r="C250" s="20"/>
      <c r="D250" s="20"/>
      <c r="E250" s="20"/>
      <c r="F250" s="21"/>
      <c r="G250" s="21"/>
      <c r="H250" s="21"/>
      <c r="I250" s="22"/>
    </row>
    <row r="251" spans="1:9" ht="13.5" thickBot="1">
      <c r="A251" s="18"/>
      <c r="B251" s="19"/>
      <c r="C251" s="465"/>
      <c r="D251" s="466"/>
      <c r="E251" s="466"/>
      <c r="F251" s="466"/>
      <c r="G251" s="466"/>
      <c r="H251" s="466"/>
      <c r="I251" s="467"/>
    </row>
    <row r="252" spans="1:9" ht="27.95" customHeight="1" thickBot="1">
      <c r="A252" s="18"/>
      <c r="B252" s="19"/>
      <c r="C252" s="20"/>
      <c r="D252" s="20"/>
      <c r="E252" s="20"/>
      <c r="F252" s="21"/>
      <c r="G252" s="21"/>
      <c r="H252" s="21"/>
      <c r="I252" s="22"/>
    </row>
    <row r="253" spans="1:9" ht="27.95" customHeight="1" thickBot="1">
      <c r="A253" s="18"/>
      <c r="B253" s="19"/>
      <c r="C253" s="20"/>
      <c r="D253" s="20"/>
      <c r="E253" s="20"/>
      <c r="F253" s="21"/>
      <c r="G253" s="21"/>
      <c r="H253" s="21"/>
      <c r="I253" s="22"/>
    </row>
    <row r="254" spans="1:9" ht="27.95" customHeight="1" thickBot="1">
      <c r="A254" s="18"/>
      <c r="B254" s="19"/>
      <c r="C254" s="20"/>
      <c r="D254" s="20"/>
      <c r="E254" s="20"/>
      <c r="F254" s="21"/>
      <c r="G254" s="21"/>
      <c r="H254" s="21"/>
      <c r="I254" s="22"/>
    </row>
    <row r="255" spans="1:9" ht="27.95" customHeight="1" thickBot="1">
      <c r="A255" s="18"/>
      <c r="B255" s="19"/>
      <c r="C255" s="20"/>
      <c r="D255" s="20"/>
      <c r="E255" s="20"/>
      <c r="F255" s="21"/>
      <c r="G255" s="21"/>
      <c r="H255" s="21"/>
      <c r="I255" s="22"/>
    </row>
    <row r="256" spans="1:9" ht="13.5" thickBot="1">
      <c r="A256" s="18"/>
      <c r="B256" s="19"/>
      <c r="C256" s="465"/>
      <c r="D256" s="466"/>
      <c r="E256" s="466"/>
      <c r="F256" s="466"/>
      <c r="G256" s="466"/>
      <c r="H256" s="466"/>
      <c r="I256" s="467"/>
    </row>
    <row r="257" spans="1:9" ht="13.5" thickBot="1">
      <c r="A257" s="18"/>
      <c r="B257" s="19"/>
      <c r="C257" s="465"/>
      <c r="D257" s="466"/>
      <c r="E257" s="466"/>
      <c r="F257" s="466"/>
      <c r="G257" s="466"/>
      <c r="H257" s="466"/>
      <c r="I257" s="467"/>
    </row>
    <row r="258" spans="1:9" ht="13.5" thickBot="1">
      <c r="A258" s="18"/>
      <c r="B258" s="19"/>
      <c r="C258" s="465"/>
      <c r="D258" s="466"/>
      <c r="E258" s="466"/>
      <c r="F258" s="466"/>
      <c r="G258" s="466"/>
      <c r="H258" s="466"/>
      <c r="I258" s="467"/>
    </row>
    <row r="259" spans="1:9" ht="13.5" thickBot="1">
      <c r="A259" s="18"/>
      <c r="B259" s="19"/>
      <c r="C259" s="465"/>
      <c r="D259" s="466"/>
      <c r="E259" s="466"/>
      <c r="F259" s="466"/>
      <c r="G259" s="466"/>
      <c r="H259" s="466"/>
      <c r="I259" s="467"/>
    </row>
    <row r="260" spans="1:9" ht="13.5" thickBot="1">
      <c r="A260" s="18"/>
      <c r="B260" s="19"/>
      <c r="C260" s="465"/>
      <c r="D260" s="466"/>
      <c r="E260" s="466"/>
      <c r="F260" s="466"/>
      <c r="G260" s="466"/>
      <c r="H260" s="466"/>
      <c r="I260" s="467"/>
    </row>
    <row r="261" spans="1:9" ht="13.5" thickBot="1">
      <c r="A261" s="18"/>
      <c r="B261" s="19"/>
      <c r="C261" s="465"/>
      <c r="D261" s="466"/>
      <c r="E261" s="466"/>
      <c r="F261" s="466"/>
      <c r="G261" s="466"/>
      <c r="H261" s="466"/>
      <c r="I261" s="467"/>
    </row>
    <row r="262" spans="1:9" ht="27.95" customHeight="1" thickBot="1">
      <c r="A262" s="18"/>
      <c r="B262" s="19"/>
      <c r="C262" s="20"/>
      <c r="D262" s="20"/>
      <c r="E262" s="20"/>
      <c r="F262" s="21"/>
      <c r="G262" s="21"/>
      <c r="H262" s="21"/>
      <c r="I262" s="22"/>
    </row>
    <row r="263" spans="1:9" ht="27.95" customHeight="1" thickBot="1">
      <c r="A263" s="18"/>
      <c r="B263" s="19"/>
      <c r="C263" s="20"/>
      <c r="D263" s="20"/>
      <c r="E263" s="20"/>
      <c r="F263" s="21"/>
      <c r="G263" s="21"/>
      <c r="H263" s="21"/>
      <c r="I263" s="22"/>
    </row>
    <row r="264" spans="1:9" ht="27.95" customHeight="1" thickBot="1">
      <c r="A264" s="18"/>
      <c r="B264" s="19"/>
      <c r="C264" s="20"/>
      <c r="D264" s="20"/>
      <c r="E264" s="20"/>
      <c r="F264" s="21"/>
      <c r="G264" s="21"/>
      <c r="H264" s="21"/>
      <c r="I264" s="22"/>
    </row>
    <row r="265" spans="1:9" ht="13.5" thickBot="1">
      <c r="A265" s="18"/>
      <c r="B265" s="19"/>
      <c r="C265" s="465"/>
      <c r="D265" s="466"/>
      <c r="E265" s="466"/>
      <c r="F265" s="466"/>
      <c r="G265" s="466"/>
      <c r="H265" s="466"/>
      <c r="I265" s="467"/>
    </row>
    <row r="266" spans="1:9" ht="27.95" customHeight="1" thickBot="1">
      <c r="A266" s="18"/>
      <c r="B266" s="19"/>
      <c r="C266" s="20"/>
      <c r="D266" s="20"/>
      <c r="E266" s="20"/>
      <c r="F266" s="21"/>
      <c r="G266" s="21"/>
      <c r="H266" s="21"/>
      <c r="I266" s="22"/>
    </row>
    <row r="267" spans="1:9" ht="27.95" customHeight="1" thickBot="1">
      <c r="A267" s="18"/>
      <c r="B267" s="19"/>
      <c r="C267" s="20"/>
      <c r="D267" s="20"/>
      <c r="E267" s="20"/>
      <c r="F267" s="21"/>
      <c r="G267" s="21"/>
      <c r="H267" s="21"/>
      <c r="I267" s="22"/>
    </row>
    <row r="268" spans="1:9" ht="13.5" thickBot="1">
      <c r="A268" s="18"/>
      <c r="B268" s="19"/>
      <c r="C268" s="465"/>
      <c r="D268" s="466"/>
      <c r="E268" s="466"/>
      <c r="F268" s="466"/>
      <c r="G268" s="466"/>
      <c r="H268" s="466"/>
      <c r="I268" s="467"/>
    </row>
    <row r="269" spans="1:9" ht="27.95" customHeight="1" thickBot="1">
      <c r="A269" s="18"/>
      <c r="B269" s="19"/>
      <c r="C269" s="20"/>
      <c r="D269" s="20"/>
      <c r="E269" s="20"/>
      <c r="F269" s="21"/>
      <c r="G269" s="21"/>
      <c r="H269" s="21"/>
      <c r="I269" s="22"/>
    </row>
    <row r="270" spans="1:9" ht="27.95" customHeight="1" thickBot="1">
      <c r="A270" s="18"/>
      <c r="B270" s="19"/>
      <c r="C270" s="20"/>
      <c r="D270" s="20"/>
      <c r="E270" s="20"/>
      <c r="F270" s="21"/>
      <c r="G270" s="21"/>
      <c r="H270" s="21"/>
      <c r="I270" s="22"/>
    </row>
    <row r="271" spans="1:9" ht="27.95" customHeight="1" thickBot="1">
      <c r="A271" s="18"/>
      <c r="B271" s="19"/>
      <c r="C271" s="20"/>
      <c r="D271" s="20"/>
      <c r="E271" s="20"/>
      <c r="F271" s="21"/>
      <c r="G271" s="21"/>
      <c r="H271" s="21"/>
      <c r="I271" s="22"/>
    </row>
    <row r="272" spans="1:9" ht="13.5" thickBot="1">
      <c r="A272" s="18"/>
      <c r="B272" s="19"/>
      <c r="C272" s="465"/>
      <c r="D272" s="466"/>
      <c r="E272" s="466"/>
      <c r="F272" s="466"/>
      <c r="G272" s="466"/>
      <c r="H272" s="466"/>
      <c r="I272" s="467"/>
    </row>
    <row r="273" spans="1:9" ht="27.95" customHeight="1" thickBot="1">
      <c r="A273" s="18"/>
      <c r="B273" s="19"/>
      <c r="C273" s="20"/>
      <c r="D273" s="20"/>
      <c r="E273" s="20"/>
      <c r="F273" s="21"/>
      <c r="G273" s="21"/>
      <c r="H273" s="21"/>
      <c r="I273" s="22"/>
    </row>
    <row r="274" spans="1:9" ht="13.5" thickBot="1">
      <c r="A274" s="18"/>
      <c r="B274" s="19"/>
      <c r="C274" s="465"/>
      <c r="D274" s="466"/>
      <c r="E274" s="466"/>
      <c r="F274" s="466"/>
      <c r="G274" s="466"/>
      <c r="H274" s="466"/>
      <c r="I274" s="467"/>
    </row>
    <row r="275" spans="1:9" ht="27.95" customHeight="1" thickBot="1">
      <c r="A275" s="18"/>
      <c r="B275" s="19"/>
      <c r="C275" s="20"/>
      <c r="D275" s="20"/>
      <c r="E275" s="20"/>
      <c r="F275" s="21"/>
      <c r="G275" s="21"/>
      <c r="H275" s="21"/>
      <c r="I275" s="22"/>
    </row>
    <row r="276" spans="1:9" ht="27.95" customHeight="1" thickBot="1">
      <c r="A276" s="18"/>
      <c r="B276" s="19"/>
      <c r="C276" s="20"/>
      <c r="D276" s="20"/>
      <c r="E276" s="20"/>
      <c r="F276" s="21"/>
      <c r="G276" s="21"/>
      <c r="H276" s="21"/>
      <c r="I276" s="22"/>
    </row>
    <row r="277" spans="1:9" ht="27.95" customHeight="1" thickBot="1">
      <c r="A277" s="18"/>
      <c r="B277" s="19"/>
      <c r="C277" s="20"/>
      <c r="D277" s="20"/>
      <c r="E277" s="20"/>
      <c r="F277" s="21"/>
      <c r="G277" s="21"/>
      <c r="H277" s="21"/>
      <c r="I277" s="22"/>
    </row>
    <row r="278" spans="1:9" ht="27.95" customHeight="1" thickBot="1">
      <c r="A278" s="18"/>
      <c r="B278" s="19"/>
      <c r="C278" s="20"/>
      <c r="D278" s="20"/>
      <c r="E278" s="20"/>
      <c r="F278" s="21"/>
      <c r="G278" s="21"/>
      <c r="H278" s="21"/>
      <c r="I278" s="22"/>
    </row>
    <row r="279" spans="1:9" ht="13.5" thickBot="1">
      <c r="A279" s="18"/>
      <c r="B279" s="19"/>
      <c r="C279" s="465"/>
      <c r="D279" s="466"/>
      <c r="E279" s="466"/>
      <c r="F279" s="466"/>
      <c r="G279" s="466"/>
      <c r="H279" s="466"/>
      <c r="I279" s="467"/>
    </row>
    <row r="280" spans="1:9" ht="13.5" thickBot="1">
      <c r="A280" s="18"/>
      <c r="B280" s="19"/>
      <c r="C280" s="465"/>
      <c r="D280" s="466"/>
      <c r="E280" s="466"/>
      <c r="F280" s="466"/>
      <c r="G280" s="466"/>
      <c r="H280" s="466"/>
      <c r="I280" s="467"/>
    </row>
    <row r="281" spans="1:9" ht="13.5" thickBot="1">
      <c r="A281" s="18"/>
      <c r="B281" s="19"/>
      <c r="C281" s="465"/>
      <c r="D281" s="466"/>
      <c r="E281" s="466"/>
      <c r="F281" s="466"/>
      <c r="G281" s="466"/>
      <c r="H281" s="466"/>
      <c r="I281" s="467"/>
    </row>
    <row r="282" spans="1:9" ht="13.5" thickBot="1">
      <c r="A282" s="18"/>
      <c r="B282" s="19"/>
      <c r="C282" s="465"/>
      <c r="D282" s="466"/>
      <c r="E282" s="466"/>
      <c r="F282" s="466"/>
      <c r="G282" s="466"/>
      <c r="H282" s="466"/>
      <c r="I282" s="467"/>
    </row>
    <row r="283" spans="1:9" ht="27.95" customHeight="1" thickBot="1">
      <c r="A283" s="18"/>
      <c r="B283" s="19"/>
      <c r="C283" s="20"/>
      <c r="D283" s="20"/>
      <c r="E283" s="20"/>
      <c r="F283" s="21"/>
      <c r="G283" s="21"/>
      <c r="H283" s="21"/>
      <c r="I283" s="22"/>
    </row>
    <row r="284" spans="1:9" ht="27.95" customHeight="1" thickBot="1">
      <c r="A284" s="18"/>
      <c r="B284" s="19"/>
      <c r="C284" s="20"/>
      <c r="D284" s="20"/>
      <c r="E284" s="20"/>
      <c r="F284" s="21"/>
      <c r="G284" s="21"/>
      <c r="H284" s="21"/>
      <c r="I284" s="22"/>
    </row>
    <row r="285" spans="1:9" ht="27.95" customHeight="1" thickBot="1">
      <c r="A285" s="18"/>
      <c r="B285" s="19"/>
      <c r="C285" s="20"/>
      <c r="D285" s="20"/>
      <c r="E285" s="20"/>
      <c r="F285" s="21"/>
      <c r="G285" s="21"/>
      <c r="H285" s="21"/>
      <c r="I285" s="22"/>
    </row>
    <row r="286" spans="1:9" ht="13.5" thickBot="1">
      <c r="A286" s="18"/>
      <c r="B286" s="19"/>
      <c r="C286" s="465"/>
      <c r="D286" s="466"/>
      <c r="E286" s="466"/>
      <c r="F286" s="466"/>
      <c r="G286" s="466"/>
      <c r="H286" s="466"/>
      <c r="I286" s="467"/>
    </row>
    <row r="287" spans="1:9" ht="13.5" thickBot="1">
      <c r="A287" s="18"/>
      <c r="B287" s="19"/>
      <c r="C287" s="465"/>
      <c r="D287" s="466"/>
      <c r="E287" s="466"/>
      <c r="F287" s="466"/>
      <c r="G287" s="466"/>
      <c r="H287" s="466"/>
      <c r="I287" s="467"/>
    </row>
    <row r="288" spans="1:9" ht="13.5" thickBot="1">
      <c r="A288" s="18"/>
      <c r="B288" s="19"/>
      <c r="C288" s="465"/>
      <c r="D288" s="466"/>
      <c r="E288" s="466"/>
      <c r="F288" s="466"/>
      <c r="G288" s="466"/>
      <c r="H288" s="466"/>
      <c r="I288" s="467"/>
    </row>
    <row r="289" spans="1:9" ht="13.5" thickBot="1">
      <c r="A289" s="18"/>
      <c r="B289" s="19"/>
      <c r="C289" s="465"/>
      <c r="D289" s="466"/>
      <c r="E289" s="466"/>
      <c r="F289" s="466"/>
      <c r="G289" s="466"/>
      <c r="H289" s="466"/>
      <c r="I289" s="467"/>
    </row>
    <row r="290" spans="1:9" ht="13.5" thickBot="1">
      <c r="A290" s="18"/>
      <c r="B290" s="19"/>
      <c r="C290" s="465"/>
      <c r="D290" s="466"/>
      <c r="E290" s="466"/>
      <c r="F290" s="466"/>
      <c r="G290" s="466"/>
      <c r="H290" s="466"/>
      <c r="I290" s="467"/>
    </row>
    <row r="291" spans="1:9" ht="27.95" customHeight="1" thickBot="1">
      <c r="A291" s="18"/>
      <c r="B291" s="19"/>
      <c r="C291" s="20"/>
      <c r="D291" s="20"/>
      <c r="E291" s="20"/>
      <c r="F291" s="21"/>
      <c r="G291" s="21"/>
      <c r="H291" s="21"/>
      <c r="I291" s="22"/>
    </row>
    <row r="292" spans="1:9" ht="13.5" thickBot="1">
      <c r="A292" s="18"/>
      <c r="B292" s="19"/>
      <c r="C292" s="465"/>
      <c r="D292" s="466"/>
      <c r="E292" s="466"/>
      <c r="F292" s="466"/>
      <c r="G292" s="466"/>
      <c r="H292" s="466"/>
      <c r="I292" s="467"/>
    </row>
    <row r="293" spans="1:9" ht="13.5" thickBot="1">
      <c r="A293" s="18"/>
      <c r="B293" s="19"/>
      <c r="C293" s="465"/>
      <c r="D293" s="466"/>
      <c r="E293" s="466"/>
      <c r="F293" s="466"/>
      <c r="G293" s="466"/>
      <c r="H293" s="466"/>
      <c r="I293" s="467"/>
    </row>
    <row r="294" spans="1:9" ht="13.5" thickBot="1">
      <c r="A294" s="18"/>
      <c r="B294" s="19"/>
      <c r="C294" s="465"/>
      <c r="D294" s="466"/>
      <c r="E294" s="466"/>
      <c r="F294" s="466"/>
      <c r="G294" s="466"/>
      <c r="H294" s="466"/>
      <c r="I294" s="467"/>
    </row>
    <row r="295" spans="1:9" ht="27.95" customHeight="1" thickBot="1">
      <c r="A295" s="18"/>
      <c r="B295" s="19"/>
      <c r="C295" s="20"/>
      <c r="D295" s="20"/>
      <c r="E295" s="20"/>
      <c r="F295" s="21"/>
      <c r="G295" s="21"/>
      <c r="H295" s="21"/>
      <c r="I295" s="22"/>
    </row>
    <row r="296" spans="1:9" ht="13.5" thickBot="1">
      <c r="A296" s="18"/>
      <c r="B296" s="19"/>
      <c r="C296" s="465"/>
      <c r="D296" s="466"/>
      <c r="E296" s="466"/>
      <c r="F296" s="466"/>
      <c r="G296" s="466"/>
      <c r="H296" s="466"/>
      <c r="I296" s="467"/>
    </row>
    <row r="297" spans="1:9" ht="27.95" customHeight="1" thickBot="1">
      <c r="A297" s="18"/>
      <c r="B297" s="19"/>
      <c r="C297" s="20"/>
      <c r="D297" s="20"/>
      <c r="E297" s="20"/>
      <c r="F297" s="21"/>
      <c r="G297" s="21"/>
      <c r="H297" s="21"/>
      <c r="I297" s="22"/>
    </row>
    <row r="298" spans="1:9" ht="27.95" customHeight="1" thickBot="1">
      <c r="A298" s="18"/>
      <c r="B298" s="19"/>
      <c r="C298" s="20"/>
      <c r="D298" s="20"/>
      <c r="E298" s="20"/>
      <c r="F298" s="21"/>
      <c r="G298" s="21"/>
      <c r="H298" s="21"/>
      <c r="I298" s="22"/>
    </row>
    <row r="299" spans="1:9" ht="27.95" customHeight="1" thickBot="1">
      <c r="A299" s="18"/>
      <c r="B299" s="19"/>
      <c r="C299" s="20"/>
      <c r="D299" s="20"/>
      <c r="E299" s="20"/>
      <c r="F299" s="21"/>
      <c r="G299" s="21"/>
      <c r="H299" s="21"/>
      <c r="I299" s="22"/>
    </row>
    <row r="300" spans="1:9" ht="27.95" customHeight="1" thickBot="1">
      <c r="A300" s="18"/>
      <c r="B300" s="19"/>
      <c r="C300" s="20"/>
      <c r="D300" s="20"/>
      <c r="E300" s="20"/>
      <c r="F300" s="21"/>
      <c r="G300" s="21"/>
      <c r="H300" s="21"/>
      <c r="I300" s="22"/>
    </row>
    <row r="301" spans="1:9" ht="13.5" thickBot="1">
      <c r="A301" s="18"/>
      <c r="B301" s="19"/>
      <c r="C301" s="465"/>
      <c r="D301" s="466"/>
      <c r="E301" s="466"/>
      <c r="F301" s="466"/>
      <c r="G301" s="466"/>
      <c r="H301" s="466"/>
      <c r="I301" s="467"/>
    </row>
    <row r="302" spans="1:9" ht="27.95" customHeight="1" thickBot="1">
      <c r="A302" s="18"/>
      <c r="B302" s="19"/>
      <c r="C302" s="20"/>
      <c r="D302" s="20"/>
      <c r="E302" s="20"/>
      <c r="F302" s="21"/>
      <c r="G302" s="21"/>
      <c r="H302" s="21"/>
      <c r="I302" s="22"/>
    </row>
    <row r="303" spans="1:9" ht="13.5" thickBot="1">
      <c r="A303" s="18"/>
      <c r="B303" s="19"/>
      <c r="C303" s="465"/>
      <c r="D303" s="466"/>
      <c r="E303" s="466"/>
      <c r="F303" s="466"/>
      <c r="G303" s="466"/>
      <c r="H303" s="466"/>
      <c r="I303" s="467"/>
    </row>
    <row r="304" spans="1:9" ht="27.95" customHeight="1" thickBot="1">
      <c r="A304" s="18"/>
      <c r="B304" s="19"/>
      <c r="C304" s="20"/>
      <c r="D304" s="20"/>
      <c r="E304" s="20"/>
      <c r="F304" s="21"/>
      <c r="G304" s="21"/>
      <c r="H304" s="21"/>
      <c r="I304" s="22"/>
    </row>
    <row r="305" spans="1:9" ht="27.95" customHeight="1" thickBot="1">
      <c r="A305" s="18"/>
      <c r="B305" s="19"/>
      <c r="C305" s="20"/>
      <c r="D305" s="20"/>
      <c r="E305" s="20"/>
      <c r="F305" s="21"/>
      <c r="G305" s="21"/>
      <c r="H305" s="21"/>
      <c r="I305" s="22"/>
    </row>
    <row r="306" spans="1:9" ht="27.95" customHeight="1" thickBot="1">
      <c r="A306" s="18"/>
      <c r="B306" s="19"/>
      <c r="C306" s="20"/>
      <c r="D306" s="20"/>
      <c r="E306" s="20"/>
      <c r="F306" s="21"/>
      <c r="G306" s="21"/>
      <c r="H306" s="21"/>
      <c r="I306" s="22"/>
    </row>
    <row r="307" spans="1:9" ht="13.5" thickBot="1">
      <c r="A307" s="18"/>
      <c r="B307" s="19"/>
      <c r="C307" s="465"/>
      <c r="D307" s="466"/>
      <c r="E307" s="466"/>
      <c r="F307" s="466"/>
      <c r="G307" s="466"/>
      <c r="H307" s="466"/>
      <c r="I307" s="467"/>
    </row>
    <row r="308" spans="1:9" ht="13.5" thickBot="1">
      <c r="A308" s="18"/>
      <c r="B308" s="19"/>
      <c r="C308" s="465"/>
      <c r="D308" s="466"/>
      <c r="E308" s="466"/>
      <c r="F308" s="466"/>
      <c r="G308" s="466"/>
      <c r="H308" s="466"/>
      <c r="I308" s="467"/>
    </row>
    <row r="309" spans="1:9" ht="13.5" thickBot="1">
      <c r="A309" s="18"/>
      <c r="B309" s="19"/>
      <c r="C309" s="465"/>
      <c r="D309" s="466"/>
      <c r="E309" s="466"/>
      <c r="F309" s="466"/>
      <c r="G309" s="466"/>
      <c r="H309" s="466"/>
      <c r="I309" s="467"/>
    </row>
    <row r="310" spans="1:9" ht="13.5" thickBot="1">
      <c r="A310" s="18"/>
      <c r="B310" s="19"/>
      <c r="C310" s="465"/>
      <c r="D310" s="466"/>
      <c r="E310" s="466"/>
      <c r="F310" s="466"/>
      <c r="G310" s="466"/>
      <c r="H310" s="466"/>
      <c r="I310" s="467"/>
    </row>
    <row r="311" spans="1:9" ht="13.5" thickBot="1">
      <c r="A311" s="18"/>
      <c r="B311" s="19"/>
      <c r="C311" s="465"/>
      <c r="D311" s="466"/>
      <c r="E311" s="466"/>
      <c r="F311" s="466"/>
      <c r="G311" s="466"/>
      <c r="H311" s="466"/>
      <c r="I311" s="467"/>
    </row>
    <row r="312" spans="1:9" ht="27.95" customHeight="1" thickBot="1">
      <c r="A312" s="18"/>
      <c r="B312" s="19"/>
      <c r="C312" s="20"/>
      <c r="D312" s="20"/>
      <c r="E312" s="20"/>
      <c r="F312" s="21"/>
      <c r="G312" s="21"/>
      <c r="H312" s="21"/>
      <c r="I312" s="22"/>
    </row>
    <row r="313" spans="1:9" ht="27.95" customHeight="1" thickBot="1">
      <c r="A313" s="18"/>
      <c r="B313" s="19"/>
      <c r="C313" s="20"/>
      <c r="D313" s="20"/>
      <c r="E313" s="20"/>
      <c r="F313" s="21"/>
      <c r="G313" s="21"/>
      <c r="H313" s="21"/>
      <c r="I313" s="22"/>
    </row>
    <row r="314" spans="1:9" ht="27.95" customHeight="1" thickBot="1">
      <c r="A314" s="18"/>
      <c r="B314" s="19"/>
      <c r="C314" s="20"/>
      <c r="D314" s="20"/>
      <c r="E314" s="20"/>
      <c r="F314" s="21"/>
      <c r="G314" s="21"/>
      <c r="H314" s="21"/>
      <c r="I314" s="22"/>
    </row>
    <row r="315" spans="1:9" ht="27.95" customHeight="1" thickBot="1">
      <c r="A315" s="18"/>
      <c r="B315" s="19"/>
      <c r="C315" s="20"/>
      <c r="D315" s="20"/>
      <c r="E315" s="20"/>
      <c r="F315" s="21"/>
      <c r="G315" s="21"/>
      <c r="H315" s="21"/>
      <c r="I315" s="22"/>
    </row>
    <row r="316" spans="1:9" ht="27.95" customHeight="1" thickBot="1">
      <c r="A316" s="18"/>
      <c r="B316" s="19"/>
      <c r="C316" s="20"/>
      <c r="D316" s="20"/>
      <c r="E316" s="20"/>
      <c r="F316" s="21"/>
      <c r="G316" s="21"/>
      <c r="H316" s="21"/>
      <c r="I316" s="22"/>
    </row>
    <row r="317" spans="1:9" ht="27.95" customHeight="1" thickBot="1">
      <c r="A317" s="18"/>
      <c r="B317" s="19"/>
      <c r="C317" s="20"/>
      <c r="D317" s="20"/>
      <c r="E317" s="20"/>
      <c r="F317" s="21"/>
      <c r="G317" s="21"/>
      <c r="H317" s="21"/>
      <c r="I317" s="22"/>
    </row>
    <row r="318" spans="1:9" ht="27.95" customHeight="1" thickBot="1">
      <c r="A318" s="18"/>
      <c r="B318" s="19"/>
      <c r="C318" s="20"/>
      <c r="D318" s="20"/>
      <c r="E318" s="20"/>
      <c r="F318" s="21"/>
      <c r="G318" s="21"/>
      <c r="H318" s="21"/>
      <c r="I318" s="22"/>
    </row>
    <row r="319" spans="1:9" ht="27.95" customHeight="1" thickBot="1">
      <c r="A319" s="18"/>
      <c r="B319" s="19"/>
      <c r="C319" s="20"/>
      <c r="D319" s="20"/>
      <c r="E319" s="20"/>
      <c r="F319" s="21"/>
      <c r="G319" s="21"/>
      <c r="H319" s="21"/>
      <c r="I319" s="22"/>
    </row>
    <row r="320" spans="1:9" ht="13.5" thickBot="1">
      <c r="A320" s="18"/>
      <c r="B320" s="19"/>
      <c r="C320" s="465"/>
      <c r="D320" s="466"/>
      <c r="E320" s="466"/>
      <c r="F320" s="466"/>
      <c r="G320" s="466"/>
      <c r="H320" s="466"/>
      <c r="I320" s="467"/>
    </row>
    <row r="321" spans="1:9" ht="27.95" customHeight="1" thickBot="1">
      <c r="A321" s="18"/>
      <c r="B321" s="19"/>
      <c r="C321" s="20"/>
      <c r="D321" s="20"/>
      <c r="E321" s="20"/>
      <c r="F321" s="21"/>
      <c r="G321" s="21"/>
      <c r="H321" s="21"/>
      <c r="I321" s="22"/>
    </row>
    <row r="322" spans="1:9" ht="27.95" customHeight="1" thickBot="1">
      <c r="A322" s="18"/>
      <c r="B322" s="19"/>
      <c r="C322" s="20"/>
      <c r="D322" s="20"/>
      <c r="E322" s="20"/>
      <c r="F322" s="21"/>
      <c r="G322" s="21"/>
      <c r="H322" s="21"/>
      <c r="I322" s="22"/>
    </row>
    <row r="323" spans="1:9" ht="13.5" thickBot="1">
      <c r="A323" s="18"/>
      <c r="B323" s="19"/>
      <c r="C323" s="465"/>
      <c r="D323" s="466"/>
      <c r="E323" s="466"/>
      <c r="F323" s="466"/>
      <c r="G323" s="466"/>
      <c r="H323" s="466"/>
      <c r="I323" s="467"/>
    </row>
    <row r="324" spans="1:9" ht="27.95" customHeight="1" thickBot="1">
      <c r="A324" s="18"/>
      <c r="B324" s="19"/>
      <c r="C324" s="20"/>
      <c r="D324" s="20"/>
      <c r="E324" s="20"/>
      <c r="F324" s="21"/>
      <c r="G324" s="21"/>
      <c r="H324" s="21"/>
      <c r="I324" s="22"/>
    </row>
    <row r="325" spans="1:9" ht="27.95" customHeight="1" thickBot="1">
      <c r="A325" s="18"/>
      <c r="B325" s="19"/>
      <c r="C325" s="20"/>
      <c r="D325" s="20"/>
      <c r="E325" s="20"/>
      <c r="F325" s="21"/>
      <c r="G325" s="21"/>
      <c r="H325" s="21"/>
      <c r="I325" s="22"/>
    </row>
    <row r="326" spans="1:9" ht="13.5" thickBot="1">
      <c r="A326" s="18"/>
      <c r="B326" s="19"/>
      <c r="C326" s="465"/>
      <c r="D326" s="466"/>
      <c r="E326" s="466"/>
      <c r="F326" s="466"/>
      <c r="G326" s="466"/>
      <c r="H326" s="466"/>
      <c r="I326" s="467"/>
    </row>
    <row r="327" spans="1:9" ht="27.95" customHeight="1" thickBot="1">
      <c r="A327" s="18"/>
      <c r="B327" s="19"/>
      <c r="C327" s="20"/>
      <c r="D327" s="20"/>
      <c r="E327" s="20"/>
      <c r="F327" s="21"/>
      <c r="G327" s="21"/>
      <c r="H327" s="21"/>
      <c r="I327" s="22"/>
    </row>
    <row r="328" spans="1:9" ht="27.95" customHeight="1" thickBot="1">
      <c r="A328" s="18"/>
      <c r="B328" s="19"/>
      <c r="C328" s="20"/>
      <c r="D328" s="20"/>
      <c r="E328" s="20"/>
      <c r="F328" s="21"/>
      <c r="G328" s="21"/>
      <c r="H328" s="21"/>
      <c r="I328" s="22"/>
    </row>
    <row r="329" spans="1:9" ht="27.95" customHeight="1" thickBot="1">
      <c r="A329" s="18"/>
      <c r="B329" s="19"/>
      <c r="C329" s="20"/>
      <c r="D329" s="20"/>
      <c r="E329" s="20"/>
      <c r="F329" s="21"/>
      <c r="G329" s="21"/>
      <c r="H329" s="21"/>
      <c r="I329" s="22"/>
    </row>
    <row r="330" spans="1:9" ht="27.95" customHeight="1" thickBot="1">
      <c r="A330" s="18"/>
      <c r="B330" s="19"/>
      <c r="C330" s="20"/>
      <c r="D330" s="20"/>
      <c r="E330" s="20"/>
      <c r="F330" s="21"/>
      <c r="G330" s="21"/>
      <c r="H330" s="21"/>
      <c r="I330" s="22"/>
    </row>
    <row r="331" spans="1:9" ht="27.95" customHeight="1" thickBot="1">
      <c r="A331" s="18"/>
      <c r="B331" s="19"/>
      <c r="C331" s="20"/>
      <c r="D331" s="20"/>
      <c r="E331" s="20"/>
      <c r="F331" s="21"/>
      <c r="G331" s="21"/>
      <c r="H331" s="21"/>
      <c r="I331" s="22"/>
    </row>
    <row r="332" spans="1:9" ht="27.95" customHeight="1" thickBot="1">
      <c r="A332" s="18"/>
      <c r="B332" s="19"/>
      <c r="C332" s="20"/>
      <c r="D332" s="20"/>
      <c r="E332" s="20"/>
      <c r="F332" s="21"/>
      <c r="G332" s="21"/>
      <c r="H332" s="21"/>
      <c r="I332" s="22"/>
    </row>
    <row r="333" spans="1:9" ht="27.95" customHeight="1" thickBot="1">
      <c r="A333" s="18"/>
      <c r="B333" s="19"/>
      <c r="C333" s="20"/>
      <c r="D333" s="20"/>
      <c r="E333" s="20"/>
      <c r="F333" s="21"/>
      <c r="G333" s="21"/>
      <c r="H333" s="21"/>
      <c r="I333" s="22"/>
    </row>
    <row r="334" spans="1:9" ht="27.95" customHeight="1" thickBot="1">
      <c r="A334" s="18"/>
      <c r="B334" s="19"/>
      <c r="C334" s="20"/>
      <c r="D334" s="20"/>
      <c r="E334" s="20"/>
      <c r="F334" s="21"/>
      <c r="G334" s="21"/>
      <c r="H334" s="21"/>
      <c r="I334" s="22"/>
    </row>
    <row r="335" spans="1:9" ht="27.95" customHeight="1" thickBot="1">
      <c r="A335" s="18"/>
      <c r="B335" s="19"/>
      <c r="C335" s="20"/>
      <c r="D335" s="20"/>
      <c r="E335" s="20"/>
      <c r="F335" s="21"/>
      <c r="G335" s="21"/>
      <c r="H335" s="21"/>
      <c r="I335" s="22"/>
    </row>
    <row r="336" spans="1:9" ht="27.95" customHeight="1" thickBot="1">
      <c r="A336" s="18"/>
      <c r="B336" s="19"/>
      <c r="C336" s="20"/>
      <c r="D336" s="20"/>
      <c r="E336" s="20"/>
      <c r="F336" s="21"/>
      <c r="G336" s="21"/>
      <c r="H336" s="21"/>
      <c r="I336" s="22"/>
    </row>
    <row r="337" spans="1:9" ht="13.5" thickBot="1">
      <c r="A337" s="18"/>
      <c r="B337" s="19"/>
      <c r="C337" s="465"/>
      <c r="D337" s="466"/>
      <c r="E337" s="466"/>
      <c r="F337" s="466"/>
      <c r="G337" s="466"/>
      <c r="H337" s="466"/>
      <c r="I337" s="467"/>
    </row>
    <row r="338" spans="1:9" ht="27.95" customHeight="1" thickBot="1">
      <c r="A338" s="18"/>
      <c r="B338" s="19"/>
      <c r="C338" s="20"/>
      <c r="D338" s="20"/>
      <c r="E338" s="20"/>
      <c r="F338" s="21"/>
      <c r="G338" s="21"/>
      <c r="H338" s="21"/>
      <c r="I338" s="22"/>
    </row>
    <row r="339" spans="1:9" ht="27.95" customHeight="1" thickBot="1">
      <c r="A339" s="18"/>
      <c r="B339" s="19"/>
      <c r="C339" s="20"/>
      <c r="D339" s="20"/>
      <c r="E339" s="20"/>
      <c r="F339" s="21"/>
      <c r="G339" s="21"/>
      <c r="H339" s="21"/>
      <c r="I339" s="22"/>
    </row>
    <row r="340" spans="1:9" ht="13.5" thickBot="1">
      <c r="A340" s="18"/>
      <c r="B340" s="19"/>
      <c r="C340" s="465"/>
      <c r="D340" s="466"/>
      <c r="E340" s="466"/>
      <c r="F340" s="466"/>
      <c r="G340" s="466"/>
      <c r="H340" s="466"/>
      <c r="I340" s="467"/>
    </row>
    <row r="341" spans="1:9" ht="13.5" thickBot="1">
      <c r="A341" s="18"/>
      <c r="B341" s="19"/>
      <c r="C341" s="465"/>
      <c r="D341" s="466"/>
      <c r="E341" s="466"/>
      <c r="F341" s="466"/>
      <c r="G341" s="466"/>
      <c r="H341" s="466"/>
      <c r="I341" s="467"/>
    </row>
    <row r="342" spans="1:9" ht="27.95" customHeight="1" thickBot="1">
      <c r="A342" s="18"/>
      <c r="B342" s="19"/>
      <c r="C342" s="20"/>
      <c r="D342" s="20"/>
      <c r="E342" s="20"/>
      <c r="F342" s="21"/>
      <c r="G342" s="21"/>
      <c r="H342" s="21"/>
      <c r="I342" s="22"/>
    </row>
    <row r="343" spans="1:9" ht="27.95" customHeight="1" thickBot="1">
      <c r="A343" s="18"/>
      <c r="B343" s="19"/>
      <c r="C343" s="20"/>
      <c r="D343" s="20"/>
      <c r="E343" s="20"/>
      <c r="F343" s="21"/>
      <c r="G343" s="21"/>
      <c r="H343" s="21"/>
      <c r="I343" s="22"/>
    </row>
    <row r="344" spans="1:9" ht="27.95" customHeight="1" thickBot="1">
      <c r="A344" s="18"/>
      <c r="B344" s="19"/>
      <c r="C344" s="20"/>
      <c r="D344" s="20"/>
      <c r="E344" s="20"/>
      <c r="F344" s="21"/>
      <c r="G344" s="21"/>
      <c r="H344" s="21"/>
      <c r="I344" s="22"/>
    </row>
    <row r="345" spans="1:9" ht="13.5" thickBot="1">
      <c r="A345" s="18"/>
      <c r="B345" s="19"/>
      <c r="C345" s="465"/>
      <c r="D345" s="466"/>
      <c r="E345" s="466"/>
      <c r="F345" s="466"/>
      <c r="G345" s="466"/>
      <c r="H345" s="466"/>
      <c r="I345" s="467"/>
    </row>
    <row r="346" spans="1:9" ht="27.95" customHeight="1" thickBot="1">
      <c r="A346" s="18"/>
      <c r="B346" s="19"/>
      <c r="C346" s="20"/>
      <c r="D346" s="20"/>
      <c r="E346" s="20"/>
      <c r="F346" s="21"/>
      <c r="G346" s="21"/>
      <c r="H346" s="21"/>
      <c r="I346" s="22"/>
    </row>
    <row r="347" spans="1:9" ht="27.95" customHeight="1" thickBot="1">
      <c r="A347" s="18"/>
      <c r="B347" s="19"/>
      <c r="C347" s="20"/>
      <c r="D347" s="20"/>
      <c r="E347" s="20"/>
      <c r="F347" s="21"/>
      <c r="G347" s="21"/>
      <c r="H347" s="21"/>
      <c r="I347" s="22"/>
    </row>
    <row r="348" spans="1:9" ht="27.95" customHeight="1" thickBot="1">
      <c r="A348" s="18"/>
      <c r="B348" s="19"/>
      <c r="C348" s="20"/>
      <c r="D348" s="20"/>
      <c r="E348" s="20"/>
      <c r="F348" s="21"/>
      <c r="G348" s="21"/>
      <c r="H348" s="21"/>
      <c r="I348" s="22"/>
    </row>
    <row r="349" spans="1:9" ht="27.95" customHeight="1" thickBot="1">
      <c r="A349" s="18"/>
      <c r="B349" s="19"/>
      <c r="C349" s="20"/>
      <c r="D349" s="20"/>
      <c r="E349" s="20"/>
      <c r="F349" s="21"/>
      <c r="G349" s="21"/>
      <c r="H349" s="21"/>
      <c r="I349" s="22"/>
    </row>
    <row r="350" spans="1:9" ht="27.95" customHeight="1" thickBot="1">
      <c r="A350" s="18"/>
      <c r="B350" s="19"/>
      <c r="C350" s="20"/>
      <c r="D350" s="20"/>
      <c r="E350" s="20"/>
      <c r="F350" s="21"/>
      <c r="G350" s="21"/>
      <c r="H350" s="21"/>
      <c r="I350" s="22"/>
    </row>
    <row r="351" spans="1:9" ht="13.5" thickBot="1">
      <c r="A351" s="18"/>
      <c r="B351" s="19"/>
      <c r="C351" s="465"/>
      <c r="D351" s="466"/>
      <c r="E351" s="466"/>
      <c r="F351" s="466"/>
      <c r="G351" s="466"/>
      <c r="H351" s="466"/>
      <c r="I351" s="467"/>
    </row>
    <row r="352" spans="1:9" ht="27.95" customHeight="1" thickBot="1">
      <c r="A352" s="18"/>
      <c r="B352" s="19"/>
      <c r="C352" s="20"/>
      <c r="D352" s="20"/>
      <c r="E352" s="20"/>
      <c r="F352" s="21"/>
      <c r="G352" s="21"/>
      <c r="H352" s="21"/>
      <c r="I352" s="22"/>
    </row>
    <row r="353" spans="1:9" ht="27.95" customHeight="1" thickBot="1">
      <c r="A353" s="18"/>
      <c r="B353" s="19"/>
      <c r="C353" s="20"/>
      <c r="D353" s="20"/>
      <c r="E353" s="20"/>
      <c r="F353" s="21"/>
      <c r="G353" s="21"/>
      <c r="H353" s="21"/>
      <c r="I353" s="22"/>
    </row>
    <row r="354" spans="1:9" ht="13.5" thickBot="1">
      <c r="A354" s="18"/>
      <c r="B354" s="19"/>
      <c r="C354" s="465"/>
      <c r="D354" s="466"/>
      <c r="E354" s="466"/>
      <c r="F354" s="466"/>
      <c r="G354" s="466"/>
      <c r="H354" s="466"/>
      <c r="I354" s="467"/>
    </row>
    <row r="355" spans="1:9" ht="13.5" thickBot="1">
      <c r="A355" s="18"/>
      <c r="B355" s="19"/>
      <c r="C355" s="465"/>
      <c r="D355" s="466"/>
      <c r="E355" s="466"/>
      <c r="F355" s="466"/>
      <c r="G355" s="466"/>
      <c r="H355" s="466"/>
      <c r="I355" s="467"/>
    </row>
    <row r="356" spans="1:9" ht="13.5" thickBot="1">
      <c r="A356" s="18"/>
      <c r="B356" s="19"/>
      <c r="C356" s="465"/>
      <c r="D356" s="466"/>
      <c r="E356" s="466"/>
      <c r="F356" s="466"/>
      <c r="G356" s="466"/>
      <c r="H356" s="466"/>
      <c r="I356" s="467"/>
    </row>
    <row r="357" spans="1:9" ht="27.95" customHeight="1" thickBot="1">
      <c r="A357" s="18"/>
      <c r="B357" s="19"/>
      <c r="C357" s="20"/>
      <c r="D357" s="20"/>
      <c r="E357" s="20"/>
      <c r="F357" s="21"/>
      <c r="G357" s="21"/>
      <c r="H357" s="21"/>
      <c r="I357" s="22"/>
    </row>
    <row r="358" spans="1:9" ht="27.95" customHeight="1" thickBot="1">
      <c r="A358" s="18"/>
      <c r="B358" s="19"/>
      <c r="C358" s="20"/>
      <c r="D358" s="20"/>
      <c r="E358" s="20"/>
      <c r="F358" s="21"/>
      <c r="G358" s="21"/>
      <c r="H358" s="21"/>
      <c r="I358" s="22"/>
    </row>
    <row r="359" spans="1:9" ht="13.5" thickBot="1">
      <c r="A359" s="18"/>
      <c r="B359" s="19"/>
      <c r="C359" s="465"/>
      <c r="D359" s="466"/>
      <c r="E359" s="466"/>
      <c r="F359" s="466"/>
      <c r="G359" s="466"/>
      <c r="H359" s="466"/>
      <c r="I359" s="467"/>
    </row>
    <row r="360" spans="1:9" ht="27.95" customHeight="1" thickBot="1">
      <c r="A360" s="18"/>
      <c r="B360" s="19"/>
      <c r="C360" s="20"/>
      <c r="D360" s="20"/>
      <c r="E360" s="20"/>
      <c r="F360" s="21"/>
      <c r="G360" s="21"/>
      <c r="H360" s="21"/>
      <c r="I360" s="22"/>
    </row>
    <row r="361" spans="1:9" ht="27.95" customHeight="1" thickBot="1">
      <c r="A361" s="18"/>
      <c r="B361" s="19"/>
      <c r="C361" s="20"/>
      <c r="D361" s="20"/>
      <c r="E361" s="20"/>
      <c r="F361" s="21"/>
      <c r="G361" s="21"/>
      <c r="H361" s="21"/>
      <c r="I361" s="22"/>
    </row>
    <row r="362" spans="1:9" ht="27.95" customHeight="1" thickBot="1">
      <c r="A362" s="18"/>
      <c r="B362" s="19"/>
      <c r="C362" s="20"/>
      <c r="D362" s="20"/>
      <c r="E362" s="20"/>
      <c r="F362" s="21"/>
      <c r="G362" s="21"/>
      <c r="H362" s="21"/>
      <c r="I362" s="22"/>
    </row>
    <row r="363" spans="1:9" ht="27.95" customHeight="1" thickBot="1">
      <c r="A363" s="18"/>
      <c r="B363" s="19"/>
      <c r="C363" s="20"/>
      <c r="D363" s="20"/>
      <c r="E363" s="20"/>
      <c r="F363" s="21"/>
      <c r="G363" s="21"/>
      <c r="H363" s="21"/>
      <c r="I363" s="22"/>
    </row>
    <row r="364" spans="1:9" ht="27.95" customHeight="1" thickBot="1">
      <c r="A364" s="18"/>
      <c r="B364" s="19"/>
      <c r="C364" s="20"/>
      <c r="D364" s="20"/>
      <c r="E364" s="20"/>
      <c r="F364" s="21"/>
      <c r="G364" s="21"/>
      <c r="H364" s="21"/>
      <c r="I364" s="22"/>
    </row>
    <row r="365" spans="1:9" ht="27.95" customHeight="1" thickBot="1">
      <c r="A365" s="18"/>
      <c r="B365" s="19"/>
      <c r="C365" s="20"/>
      <c r="D365" s="20"/>
      <c r="E365" s="20"/>
      <c r="F365" s="21"/>
      <c r="G365" s="21"/>
      <c r="H365" s="21"/>
      <c r="I365" s="22"/>
    </row>
    <row r="366" spans="1:9" ht="27.95" customHeight="1" thickBot="1">
      <c r="A366" s="18"/>
      <c r="B366" s="19"/>
      <c r="C366" s="20"/>
      <c r="D366" s="20"/>
      <c r="E366" s="20"/>
      <c r="F366" s="21"/>
      <c r="G366" s="21"/>
      <c r="H366" s="21"/>
      <c r="I366" s="22"/>
    </row>
    <row r="367" spans="1:9" ht="27.95" customHeight="1" thickBot="1">
      <c r="A367" s="18"/>
      <c r="B367" s="19"/>
      <c r="C367" s="20"/>
      <c r="D367" s="20"/>
      <c r="E367" s="20"/>
      <c r="F367" s="21"/>
      <c r="G367" s="21"/>
      <c r="H367" s="21"/>
      <c r="I367" s="22"/>
    </row>
    <row r="368" spans="1:9" ht="27.95" customHeight="1" thickBot="1">
      <c r="A368" s="18"/>
      <c r="B368" s="19"/>
      <c r="C368" s="20"/>
      <c r="D368" s="20"/>
      <c r="E368" s="20"/>
      <c r="F368" s="21"/>
      <c r="G368" s="21"/>
      <c r="H368" s="21"/>
      <c r="I368" s="22"/>
    </row>
    <row r="369" spans="1:9" ht="27.95" customHeight="1" thickBot="1">
      <c r="A369" s="18"/>
      <c r="B369" s="19"/>
      <c r="C369" s="20"/>
      <c r="D369" s="20"/>
      <c r="E369" s="20"/>
      <c r="F369" s="21"/>
      <c r="G369" s="21"/>
      <c r="H369" s="21"/>
      <c r="I369" s="22"/>
    </row>
    <row r="370" spans="1:9" ht="27.95" customHeight="1" thickBot="1">
      <c r="A370" s="18"/>
      <c r="B370" s="19"/>
      <c r="C370" s="20"/>
      <c r="D370" s="20"/>
      <c r="E370" s="20"/>
      <c r="F370" s="21"/>
      <c r="G370" s="21"/>
      <c r="H370" s="21"/>
      <c r="I370" s="22"/>
    </row>
    <row r="371" spans="1:9" ht="13.5" thickBot="1">
      <c r="A371" s="18"/>
      <c r="B371" s="19"/>
      <c r="C371" s="465"/>
      <c r="D371" s="466"/>
      <c r="E371" s="466"/>
      <c r="F371" s="466"/>
      <c r="G371" s="466"/>
      <c r="H371" s="466"/>
      <c r="I371" s="467"/>
    </row>
    <row r="372" spans="1:9" ht="13.5" thickBot="1">
      <c r="A372" s="18"/>
      <c r="B372" s="19"/>
      <c r="C372" s="465"/>
      <c r="D372" s="466"/>
      <c r="E372" s="466"/>
      <c r="F372" s="466"/>
      <c r="G372" s="466"/>
      <c r="H372" s="466"/>
      <c r="I372" s="467"/>
    </row>
    <row r="373" spans="1:9" ht="13.5" thickBot="1">
      <c r="A373" s="18"/>
      <c r="B373" s="19"/>
      <c r="C373" s="465"/>
      <c r="D373" s="466"/>
      <c r="E373" s="466"/>
      <c r="F373" s="466"/>
      <c r="G373" s="466"/>
      <c r="H373" s="466"/>
      <c r="I373" s="467"/>
    </row>
    <row r="374" spans="1:9" ht="13.5" thickBot="1">
      <c r="A374" s="18"/>
      <c r="B374" s="19"/>
      <c r="C374" s="465"/>
      <c r="D374" s="466"/>
      <c r="E374" s="466"/>
      <c r="F374" s="466"/>
      <c r="G374" s="466"/>
      <c r="H374" s="466"/>
      <c r="I374" s="467"/>
    </row>
    <row r="375" spans="1:9" ht="27.95" customHeight="1" thickBot="1">
      <c r="A375" s="18"/>
      <c r="B375" s="19"/>
      <c r="C375" s="20"/>
      <c r="D375" s="20"/>
      <c r="E375" s="20"/>
      <c r="F375" s="21"/>
      <c r="G375" s="21"/>
      <c r="H375" s="21"/>
      <c r="I375" s="22"/>
    </row>
    <row r="376" spans="1:9" ht="27.95" customHeight="1" thickBot="1">
      <c r="A376" s="18"/>
      <c r="B376" s="19"/>
      <c r="C376" s="20"/>
      <c r="D376" s="20"/>
      <c r="E376" s="20"/>
      <c r="F376" s="21"/>
      <c r="G376" s="21"/>
      <c r="H376" s="21"/>
      <c r="I376" s="22"/>
    </row>
    <row r="377" spans="1:9" ht="13.5" thickBot="1">
      <c r="A377" s="18"/>
      <c r="B377" s="19"/>
      <c r="C377" s="465"/>
      <c r="D377" s="466"/>
      <c r="E377" s="466"/>
      <c r="F377" s="466"/>
      <c r="G377" s="466"/>
      <c r="H377" s="466"/>
      <c r="I377" s="467"/>
    </row>
    <row r="378" spans="1:9" ht="13.5" thickBot="1">
      <c r="A378" s="18"/>
      <c r="B378" s="19"/>
      <c r="C378" s="465"/>
      <c r="D378" s="466"/>
      <c r="E378" s="466"/>
      <c r="F378" s="466"/>
      <c r="G378" s="466"/>
      <c r="H378" s="466"/>
      <c r="I378" s="467"/>
    </row>
    <row r="379" spans="1:9" ht="13.5" thickBot="1">
      <c r="A379" s="18"/>
      <c r="B379" s="19"/>
      <c r="C379" s="465"/>
      <c r="D379" s="466"/>
      <c r="E379" s="466"/>
      <c r="F379" s="466"/>
      <c r="G379" s="466"/>
      <c r="H379" s="466"/>
      <c r="I379" s="467"/>
    </row>
    <row r="380" spans="1:9" ht="13.5" thickBot="1">
      <c r="A380" s="18"/>
      <c r="B380" s="19"/>
      <c r="C380" s="465"/>
      <c r="D380" s="466"/>
      <c r="E380" s="466"/>
      <c r="F380" s="466"/>
      <c r="G380" s="466"/>
      <c r="H380" s="466"/>
      <c r="I380" s="467"/>
    </row>
    <row r="381" spans="1:9" ht="27.95" customHeight="1" thickBot="1">
      <c r="A381" s="18"/>
      <c r="B381" s="19"/>
      <c r="C381" s="20"/>
      <c r="D381" s="20"/>
      <c r="E381" s="20"/>
      <c r="F381" s="21"/>
      <c r="G381" s="21"/>
      <c r="H381" s="21"/>
      <c r="I381" s="22"/>
    </row>
    <row r="382" spans="1:9" ht="27.95" customHeight="1" thickBot="1">
      <c r="A382" s="18"/>
      <c r="B382" s="19"/>
      <c r="C382" s="20"/>
      <c r="D382" s="20"/>
      <c r="E382" s="20"/>
      <c r="F382" s="21"/>
      <c r="G382" s="21"/>
      <c r="H382" s="21"/>
      <c r="I382" s="22"/>
    </row>
    <row r="383" spans="1:9" ht="13.5" thickBot="1">
      <c r="A383" s="18"/>
      <c r="B383" s="19"/>
      <c r="C383" s="465"/>
      <c r="D383" s="466"/>
      <c r="E383" s="466"/>
      <c r="F383" s="466"/>
      <c r="G383" s="466"/>
      <c r="H383" s="466"/>
      <c r="I383" s="467"/>
    </row>
    <row r="384" spans="1:9" ht="13.5" thickBot="1">
      <c r="A384" s="18"/>
      <c r="B384" s="19"/>
      <c r="C384" s="465"/>
      <c r="D384" s="466"/>
      <c r="E384" s="466"/>
      <c r="F384" s="466"/>
      <c r="G384" s="466"/>
      <c r="H384" s="466"/>
      <c r="I384" s="467"/>
    </row>
    <row r="385" spans="1:9" ht="13.5" thickBot="1">
      <c r="A385" s="18"/>
      <c r="B385" s="19"/>
      <c r="C385" s="465"/>
      <c r="D385" s="466"/>
      <c r="E385" s="466"/>
      <c r="F385" s="466"/>
      <c r="G385" s="466"/>
      <c r="H385" s="466"/>
      <c r="I385" s="467"/>
    </row>
    <row r="386" spans="1:9" ht="13.5" thickBot="1">
      <c r="A386" s="18"/>
      <c r="B386" s="19"/>
      <c r="C386" s="465"/>
      <c r="D386" s="466"/>
      <c r="E386" s="466"/>
      <c r="F386" s="466"/>
      <c r="G386" s="466"/>
      <c r="H386" s="466"/>
      <c r="I386" s="467"/>
    </row>
    <row r="387" spans="1:9" ht="13.5" thickBot="1">
      <c r="A387" s="18"/>
      <c r="B387" s="19"/>
      <c r="C387" s="465"/>
      <c r="D387" s="466"/>
      <c r="E387" s="466"/>
      <c r="F387" s="466"/>
      <c r="G387" s="466"/>
      <c r="H387" s="466"/>
      <c r="I387" s="467"/>
    </row>
    <row r="388" spans="1:9" ht="27.95" customHeight="1" thickBot="1">
      <c r="A388" s="18"/>
      <c r="B388" s="19"/>
      <c r="C388" s="20"/>
      <c r="D388" s="20"/>
      <c r="E388" s="20"/>
      <c r="F388" s="21"/>
      <c r="G388" s="21"/>
      <c r="H388" s="21"/>
      <c r="I388" s="22"/>
    </row>
    <row r="389" spans="1:9" ht="27.95" customHeight="1" thickBot="1">
      <c r="A389" s="18"/>
      <c r="B389" s="19"/>
      <c r="C389" s="20"/>
      <c r="D389" s="20"/>
      <c r="E389" s="20"/>
      <c r="F389" s="21"/>
      <c r="G389" s="21"/>
      <c r="H389" s="21"/>
      <c r="I389" s="22"/>
    </row>
    <row r="390" spans="1:9" ht="27.95" customHeight="1" thickBot="1">
      <c r="A390" s="18"/>
      <c r="B390" s="19"/>
      <c r="C390" s="20"/>
      <c r="D390" s="20"/>
      <c r="E390" s="20"/>
      <c r="F390" s="21"/>
      <c r="G390" s="21"/>
      <c r="H390" s="21"/>
      <c r="I390" s="22"/>
    </row>
    <row r="391" spans="1:9" ht="13.5" thickBot="1">
      <c r="A391" s="18"/>
      <c r="B391" s="19"/>
      <c r="C391" s="465"/>
      <c r="D391" s="466"/>
      <c r="E391" s="466"/>
      <c r="F391" s="466"/>
      <c r="G391" s="466"/>
      <c r="H391" s="466"/>
      <c r="I391" s="467"/>
    </row>
    <row r="392" spans="1:9" ht="27.95" customHeight="1" thickBot="1">
      <c r="A392" s="18"/>
      <c r="B392" s="19"/>
      <c r="C392" s="20"/>
      <c r="D392" s="20"/>
      <c r="E392" s="20"/>
      <c r="F392" s="21"/>
      <c r="G392" s="21"/>
      <c r="H392" s="21"/>
      <c r="I392" s="22"/>
    </row>
    <row r="393" spans="1:9" ht="27.95" customHeight="1" thickBot="1">
      <c r="A393" s="18"/>
      <c r="B393" s="19"/>
      <c r="C393" s="20"/>
      <c r="D393" s="20"/>
      <c r="E393" s="20"/>
      <c r="F393" s="21"/>
      <c r="G393" s="21"/>
      <c r="H393" s="21"/>
      <c r="I393" s="22"/>
    </row>
    <row r="394" spans="1:9" ht="27.95" customHeight="1" thickBot="1">
      <c r="A394" s="18"/>
      <c r="B394" s="19"/>
      <c r="C394" s="20"/>
      <c r="D394" s="20"/>
      <c r="E394" s="20"/>
      <c r="F394" s="21"/>
      <c r="G394" s="21"/>
      <c r="H394" s="21"/>
      <c r="I394" s="22"/>
    </row>
    <row r="395" spans="1:9" ht="13.5" thickBot="1">
      <c r="A395" s="18"/>
      <c r="B395" s="19"/>
      <c r="C395" s="465"/>
      <c r="D395" s="466"/>
      <c r="E395" s="466"/>
      <c r="F395" s="466"/>
      <c r="G395" s="466"/>
      <c r="H395" s="466"/>
      <c r="I395" s="467"/>
    </row>
    <row r="396" spans="1:9" ht="27.95" customHeight="1" thickBot="1">
      <c r="A396" s="18"/>
      <c r="B396" s="19"/>
      <c r="C396" s="20"/>
      <c r="D396" s="20"/>
      <c r="E396" s="20"/>
      <c r="F396" s="21"/>
      <c r="G396" s="21"/>
      <c r="H396" s="21"/>
      <c r="I396" s="22"/>
    </row>
    <row r="397" spans="1:9" ht="27.95" customHeight="1" thickBot="1">
      <c r="A397" s="18"/>
      <c r="B397" s="19"/>
      <c r="C397" s="20"/>
      <c r="D397" s="20"/>
      <c r="E397" s="20"/>
      <c r="F397" s="21"/>
      <c r="G397" s="21"/>
      <c r="H397" s="21"/>
      <c r="I397" s="22"/>
    </row>
    <row r="398" spans="1:9" ht="27.95" customHeight="1" thickBot="1">
      <c r="A398" s="18"/>
      <c r="B398" s="19"/>
      <c r="C398" s="20"/>
      <c r="D398" s="20"/>
      <c r="E398" s="20"/>
      <c r="F398" s="21"/>
      <c r="G398" s="21"/>
      <c r="H398" s="21"/>
      <c r="I398" s="22"/>
    </row>
    <row r="399" spans="1:9" ht="27.95" customHeight="1" thickBot="1">
      <c r="A399" s="18"/>
      <c r="B399" s="19"/>
      <c r="C399" s="20"/>
      <c r="D399" s="20"/>
      <c r="E399" s="20"/>
      <c r="F399" s="21"/>
      <c r="G399" s="21"/>
      <c r="H399" s="21"/>
      <c r="I399" s="22"/>
    </row>
    <row r="400" spans="1:9" ht="13.5" thickBot="1">
      <c r="A400" s="18"/>
      <c r="B400" s="19"/>
      <c r="C400" s="465"/>
      <c r="D400" s="466"/>
      <c r="E400" s="466"/>
      <c r="F400" s="466"/>
      <c r="G400" s="466"/>
      <c r="H400" s="466"/>
      <c r="I400" s="467"/>
    </row>
    <row r="401" spans="1:9" ht="13.5" thickBot="1">
      <c r="A401" s="18"/>
      <c r="B401" s="19"/>
      <c r="C401" s="465"/>
      <c r="D401" s="466"/>
      <c r="E401" s="466"/>
      <c r="F401" s="466"/>
      <c r="G401" s="466"/>
      <c r="H401" s="466"/>
      <c r="I401" s="467"/>
    </row>
    <row r="402" spans="1:9" ht="13.5" thickBot="1">
      <c r="A402" s="18"/>
      <c r="B402" s="19"/>
      <c r="C402" s="465"/>
      <c r="D402" s="466"/>
      <c r="E402" s="466"/>
      <c r="F402" s="466"/>
      <c r="G402" s="466"/>
      <c r="H402" s="466"/>
      <c r="I402" s="467"/>
    </row>
    <row r="403" spans="1:9" ht="27.95" customHeight="1" thickBot="1">
      <c r="A403" s="18"/>
      <c r="B403" s="19"/>
      <c r="C403" s="20"/>
      <c r="D403" s="20"/>
      <c r="E403" s="20"/>
      <c r="F403" s="21"/>
      <c r="G403" s="21"/>
      <c r="H403" s="21"/>
      <c r="I403" s="22"/>
    </row>
    <row r="404" spans="1:9" ht="27.95" customHeight="1" thickBot="1">
      <c r="A404" s="18"/>
      <c r="B404" s="19"/>
      <c r="C404" s="20"/>
      <c r="D404" s="20"/>
      <c r="E404" s="20"/>
      <c r="F404" s="21"/>
      <c r="G404" s="21"/>
      <c r="H404" s="21"/>
      <c r="I404" s="22"/>
    </row>
    <row r="405" spans="1:9" ht="13.5" thickBot="1">
      <c r="A405" s="18"/>
      <c r="B405" s="19"/>
      <c r="C405" s="465"/>
      <c r="D405" s="466"/>
      <c r="E405" s="466"/>
      <c r="F405" s="466"/>
      <c r="G405" s="466"/>
      <c r="H405" s="466"/>
      <c r="I405" s="467"/>
    </row>
    <row r="406" spans="1:9" ht="27.95" customHeight="1" thickBot="1">
      <c r="A406" s="18"/>
      <c r="B406" s="19"/>
      <c r="C406" s="20"/>
      <c r="D406" s="20"/>
      <c r="E406" s="20"/>
      <c r="F406" s="21"/>
      <c r="G406" s="21"/>
      <c r="H406" s="21"/>
      <c r="I406" s="22"/>
    </row>
    <row r="407" spans="1:9" ht="27.95" customHeight="1" thickBot="1">
      <c r="A407" s="18"/>
      <c r="B407" s="19"/>
      <c r="C407" s="20"/>
      <c r="D407" s="20"/>
      <c r="E407" s="20"/>
      <c r="F407" s="21"/>
      <c r="G407" s="21"/>
      <c r="H407" s="21"/>
      <c r="I407" s="22"/>
    </row>
    <row r="408" spans="1:9" ht="27.95" customHeight="1" thickBot="1">
      <c r="A408" s="18"/>
      <c r="B408" s="19"/>
      <c r="C408" s="20"/>
      <c r="D408" s="20"/>
      <c r="E408" s="20"/>
      <c r="F408" s="21"/>
      <c r="G408" s="21"/>
      <c r="H408" s="21"/>
      <c r="I408" s="22"/>
    </row>
    <row r="409" spans="1:9" ht="27.95" customHeight="1" thickBot="1">
      <c r="A409" s="18"/>
      <c r="B409" s="19"/>
      <c r="C409" s="20"/>
      <c r="D409" s="20"/>
      <c r="E409" s="20"/>
      <c r="F409" s="21"/>
      <c r="G409" s="21"/>
      <c r="H409" s="21"/>
      <c r="I409" s="22"/>
    </row>
    <row r="410" spans="1:9" ht="27.95" customHeight="1" thickBot="1">
      <c r="A410" s="18"/>
      <c r="B410" s="19"/>
      <c r="C410" s="20"/>
      <c r="D410" s="20"/>
      <c r="E410" s="20"/>
      <c r="F410" s="21"/>
      <c r="G410" s="21"/>
      <c r="H410" s="21"/>
      <c r="I410" s="22"/>
    </row>
    <row r="411" spans="1:9" ht="13.5" thickBot="1">
      <c r="A411" s="18"/>
      <c r="B411" s="19"/>
      <c r="C411" s="465"/>
      <c r="D411" s="466"/>
      <c r="E411" s="466"/>
      <c r="F411" s="466"/>
      <c r="G411" s="466"/>
      <c r="H411" s="466"/>
      <c r="I411" s="467"/>
    </row>
    <row r="412" spans="1:9" ht="27.95" customHeight="1" thickBot="1">
      <c r="A412" s="18"/>
      <c r="B412" s="19"/>
      <c r="C412" s="20"/>
      <c r="D412" s="20"/>
      <c r="E412" s="20"/>
      <c r="F412" s="21"/>
      <c r="G412" s="21"/>
      <c r="H412" s="21"/>
      <c r="I412" s="22"/>
    </row>
    <row r="413" spans="1:9" ht="27.95" customHeight="1" thickBot="1">
      <c r="A413" s="18"/>
      <c r="B413" s="19"/>
      <c r="C413" s="20"/>
      <c r="D413" s="20"/>
      <c r="E413" s="20"/>
      <c r="F413" s="21"/>
      <c r="G413" s="21"/>
      <c r="H413" s="21"/>
      <c r="I413" s="22"/>
    </row>
    <row r="414" spans="1:9" ht="27.95" customHeight="1" thickBot="1">
      <c r="A414" s="18"/>
      <c r="B414" s="19"/>
      <c r="C414" s="20"/>
      <c r="D414" s="20"/>
      <c r="E414" s="20"/>
      <c r="F414" s="21"/>
      <c r="G414" s="21"/>
      <c r="H414" s="21"/>
      <c r="I414" s="22"/>
    </row>
    <row r="415" spans="1:9" ht="27.95" customHeight="1" thickBot="1">
      <c r="A415" s="18"/>
      <c r="B415" s="19"/>
      <c r="C415" s="20"/>
      <c r="D415" s="20"/>
      <c r="E415" s="20"/>
      <c r="F415" s="21"/>
      <c r="G415" s="21"/>
      <c r="H415" s="21"/>
      <c r="I415" s="22"/>
    </row>
    <row r="416" spans="1:9" ht="13.5" thickBot="1">
      <c r="A416" s="18"/>
      <c r="B416" s="19"/>
      <c r="C416" s="465"/>
      <c r="D416" s="466"/>
      <c r="E416" s="466"/>
      <c r="F416" s="466"/>
      <c r="G416" s="466"/>
      <c r="H416" s="466"/>
      <c r="I416" s="467"/>
    </row>
    <row r="417" spans="1:9" ht="13.5" thickBot="1">
      <c r="A417" s="18"/>
      <c r="B417" s="19"/>
      <c r="C417" s="465"/>
      <c r="D417" s="466"/>
      <c r="E417" s="466"/>
      <c r="F417" s="466"/>
      <c r="G417" s="466"/>
      <c r="H417" s="466"/>
      <c r="I417" s="467"/>
    </row>
    <row r="418" spans="1:9" ht="13.5" thickBot="1">
      <c r="A418" s="18"/>
      <c r="B418" s="19"/>
      <c r="C418" s="465"/>
      <c r="D418" s="466"/>
      <c r="E418" s="466"/>
      <c r="F418" s="466"/>
      <c r="G418" s="466"/>
      <c r="H418" s="466"/>
      <c r="I418" s="467"/>
    </row>
    <row r="419" spans="1:9" ht="13.5" thickBot="1">
      <c r="A419" s="18"/>
      <c r="B419" s="19"/>
      <c r="C419" s="465"/>
      <c r="D419" s="466"/>
      <c r="E419" s="466"/>
      <c r="F419" s="466"/>
      <c r="G419" s="466"/>
      <c r="H419" s="466"/>
      <c r="I419" s="467"/>
    </row>
    <row r="420" spans="1:9" ht="13.5" thickBot="1">
      <c r="A420" s="18"/>
      <c r="B420" s="19"/>
      <c r="C420" s="465"/>
      <c r="D420" s="466"/>
      <c r="E420" s="466"/>
      <c r="F420" s="466"/>
      <c r="G420" s="466"/>
      <c r="H420" s="466"/>
      <c r="I420" s="467"/>
    </row>
    <row r="421" spans="1:9" ht="13.5" thickBot="1">
      <c r="A421" s="18"/>
      <c r="B421" s="19"/>
      <c r="C421" s="465"/>
      <c r="D421" s="466"/>
      <c r="E421" s="466"/>
      <c r="F421" s="466"/>
      <c r="G421" s="466"/>
      <c r="H421" s="466"/>
      <c r="I421" s="467"/>
    </row>
    <row r="422" spans="1:9" ht="27.95" customHeight="1" thickBot="1">
      <c r="A422" s="18"/>
      <c r="B422" s="19"/>
      <c r="C422" s="20"/>
      <c r="D422" s="20"/>
      <c r="E422" s="20"/>
      <c r="F422" s="21"/>
      <c r="G422" s="21"/>
      <c r="H422" s="21"/>
      <c r="I422" s="22"/>
    </row>
    <row r="423" spans="1:9" ht="13.5" thickBot="1">
      <c r="A423" s="18"/>
      <c r="B423" s="19"/>
      <c r="C423" s="465"/>
      <c r="D423" s="466"/>
      <c r="E423" s="466"/>
      <c r="F423" s="466"/>
      <c r="G423" s="466"/>
      <c r="H423" s="466"/>
      <c r="I423" s="467"/>
    </row>
    <row r="424" spans="1:9" ht="13.5" thickBot="1">
      <c r="A424" s="18"/>
      <c r="B424" s="19"/>
      <c r="C424" s="465"/>
      <c r="D424" s="466"/>
      <c r="E424" s="466"/>
      <c r="F424" s="466"/>
      <c r="G424" s="466"/>
      <c r="H424" s="466"/>
      <c r="I424" s="467"/>
    </row>
    <row r="425" spans="1:9" ht="27.95" customHeight="1" thickBot="1">
      <c r="A425" s="18"/>
      <c r="B425" s="19"/>
      <c r="C425" s="20"/>
      <c r="D425" s="20"/>
      <c r="E425" s="20"/>
      <c r="F425" s="21"/>
      <c r="G425" s="21"/>
      <c r="H425" s="21"/>
      <c r="I425" s="22"/>
    </row>
    <row r="426" spans="1:9" ht="13.5" thickBot="1">
      <c r="A426" s="18"/>
      <c r="B426" s="19"/>
      <c r="C426" s="465"/>
      <c r="D426" s="466"/>
      <c r="E426" s="466"/>
      <c r="F426" s="466"/>
      <c r="G426" s="466"/>
      <c r="H426" s="466"/>
      <c r="I426" s="467"/>
    </row>
    <row r="427" spans="1:9" ht="13.5" thickBot="1">
      <c r="A427" s="18"/>
      <c r="B427" s="19"/>
      <c r="C427" s="465"/>
      <c r="D427" s="466"/>
      <c r="E427" s="466"/>
      <c r="F427" s="466"/>
      <c r="G427" s="466"/>
      <c r="H427" s="466"/>
      <c r="I427" s="467"/>
    </row>
    <row r="428" spans="1:9" ht="13.5" thickBot="1">
      <c r="A428" s="18"/>
      <c r="B428" s="19"/>
      <c r="C428" s="465"/>
      <c r="D428" s="466"/>
      <c r="E428" s="466"/>
      <c r="F428" s="466"/>
      <c r="G428" s="466"/>
      <c r="H428" s="466"/>
      <c r="I428" s="467"/>
    </row>
    <row r="429" spans="1:9" ht="27.95" customHeight="1" thickBot="1">
      <c r="A429" s="18"/>
      <c r="B429" s="19"/>
      <c r="C429" s="20"/>
      <c r="D429" s="20"/>
      <c r="E429" s="20"/>
      <c r="F429" s="21"/>
      <c r="G429" s="21"/>
      <c r="H429" s="21"/>
      <c r="I429" s="22"/>
    </row>
    <row r="430" spans="1:9" ht="27.95" customHeight="1" thickBot="1">
      <c r="A430" s="23"/>
      <c r="B430" s="24"/>
      <c r="C430" s="25"/>
      <c r="D430" s="25"/>
      <c r="E430" s="25"/>
      <c r="F430" s="26"/>
      <c r="G430" s="26"/>
      <c r="H430" s="26"/>
      <c r="I430" s="27"/>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c r="B435" s="477"/>
      <c r="C435" s="477"/>
      <c r="D435" s="477"/>
      <c r="E435" s="477"/>
      <c r="F435" s="477"/>
      <c r="G435" s="477"/>
      <c r="H435" s="477"/>
      <c r="I435" s="477"/>
    </row>
    <row r="436" spans="1:9" ht="12.95" customHeight="1">
      <c r="A436" s="477"/>
      <c r="B436" s="477"/>
      <c r="C436" s="477"/>
      <c r="D436" s="477"/>
      <c r="E436" s="477"/>
      <c r="F436" s="477"/>
      <c r="G436" s="477"/>
      <c r="H436" s="477"/>
      <c r="I436" s="477"/>
    </row>
    <row r="437" spans="1:9" ht="12.95" customHeight="1">
      <c r="A437" s="477"/>
      <c r="B437" s="477"/>
      <c r="C437" s="477"/>
      <c r="D437" s="477"/>
      <c r="E437" s="477"/>
      <c r="F437" s="477"/>
      <c r="G437" s="477"/>
      <c r="H437" s="477"/>
      <c r="I437" s="477"/>
    </row>
    <row r="438" spans="1:9" ht="12.95" customHeight="1">
      <c r="A438" s="477"/>
      <c r="B438" s="477"/>
      <c r="C438" s="477"/>
      <c r="D438" s="477"/>
      <c r="E438" s="477"/>
      <c r="F438" s="477"/>
      <c r="G438" s="477"/>
      <c r="H438" s="477"/>
      <c r="I438" s="477"/>
    </row>
    <row r="439" spans="1:9" ht="12.95" customHeight="1">
      <c r="A439" s="477"/>
      <c r="B439" s="477"/>
      <c r="C439" s="477"/>
      <c r="D439" s="477"/>
      <c r="E439" s="477"/>
      <c r="F439" s="477"/>
      <c r="G439" s="477"/>
      <c r="H439" s="477"/>
      <c r="I439" s="477"/>
    </row>
  </sheetData>
  <mergeCells count="220">
    <mergeCell ref="A436:I436"/>
    <mergeCell ref="A437:I437"/>
    <mergeCell ref="A438:I438"/>
    <mergeCell ref="A439:I439"/>
    <mergeCell ref="C216:I216"/>
    <mergeCell ref="C301:I301"/>
    <mergeCell ref="C326:I326"/>
    <mergeCell ref="C373:I373"/>
    <mergeCell ref="C379:I379"/>
    <mergeCell ref="C402:I402"/>
    <mergeCell ref="C417:I417"/>
    <mergeCell ref="C420:I420"/>
    <mergeCell ref="C424:I424"/>
    <mergeCell ref="C418:I418"/>
    <mergeCell ref="C421:I421"/>
    <mergeCell ref="C354:I354"/>
    <mergeCell ref="C355:I355"/>
    <mergeCell ref="C359:I359"/>
    <mergeCell ref="C372:I372"/>
    <mergeCell ref="C374:I374"/>
    <mergeCell ref="C377:I377"/>
    <mergeCell ref="C378:I378"/>
    <mergeCell ref="C380:I380"/>
    <mergeCell ref="C268:I268"/>
    <mergeCell ref="C74:I74"/>
    <mergeCell ref="C76:I76"/>
    <mergeCell ref="C81:I81"/>
    <mergeCell ref="C86:I86"/>
    <mergeCell ref="C110:I110"/>
    <mergeCell ref="C115:I115"/>
    <mergeCell ref="C116:I116"/>
    <mergeCell ref="C117:I117"/>
    <mergeCell ref="A435:I435"/>
    <mergeCell ref="C426:I426"/>
    <mergeCell ref="C222:I222"/>
    <mergeCell ref="C230:I230"/>
    <mergeCell ref="C231:I231"/>
    <mergeCell ref="C232:I232"/>
    <mergeCell ref="C237:I237"/>
    <mergeCell ref="C238:I238"/>
    <mergeCell ref="C244:I244"/>
    <mergeCell ref="C251:I251"/>
    <mergeCell ref="C258:I258"/>
    <mergeCell ref="C247:I247"/>
    <mergeCell ref="C256:I256"/>
    <mergeCell ref="C257:I257"/>
    <mergeCell ref="C294:I294"/>
    <mergeCell ref="C261:I261"/>
    <mergeCell ref="C259:I259"/>
    <mergeCell ref="C260:I260"/>
    <mergeCell ref="C265:I265"/>
    <mergeCell ref="C272:I272"/>
    <mergeCell ref="C274:I274"/>
    <mergeCell ref="C371:I371"/>
    <mergeCell ref="C384:I384"/>
    <mergeCell ref="C178:I178"/>
    <mergeCell ref="C181:I181"/>
    <mergeCell ref="C186:I186"/>
    <mergeCell ref="C199:I199"/>
    <mergeCell ref="C200:I200"/>
    <mergeCell ref="C201:I201"/>
    <mergeCell ref="C208:I208"/>
    <mergeCell ref="C189:I189"/>
    <mergeCell ref="C196:I196"/>
    <mergeCell ref="C184:I184"/>
    <mergeCell ref="C188:I188"/>
    <mergeCell ref="C192:I192"/>
    <mergeCell ref="C212:I212"/>
    <mergeCell ref="C220:I220"/>
    <mergeCell ref="C224:I224"/>
    <mergeCell ref="C233:I233"/>
    <mergeCell ref="C320:I320"/>
    <mergeCell ref="C16:I16"/>
    <mergeCell ref="C17:I17"/>
    <mergeCell ref="C18:I18"/>
    <mergeCell ref="A7:I7"/>
    <mergeCell ref="A8:I8"/>
    <mergeCell ref="A9:I9"/>
    <mergeCell ref="A10:J10"/>
    <mergeCell ref="A11:B12"/>
    <mergeCell ref="C11:E11"/>
    <mergeCell ref="F11:F12"/>
    <mergeCell ref="G11:G12"/>
    <mergeCell ref="H11:H12"/>
    <mergeCell ref="I11:I12"/>
    <mergeCell ref="A1:J1"/>
    <mergeCell ref="A2:I2"/>
    <mergeCell ref="A3:I3"/>
    <mergeCell ref="A4:I4"/>
    <mergeCell ref="A5:I5"/>
    <mergeCell ref="A6:I6"/>
    <mergeCell ref="C13:I13"/>
    <mergeCell ref="C14:I14"/>
    <mergeCell ref="C15:I15"/>
    <mergeCell ref="C26:I26"/>
    <mergeCell ref="C27:I27"/>
    <mergeCell ref="C28:I28"/>
    <mergeCell ref="C29:I29"/>
    <mergeCell ref="C30:I30"/>
    <mergeCell ref="C31:I31"/>
    <mergeCell ref="C19:I19"/>
    <mergeCell ref="C20:I20"/>
    <mergeCell ref="C22:I22"/>
    <mergeCell ref="C23:I23"/>
    <mergeCell ref="C24:I24"/>
    <mergeCell ref="C25:I25"/>
    <mergeCell ref="C21:I21"/>
    <mergeCell ref="C45:I45"/>
    <mergeCell ref="C46:I46"/>
    <mergeCell ref="C32:I32"/>
    <mergeCell ref="C33:I33"/>
    <mergeCell ref="C34:I34"/>
    <mergeCell ref="C37:I37"/>
    <mergeCell ref="C38:I38"/>
    <mergeCell ref="C63:I63"/>
    <mergeCell ref="C66:I66"/>
    <mergeCell ref="C35:I35"/>
    <mergeCell ref="C36:I36"/>
    <mergeCell ref="C39:I39"/>
    <mergeCell ref="C40:I40"/>
    <mergeCell ref="C42:I42"/>
    <mergeCell ref="C47:I47"/>
    <mergeCell ref="C58:I58"/>
    <mergeCell ref="C65:I65"/>
    <mergeCell ref="C51:I51"/>
    <mergeCell ref="C52:I52"/>
    <mergeCell ref="C59:I59"/>
    <mergeCell ref="C53:I53"/>
    <mergeCell ref="C57:I57"/>
    <mergeCell ref="C128:I128"/>
    <mergeCell ref="C169:I169"/>
    <mergeCell ref="C129:I129"/>
    <mergeCell ref="C130:I130"/>
    <mergeCell ref="C131:I131"/>
    <mergeCell ref="C132:I132"/>
    <mergeCell ref="C133:I133"/>
    <mergeCell ref="C134:I134"/>
    <mergeCell ref="C136:I136"/>
    <mergeCell ref="C137:I137"/>
    <mergeCell ref="C138:I138"/>
    <mergeCell ref="C142:I142"/>
    <mergeCell ref="C143:I143"/>
    <mergeCell ref="C144:I144"/>
    <mergeCell ref="C149:I149"/>
    <mergeCell ref="C150:I150"/>
    <mergeCell ref="C151:I151"/>
    <mergeCell ref="C160:I160"/>
    <mergeCell ref="C166:I166"/>
    <mergeCell ref="C311:I311"/>
    <mergeCell ref="C175:I175"/>
    <mergeCell ref="C176:I176"/>
    <mergeCell ref="C67:I67"/>
    <mergeCell ref="C69:I69"/>
    <mergeCell ref="C77:I77"/>
    <mergeCell ref="C90:I90"/>
    <mergeCell ref="C91:I91"/>
    <mergeCell ref="C177:I177"/>
    <mergeCell ref="C135:I135"/>
    <mergeCell ref="C173:I173"/>
    <mergeCell ref="C174:I174"/>
    <mergeCell ref="C139:I139"/>
    <mergeCell ref="C145:I145"/>
    <mergeCell ref="C70:I70"/>
    <mergeCell ref="C87:I87"/>
    <mergeCell ref="C93:I93"/>
    <mergeCell ref="C94:I94"/>
    <mergeCell ref="C95:I95"/>
    <mergeCell ref="C97:I97"/>
    <mergeCell ref="C98:I98"/>
    <mergeCell ref="C105:I105"/>
    <mergeCell ref="C152:I152"/>
    <mergeCell ref="C127:I127"/>
    <mergeCell ref="C383:I383"/>
    <mergeCell ref="C71:I71"/>
    <mergeCell ref="C73:I73"/>
    <mergeCell ref="C211:I211"/>
    <mergeCell ref="C307:I307"/>
    <mergeCell ref="C337:I337"/>
    <mergeCell ref="C229:I229"/>
    <mergeCell ref="C228:I228"/>
    <mergeCell ref="C303:I303"/>
    <mergeCell ref="C282:I282"/>
    <mergeCell ref="C288:I288"/>
    <mergeCell ref="C289:I289"/>
    <mergeCell ref="C293:I293"/>
    <mergeCell ref="C279:I279"/>
    <mergeCell ref="C280:I280"/>
    <mergeCell ref="C281:I281"/>
    <mergeCell ref="C287:I287"/>
    <mergeCell ref="C286:I286"/>
    <mergeCell ref="C290:I290"/>
    <mergeCell ref="C292:I292"/>
    <mergeCell ref="C296:I296"/>
    <mergeCell ref="C308:I308"/>
    <mergeCell ref="C309:I309"/>
    <mergeCell ref="C310:I310"/>
    <mergeCell ref="C323:I323"/>
    <mergeCell ref="C340:I340"/>
    <mergeCell ref="C419:I419"/>
    <mergeCell ref="A433:I433"/>
    <mergeCell ref="A434:I434"/>
    <mergeCell ref="C423:I423"/>
    <mergeCell ref="A431:I431"/>
    <mergeCell ref="A432:I432"/>
    <mergeCell ref="C427:I427"/>
    <mergeCell ref="C428:I428"/>
    <mergeCell ref="C385:I385"/>
    <mergeCell ref="C391:I391"/>
    <mergeCell ref="C386:I386"/>
    <mergeCell ref="C387:I387"/>
    <mergeCell ref="C416:I416"/>
    <mergeCell ref="C395:I395"/>
    <mergeCell ref="C401:I401"/>
    <mergeCell ref="C400:I400"/>
    <mergeCell ref="C405:I405"/>
    <mergeCell ref="C411:I411"/>
    <mergeCell ref="C341:I341"/>
    <mergeCell ref="C345:I345"/>
    <mergeCell ref="C351:I351"/>
    <mergeCell ref="C356:I35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C4:Q41"/>
  <sheetViews>
    <sheetView showGridLines="0" zoomScale="70" zoomScaleNormal="70" workbookViewId="0">
      <selection activeCell="A44" sqref="A44"/>
    </sheetView>
  </sheetViews>
  <sheetFormatPr defaultColWidth="11.42578125" defaultRowHeight="15"/>
  <cols>
    <col min="2" max="2" width="7" customWidth="1"/>
    <col min="3" max="3" width="9.42578125" customWidth="1"/>
    <col min="4" max="4" width="10.7109375" customWidth="1"/>
  </cols>
  <sheetData>
    <row r="4" spans="3:17" ht="18.75">
      <c r="C4" s="103"/>
      <c r="D4" s="92"/>
      <c r="E4" s="92"/>
      <c r="F4" s="92"/>
      <c r="G4" s="92"/>
      <c r="H4" s="92"/>
      <c r="I4" s="92"/>
      <c r="J4" s="92"/>
      <c r="K4" s="92"/>
      <c r="L4" s="92"/>
      <c r="M4" s="92"/>
      <c r="N4" s="92"/>
      <c r="O4" s="92"/>
      <c r="P4" s="92"/>
      <c r="Q4" s="92"/>
    </row>
    <row r="5" spans="3:17" ht="15.75">
      <c r="C5" s="92"/>
      <c r="D5" s="92"/>
      <c r="E5" s="92"/>
      <c r="F5" s="92"/>
      <c r="G5" s="92"/>
      <c r="H5" s="92"/>
      <c r="I5" s="92"/>
      <c r="J5" s="92"/>
      <c r="K5" s="92"/>
      <c r="L5" s="92"/>
      <c r="M5" s="92"/>
      <c r="N5" s="92"/>
      <c r="O5" s="92"/>
      <c r="P5" s="92"/>
      <c r="Q5" s="441"/>
    </row>
    <row r="22" spans="3:3" ht="18.75">
      <c r="C22" s="104"/>
    </row>
    <row r="41" spans="4:4" ht="18.75">
      <c r="D41" s="103"/>
    </row>
  </sheetData>
  <pageMargins left="0.75" right="0.75" top="1" bottom="1" header="0.5" footer="0.5"/>
  <pageSetup paperSize="9" orientation="portrait" horizontalDpi="0" verticalDpi="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30"/>
  <dimension ref="A1:J439"/>
  <sheetViews>
    <sheetView topLeftCell="A320" workbookViewId="0">
      <selection activeCell="K352" sqref="K352"/>
    </sheetView>
  </sheetViews>
  <sheetFormatPr defaultColWidth="10.85546875" defaultRowHeight="12.75"/>
  <cols>
    <col min="1" max="1" width="14.28515625" style="14" customWidth="1"/>
    <col min="2" max="2" width="57.42578125" style="14" customWidth="1"/>
    <col min="3" max="4" width="14.28515625" style="14" customWidth="1"/>
    <col min="5" max="5" width="14.140625" style="14" customWidth="1"/>
    <col min="6" max="6" width="11.140625" style="14" customWidth="1"/>
    <col min="7" max="7" width="11.7109375" style="14" customWidth="1"/>
    <col min="8" max="8" width="13.140625" style="14" customWidth="1"/>
    <col min="9" max="9" width="9.42578125" style="14" customWidth="1"/>
    <col min="10" max="10" width="58.28515625" style="14" customWidth="1"/>
    <col min="11" max="16384" width="10.85546875" style="14"/>
  </cols>
  <sheetData>
    <row r="1" spans="1:10" ht="35.1" customHeight="1">
      <c r="A1" s="462"/>
      <c r="B1" s="462"/>
      <c r="C1" s="462"/>
      <c r="D1" s="462"/>
      <c r="E1" s="462"/>
      <c r="F1" s="462"/>
      <c r="G1" s="462"/>
      <c r="H1" s="462"/>
      <c r="I1" s="462"/>
      <c r="J1" s="462"/>
    </row>
    <row r="2" spans="1:10" ht="14.25">
      <c r="A2" s="463"/>
      <c r="B2" s="463"/>
      <c r="C2" s="463"/>
      <c r="D2" s="463"/>
      <c r="E2" s="463"/>
      <c r="F2" s="463"/>
      <c r="G2" s="463"/>
      <c r="H2" s="463"/>
      <c r="I2" s="463"/>
      <c r="J2" s="439"/>
    </row>
    <row r="3" spans="1:10" ht="14.25">
      <c r="A3" s="464"/>
      <c r="B3" s="464"/>
      <c r="C3" s="464"/>
      <c r="D3" s="464"/>
      <c r="E3" s="464"/>
      <c r="F3" s="464"/>
      <c r="G3" s="464"/>
      <c r="H3" s="464"/>
      <c r="I3" s="464"/>
      <c r="J3" s="15"/>
    </row>
    <row r="4" spans="1:10" ht="14.25">
      <c r="A4" s="463"/>
      <c r="B4" s="463"/>
      <c r="C4" s="463"/>
      <c r="D4" s="463"/>
      <c r="E4" s="463"/>
      <c r="F4" s="463"/>
      <c r="G4" s="463"/>
      <c r="H4" s="463"/>
      <c r="I4" s="463"/>
      <c r="J4" s="439"/>
    </row>
    <row r="5" spans="1:10" ht="14.25">
      <c r="A5" s="464"/>
      <c r="B5" s="464"/>
      <c r="C5" s="464"/>
      <c r="D5" s="464"/>
      <c r="E5" s="464"/>
      <c r="F5" s="464"/>
      <c r="G5" s="464"/>
      <c r="H5" s="464"/>
      <c r="I5" s="464"/>
      <c r="J5" s="15"/>
    </row>
    <row r="6" spans="1:10" ht="14.25">
      <c r="A6" s="464"/>
      <c r="B6" s="464"/>
      <c r="C6" s="464"/>
      <c r="D6" s="464"/>
      <c r="E6" s="464"/>
      <c r="F6" s="464"/>
      <c r="G6" s="464"/>
      <c r="H6" s="464"/>
      <c r="I6" s="464"/>
      <c r="J6" s="15"/>
    </row>
    <row r="7" spans="1:10" ht="14.25">
      <c r="A7" s="464"/>
      <c r="B7" s="464"/>
      <c r="C7" s="464"/>
      <c r="D7" s="464"/>
      <c r="E7" s="464"/>
      <c r="F7" s="464"/>
      <c r="G7" s="464"/>
      <c r="H7" s="464"/>
      <c r="I7" s="464"/>
      <c r="J7" s="15"/>
    </row>
    <row r="8" spans="1:10" ht="14.25">
      <c r="A8" s="464"/>
      <c r="B8" s="464"/>
      <c r="C8" s="464"/>
      <c r="D8" s="464"/>
      <c r="E8" s="464"/>
      <c r="F8" s="464"/>
      <c r="G8" s="464"/>
      <c r="H8" s="464"/>
      <c r="I8" s="464"/>
      <c r="J8" s="15"/>
    </row>
    <row r="9" spans="1:10" ht="14.1" customHeight="1">
      <c r="A9" s="464"/>
      <c r="B9" s="464"/>
      <c r="C9" s="464"/>
      <c r="D9" s="464"/>
      <c r="E9" s="464"/>
      <c r="F9" s="464"/>
      <c r="G9" s="464"/>
      <c r="H9" s="464"/>
      <c r="I9" s="464"/>
      <c r="J9" s="16"/>
    </row>
    <row r="10" spans="1:10" ht="13.5" thickBot="1">
      <c r="A10" s="463"/>
      <c r="B10" s="463"/>
      <c r="C10" s="463"/>
      <c r="D10" s="463"/>
      <c r="E10" s="463"/>
      <c r="F10" s="463"/>
      <c r="G10" s="463"/>
      <c r="H10" s="463"/>
      <c r="I10" s="463"/>
      <c r="J10" s="463"/>
    </row>
    <row r="11" spans="1:10" ht="27.95" customHeight="1" thickBot="1">
      <c r="A11" s="468"/>
      <c r="B11" s="469"/>
      <c r="C11" s="472"/>
      <c r="D11" s="473"/>
      <c r="E11" s="474"/>
      <c r="F11" s="475"/>
      <c r="G11" s="475"/>
      <c r="H11" s="475"/>
      <c r="I11" s="475"/>
    </row>
    <row r="12" spans="1:10" ht="27.95" customHeight="1" thickBot="1">
      <c r="A12" s="470"/>
      <c r="B12" s="471"/>
      <c r="C12" s="17"/>
      <c r="D12" s="17"/>
      <c r="E12" s="17"/>
      <c r="F12" s="476"/>
      <c r="G12" s="476"/>
      <c r="H12" s="476"/>
      <c r="I12" s="476"/>
    </row>
    <row r="13" spans="1:10" ht="13.5" thickBot="1">
      <c r="A13" s="18"/>
      <c r="B13" s="19"/>
      <c r="C13" s="465"/>
      <c r="D13" s="466"/>
      <c r="E13" s="466"/>
      <c r="F13" s="466"/>
      <c r="G13" s="466"/>
      <c r="H13" s="466"/>
      <c r="I13" s="467"/>
    </row>
    <row r="14" spans="1:10" ht="13.5" thickBot="1">
      <c r="A14" s="18"/>
      <c r="B14" s="19"/>
      <c r="C14" s="465"/>
      <c r="D14" s="466"/>
      <c r="E14" s="466"/>
      <c r="F14" s="466"/>
      <c r="G14" s="466"/>
      <c r="H14" s="466"/>
      <c r="I14" s="467"/>
    </row>
    <row r="15" spans="1:10" ht="13.5" thickBot="1">
      <c r="A15" s="18"/>
      <c r="B15" s="19"/>
      <c r="C15" s="465"/>
      <c r="D15" s="466"/>
      <c r="E15" s="466"/>
      <c r="F15" s="466"/>
      <c r="G15" s="466"/>
      <c r="H15" s="466"/>
      <c r="I15" s="467"/>
    </row>
    <row r="16" spans="1:10" ht="13.5" thickBot="1">
      <c r="A16" s="18"/>
      <c r="B16" s="19"/>
      <c r="C16" s="465"/>
      <c r="D16" s="466"/>
      <c r="E16" s="466"/>
      <c r="F16" s="466"/>
      <c r="G16" s="466"/>
      <c r="H16" s="466"/>
      <c r="I16" s="467"/>
    </row>
    <row r="17" spans="1:9" ht="13.5" thickBot="1">
      <c r="A17" s="18"/>
      <c r="B17" s="19"/>
      <c r="C17" s="465"/>
      <c r="D17" s="466"/>
      <c r="E17" s="466"/>
      <c r="F17" s="466"/>
      <c r="G17" s="466"/>
      <c r="H17" s="466"/>
      <c r="I17" s="467"/>
    </row>
    <row r="18" spans="1:9" ht="13.5" thickBot="1">
      <c r="A18" s="18"/>
      <c r="B18" s="19"/>
      <c r="C18" s="465"/>
      <c r="D18" s="466"/>
      <c r="E18" s="466"/>
      <c r="F18" s="466"/>
      <c r="G18" s="466"/>
      <c r="H18" s="466"/>
      <c r="I18" s="467"/>
    </row>
    <row r="19" spans="1:9" ht="13.5" thickBot="1">
      <c r="A19" s="18"/>
      <c r="B19" s="19"/>
      <c r="C19" s="465"/>
      <c r="D19" s="466"/>
      <c r="E19" s="466"/>
      <c r="F19" s="466"/>
      <c r="G19" s="466"/>
      <c r="H19" s="466"/>
      <c r="I19" s="467"/>
    </row>
    <row r="20" spans="1:9" ht="13.5" thickBot="1">
      <c r="A20" s="18"/>
      <c r="B20" s="19"/>
      <c r="C20" s="465"/>
      <c r="D20" s="466"/>
      <c r="E20" s="466"/>
      <c r="F20" s="466"/>
      <c r="G20" s="466"/>
      <c r="H20" s="466"/>
      <c r="I20" s="467"/>
    </row>
    <row r="21" spans="1:9" ht="13.5" thickBot="1">
      <c r="A21" s="18"/>
      <c r="B21" s="19"/>
      <c r="C21" s="465"/>
      <c r="D21" s="466"/>
      <c r="E21" s="466"/>
      <c r="F21" s="466"/>
      <c r="G21" s="466"/>
      <c r="H21" s="466"/>
      <c r="I21" s="467"/>
    </row>
    <row r="22" spans="1:9" ht="13.5" thickBot="1">
      <c r="A22" s="18"/>
      <c r="B22" s="19"/>
      <c r="C22" s="465"/>
      <c r="D22" s="466"/>
      <c r="E22" s="466"/>
      <c r="F22" s="466"/>
      <c r="G22" s="466"/>
      <c r="H22" s="466"/>
      <c r="I22" s="467"/>
    </row>
    <row r="23" spans="1:9" ht="13.5" thickBot="1">
      <c r="A23" s="18"/>
      <c r="B23" s="19"/>
      <c r="C23" s="465"/>
      <c r="D23" s="466"/>
      <c r="E23" s="466"/>
      <c r="F23" s="466"/>
      <c r="G23" s="466"/>
      <c r="H23" s="466"/>
      <c r="I23" s="467"/>
    </row>
    <row r="24" spans="1:9" ht="13.5" thickBot="1">
      <c r="A24" s="18"/>
      <c r="B24" s="19"/>
      <c r="C24" s="465"/>
      <c r="D24" s="466"/>
      <c r="E24" s="466"/>
      <c r="F24" s="466"/>
      <c r="G24" s="466"/>
      <c r="H24" s="466"/>
      <c r="I24" s="467"/>
    </row>
    <row r="25" spans="1:9" ht="13.5" thickBot="1">
      <c r="A25" s="18"/>
      <c r="B25" s="19"/>
      <c r="C25" s="465"/>
      <c r="D25" s="466"/>
      <c r="E25" s="466"/>
      <c r="F25" s="466"/>
      <c r="G25" s="466"/>
      <c r="H25" s="466"/>
      <c r="I25" s="467"/>
    </row>
    <row r="26" spans="1:9" ht="13.5" thickBot="1">
      <c r="A26" s="18"/>
      <c r="B26" s="19"/>
      <c r="C26" s="465"/>
      <c r="D26" s="466"/>
      <c r="E26" s="466"/>
      <c r="F26" s="466"/>
      <c r="G26" s="466"/>
      <c r="H26" s="466"/>
      <c r="I26" s="467"/>
    </row>
    <row r="27" spans="1:9" ht="13.5" thickBot="1">
      <c r="A27" s="18"/>
      <c r="B27" s="19"/>
      <c r="C27" s="465"/>
      <c r="D27" s="466"/>
      <c r="E27" s="466"/>
      <c r="F27" s="466"/>
      <c r="G27" s="466"/>
      <c r="H27" s="466"/>
      <c r="I27" s="467"/>
    </row>
    <row r="28" spans="1:9" ht="13.5" thickBot="1">
      <c r="A28" s="18"/>
      <c r="B28" s="19"/>
      <c r="C28" s="465"/>
      <c r="D28" s="466"/>
      <c r="E28" s="466"/>
      <c r="F28" s="466"/>
      <c r="G28" s="466"/>
      <c r="H28" s="466"/>
      <c r="I28" s="467"/>
    </row>
    <row r="29" spans="1:9" ht="13.5" thickBot="1">
      <c r="A29" s="18"/>
      <c r="B29" s="19"/>
      <c r="C29" s="465"/>
      <c r="D29" s="466"/>
      <c r="E29" s="466"/>
      <c r="F29" s="466"/>
      <c r="G29" s="466"/>
      <c r="H29" s="466"/>
      <c r="I29" s="467"/>
    </row>
    <row r="30" spans="1:9" ht="13.5" thickBot="1">
      <c r="A30" s="18"/>
      <c r="B30" s="19"/>
      <c r="C30" s="465"/>
      <c r="D30" s="466"/>
      <c r="E30" s="466"/>
      <c r="F30" s="466"/>
      <c r="G30" s="466"/>
      <c r="H30" s="466"/>
      <c r="I30" s="467"/>
    </row>
    <row r="31" spans="1:9" ht="13.5" thickBot="1">
      <c r="A31" s="18"/>
      <c r="B31" s="19"/>
      <c r="C31" s="465"/>
      <c r="D31" s="466"/>
      <c r="E31" s="466"/>
      <c r="F31" s="466"/>
      <c r="G31" s="466"/>
      <c r="H31" s="466"/>
      <c r="I31" s="467"/>
    </row>
    <row r="32" spans="1:9" ht="13.5" thickBot="1">
      <c r="A32" s="18"/>
      <c r="B32" s="19"/>
      <c r="C32" s="465"/>
      <c r="D32" s="466"/>
      <c r="E32" s="466"/>
      <c r="F32" s="466"/>
      <c r="G32" s="466"/>
      <c r="H32" s="466"/>
      <c r="I32" s="467"/>
    </row>
    <row r="33" spans="1:9" ht="13.5" thickBot="1">
      <c r="A33" s="18"/>
      <c r="B33" s="19"/>
      <c r="C33" s="465"/>
      <c r="D33" s="466"/>
      <c r="E33" s="466"/>
      <c r="F33" s="466"/>
      <c r="G33" s="466"/>
      <c r="H33" s="466"/>
      <c r="I33" s="467"/>
    </row>
    <row r="34" spans="1:9" ht="13.5" thickBot="1">
      <c r="A34" s="18"/>
      <c r="B34" s="19"/>
      <c r="C34" s="465"/>
      <c r="D34" s="466"/>
      <c r="E34" s="466"/>
      <c r="F34" s="466"/>
      <c r="G34" s="466"/>
      <c r="H34" s="466"/>
      <c r="I34" s="467"/>
    </row>
    <row r="35" spans="1:9" ht="13.5" thickBot="1">
      <c r="A35" s="18"/>
      <c r="B35" s="19"/>
      <c r="C35" s="465"/>
      <c r="D35" s="466"/>
      <c r="E35" s="466"/>
      <c r="F35" s="466"/>
      <c r="G35" s="466"/>
      <c r="H35" s="466"/>
      <c r="I35" s="467"/>
    </row>
    <row r="36" spans="1:9" ht="13.5" thickBot="1">
      <c r="A36" s="18"/>
      <c r="B36" s="19"/>
      <c r="C36" s="465"/>
      <c r="D36" s="466"/>
      <c r="E36" s="466"/>
      <c r="F36" s="466"/>
      <c r="G36" s="466"/>
      <c r="H36" s="466"/>
      <c r="I36" s="467"/>
    </row>
    <row r="37" spans="1:9" ht="13.5" thickBot="1">
      <c r="A37" s="18"/>
      <c r="B37" s="19"/>
      <c r="C37" s="465"/>
      <c r="D37" s="466"/>
      <c r="E37" s="466"/>
      <c r="F37" s="466"/>
      <c r="G37" s="466"/>
      <c r="H37" s="466"/>
      <c r="I37" s="467"/>
    </row>
    <row r="38" spans="1:9" ht="13.5" thickBot="1">
      <c r="A38" s="18"/>
      <c r="B38" s="19"/>
      <c r="C38" s="465"/>
      <c r="D38" s="466"/>
      <c r="E38" s="466"/>
      <c r="F38" s="466"/>
      <c r="G38" s="466"/>
      <c r="H38" s="466"/>
      <c r="I38" s="467"/>
    </row>
    <row r="39" spans="1:9" ht="13.5" thickBot="1">
      <c r="A39" s="18"/>
      <c r="B39" s="19"/>
      <c r="C39" s="465"/>
      <c r="D39" s="466"/>
      <c r="E39" s="466"/>
      <c r="F39" s="466"/>
      <c r="G39" s="466"/>
      <c r="H39" s="466"/>
      <c r="I39" s="467"/>
    </row>
    <row r="40" spans="1:9" ht="13.5" thickBot="1">
      <c r="A40" s="18"/>
      <c r="B40" s="19"/>
      <c r="C40" s="465"/>
      <c r="D40" s="466"/>
      <c r="E40" s="466"/>
      <c r="F40" s="466"/>
      <c r="G40" s="466"/>
      <c r="H40" s="466"/>
      <c r="I40" s="467"/>
    </row>
    <row r="41" spans="1:9" ht="27.95" customHeight="1" thickBot="1">
      <c r="A41" s="18"/>
      <c r="B41" s="19"/>
      <c r="C41" s="20"/>
      <c r="D41" s="20"/>
      <c r="E41" s="20"/>
      <c r="F41" s="21"/>
      <c r="G41" s="21"/>
      <c r="H41" s="21"/>
      <c r="I41" s="22"/>
    </row>
    <row r="42" spans="1:9" ht="13.5" thickBot="1">
      <c r="A42" s="18"/>
      <c r="B42" s="19"/>
      <c r="C42" s="465"/>
      <c r="D42" s="466"/>
      <c r="E42" s="466"/>
      <c r="F42" s="466"/>
      <c r="G42" s="466"/>
      <c r="H42" s="466"/>
      <c r="I42" s="467"/>
    </row>
    <row r="43" spans="1:9" ht="27.95" customHeight="1" thickBot="1">
      <c r="A43" s="18"/>
      <c r="B43" s="19"/>
      <c r="C43" s="20"/>
      <c r="D43" s="20"/>
      <c r="E43" s="20"/>
      <c r="F43" s="21"/>
      <c r="G43" s="21"/>
      <c r="H43" s="21"/>
      <c r="I43" s="22"/>
    </row>
    <row r="44" spans="1:9" ht="27.95" customHeight="1" thickBot="1">
      <c r="A44" s="18"/>
      <c r="B44" s="19"/>
      <c r="C44" s="20"/>
      <c r="D44" s="20"/>
      <c r="E44" s="20"/>
      <c r="F44" s="21"/>
      <c r="G44" s="21"/>
      <c r="H44" s="21"/>
      <c r="I44" s="22"/>
    </row>
    <row r="45" spans="1:9" ht="13.5" thickBot="1">
      <c r="A45" s="18"/>
      <c r="B45" s="19"/>
      <c r="C45" s="465"/>
      <c r="D45" s="466"/>
      <c r="E45" s="466"/>
      <c r="F45" s="466"/>
      <c r="G45" s="466"/>
      <c r="H45" s="466"/>
      <c r="I45" s="467"/>
    </row>
    <row r="46" spans="1:9" ht="13.5" thickBot="1">
      <c r="A46" s="18"/>
      <c r="B46" s="19"/>
      <c r="C46" s="465"/>
      <c r="D46" s="466"/>
      <c r="E46" s="466"/>
      <c r="F46" s="466"/>
      <c r="G46" s="466"/>
      <c r="H46" s="466"/>
      <c r="I46" s="467"/>
    </row>
    <row r="47" spans="1:9" ht="13.5" thickBot="1">
      <c r="A47" s="18"/>
      <c r="B47" s="19"/>
      <c r="C47" s="465"/>
      <c r="D47" s="466"/>
      <c r="E47" s="466"/>
      <c r="F47" s="466"/>
      <c r="G47" s="466"/>
      <c r="H47" s="466"/>
      <c r="I47" s="467"/>
    </row>
    <row r="48" spans="1:9" ht="27.95" customHeight="1" thickBot="1">
      <c r="A48" s="18"/>
      <c r="B48" s="19"/>
      <c r="C48" s="20"/>
      <c r="D48" s="20"/>
      <c r="E48" s="20"/>
      <c r="F48" s="21"/>
      <c r="G48" s="21"/>
      <c r="H48" s="21"/>
      <c r="I48" s="22"/>
    </row>
    <row r="49" spans="1:9" ht="27.95" customHeight="1" thickBot="1">
      <c r="A49" s="18"/>
      <c r="B49" s="19"/>
      <c r="C49" s="20"/>
      <c r="D49" s="20"/>
      <c r="E49" s="20"/>
      <c r="F49" s="21"/>
      <c r="G49" s="21"/>
      <c r="H49" s="21"/>
      <c r="I49" s="22"/>
    </row>
    <row r="50" spans="1:9" ht="27.95" customHeight="1" thickBot="1">
      <c r="A50" s="18"/>
      <c r="B50" s="19"/>
      <c r="C50" s="20"/>
      <c r="D50" s="20"/>
      <c r="E50" s="20"/>
      <c r="F50" s="21"/>
      <c r="G50" s="21"/>
      <c r="H50" s="21"/>
      <c r="I50" s="22"/>
    </row>
    <row r="51" spans="1:9" ht="13.5" thickBot="1">
      <c r="A51" s="18"/>
      <c r="B51" s="19"/>
      <c r="C51" s="465"/>
      <c r="D51" s="466"/>
      <c r="E51" s="466"/>
      <c r="F51" s="466"/>
      <c r="G51" s="466"/>
      <c r="H51" s="466"/>
      <c r="I51" s="467"/>
    </row>
    <row r="52" spans="1:9" ht="13.5" thickBot="1">
      <c r="A52" s="18"/>
      <c r="B52" s="19"/>
      <c r="C52" s="465"/>
      <c r="D52" s="466"/>
      <c r="E52" s="466"/>
      <c r="F52" s="466"/>
      <c r="G52" s="466"/>
      <c r="H52" s="466"/>
      <c r="I52" s="467"/>
    </row>
    <row r="53" spans="1:9" ht="13.5" thickBot="1">
      <c r="A53" s="18"/>
      <c r="B53" s="19"/>
      <c r="C53" s="465"/>
      <c r="D53" s="466"/>
      <c r="E53" s="466"/>
      <c r="F53" s="466"/>
      <c r="G53" s="466"/>
      <c r="H53" s="466"/>
      <c r="I53" s="467"/>
    </row>
    <row r="54" spans="1:9" ht="27.95" customHeight="1" thickBot="1">
      <c r="A54" s="18"/>
      <c r="B54" s="19"/>
      <c r="C54" s="20"/>
      <c r="D54" s="20"/>
      <c r="E54" s="20"/>
      <c r="F54" s="21"/>
      <c r="G54" s="21"/>
      <c r="H54" s="21"/>
      <c r="I54" s="22"/>
    </row>
    <row r="55" spans="1:9" ht="27.95" customHeight="1" thickBot="1">
      <c r="A55" s="18"/>
      <c r="B55" s="19"/>
      <c r="C55" s="20"/>
      <c r="D55" s="20"/>
      <c r="E55" s="20"/>
      <c r="F55" s="21"/>
      <c r="G55" s="21"/>
      <c r="H55" s="21"/>
      <c r="I55" s="22"/>
    </row>
    <row r="56" spans="1:9" ht="27.95" customHeight="1" thickBot="1">
      <c r="A56" s="18"/>
      <c r="B56" s="19"/>
      <c r="C56" s="20"/>
      <c r="D56" s="20"/>
      <c r="E56" s="20"/>
      <c r="F56" s="21"/>
      <c r="G56" s="21"/>
      <c r="H56" s="21"/>
      <c r="I56" s="22"/>
    </row>
    <row r="57" spans="1:9" ht="13.5" thickBot="1">
      <c r="A57" s="18"/>
      <c r="B57" s="19"/>
      <c r="C57" s="465"/>
      <c r="D57" s="466"/>
      <c r="E57" s="466"/>
      <c r="F57" s="466"/>
      <c r="G57" s="466"/>
      <c r="H57" s="466"/>
      <c r="I57" s="467"/>
    </row>
    <row r="58" spans="1:9" ht="13.5" thickBot="1">
      <c r="A58" s="18"/>
      <c r="B58" s="19"/>
      <c r="C58" s="465"/>
      <c r="D58" s="466"/>
      <c r="E58" s="466"/>
      <c r="F58" s="466"/>
      <c r="G58" s="466"/>
      <c r="H58" s="466"/>
      <c r="I58" s="467"/>
    </row>
    <row r="59" spans="1:9" ht="13.5" thickBot="1">
      <c r="A59" s="18"/>
      <c r="B59" s="19"/>
      <c r="C59" s="465"/>
      <c r="D59" s="466"/>
      <c r="E59" s="466"/>
      <c r="F59" s="466"/>
      <c r="G59" s="466"/>
      <c r="H59" s="466"/>
      <c r="I59" s="467"/>
    </row>
    <row r="60" spans="1:9" ht="27.95" customHeight="1" thickBot="1">
      <c r="A60" s="18"/>
      <c r="B60" s="19"/>
      <c r="C60" s="20"/>
      <c r="D60" s="20"/>
      <c r="E60" s="20"/>
      <c r="F60" s="21"/>
      <c r="G60" s="21"/>
      <c r="H60" s="21"/>
      <c r="I60" s="22"/>
    </row>
    <row r="61" spans="1:9" ht="27.95" customHeight="1" thickBot="1">
      <c r="A61" s="18"/>
      <c r="B61" s="19"/>
      <c r="C61" s="20"/>
      <c r="D61" s="20"/>
      <c r="E61" s="20"/>
      <c r="F61" s="21"/>
      <c r="G61" s="21"/>
      <c r="H61" s="21"/>
      <c r="I61" s="22"/>
    </row>
    <row r="62" spans="1:9" ht="27.95" customHeight="1" thickBot="1">
      <c r="A62" s="18"/>
      <c r="B62" s="19"/>
      <c r="C62" s="20"/>
      <c r="D62" s="20"/>
      <c r="E62" s="20"/>
      <c r="F62" s="21"/>
      <c r="G62" s="21"/>
      <c r="H62" s="21"/>
      <c r="I62" s="22"/>
    </row>
    <row r="63" spans="1:9" ht="13.5" thickBot="1">
      <c r="A63" s="18"/>
      <c r="B63" s="19"/>
      <c r="C63" s="465"/>
      <c r="D63" s="466"/>
      <c r="E63" s="466"/>
      <c r="F63" s="466"/>
      <c r="G63" s="466"/>
      <c r="H63" s="466"/>
      <c r="I63" s="467"/>
    </row>
    <row r="64" spans="1:9" ht="27.95" customHeight="1" thickBot="1">
      <c r="A64" s="18"/>
      <c r="B64" s="19"/>
      <c r="C64" s="20"/>
      <c r="D64" s="20"/>
      <c r="E64" s="20"/>
      <c r="F64" s="21"/>
      <c r="G64" s="21"/>
      <c r="H64" s="21"/>
      <c r="I64" s="22"/>
    </row>
    <row r="65" spans="1:9" ht="13.5" thickBot="1">
      <c r="A65" s="18"/>
      <c r="B65" s="19"/>
      <c r="C65" s="465"/>
      <c r="D65" s="466"/>
      <c r="E65" s="466"/>
      <c r="F65" s="466"/>
      <c r="G65" s="466"/>
      <c r="H65" s="466"/>
      <c r="I65" s="467"/>
    </row>
    <row r="66" spans="1:9" ht="13.5" thickBot="1">
      <c r="A66" s="18"/>
      <c r="B66" s="19"/>
      <c r="C66" s="465"/>
      <c r="D66" s="466"/>
      <c r="E66" s="466"/>
      <c r="F66" s="466"/>
      <c r="G66" s="466"/>
      <c r="H66" s="466"/>
      <c r="I66" s="467"/>
    </row>
    <row r="67" spans="1:9" ht="13.5" thickBot="1">
      <c r="A67" s="18"/>
      <c r="B67" s="19"/>
      <c r="C67" s="465"/>
      <c r="D67" s="466"/>
      <c r="E67" s="466"/>
      <c r="F67" s="466"/>
      <c r="G67" s="466"/>
      <c r="H67" s="466"/>
      <c r="I67" s="467"/>
    </row>
    <row r="68" spans="1:9" ht="27.95" customHeight="1" thickBot="1">
      <c r="A68" s="18"/>
      <c r="B68" s="19"/>
      <c r="C68" s="20"/>
      <c r="D68" s="20"/>
      <c r="E68" s="20"/>
      <c r="F68" s="21"/>
      <c r="G68" s="21"/>
      <c r="H68" s="21"/>
      <c r="I68" s="22"/>
    </row>
    <row r="69" spans="1:9" ht="13.5" thickBot="1">
      <c r="A69" s="18"/>
      <c r="B69" s="19"/>
      <c r="C69" s="465"/>
      <c r="D69" s="466"/>
      <c r="E69" s="466"/>
      <c r="F69" s="466"/>
      <c r="G69" s="466"/>
      <c r="H69" s="466"/>
      <c r="I69" s="467"/>
    </row>
    <row r="70" spans="1:9" ht="13.5" thickBot="1">
      <c r="A70" s="18"/>
      <c r="B70" s="19"/>
      <c r="C70" s="465"/>
      <c r="D70" s="466"/>
      <c r="E70" s="466"/>
      <c r="F70" s="466"/>
      <c r="G70" s="466"/>
      <c r="H70" s="466"/>
      <c r="I70" s="467"/>
    </row>
    <row r="71" spans="1:9" ht="13.5" thickBot="1">
      <c r="A71" s="18"/>
      <c r="B71" s="19"/>
      <c r="C71" s="465"/>
      <c r="D71" s="466"/>
      <c r="E71" s="466"/>
      <c r="F71" s="466"/>
      <c r="G71" s="466"/>
      <c r="H71" s="466"/>
      <c r="I71" s="467"/>
    </row>
    <row r="72" spans="1:9" ht="27.95" customHeight="1" thickBot="1">
      <c r="A72" s="18"/>
      <c r="B72" s="19"/>
      <c r="C72" s="20"/>
      <c r="D72" s="20"/>
      <c r="E72" s="20"/>
      <c r="F72" s="21"/>
      <c r="G72" s="21"/>
      <c r="H72" s="21"/>
      <c r="I72" s="22"/>
    </row>
    <row r="73" spans="1:9" ht="13.5" thickBot="1">
      <c r="A73" s="18"/>
      <c r="B73" s="19"/>
      <c r="C73" s="465"/>
      <c r="D73" s="466"/>
      <c r="E73" s="466"/>
      <c r="F73" s="466"/>
      <c r="G73" s="466"/>
      <c r="H73" s="466"/>
      <c r="I73" s="467"/>
    </row>
    <row r="74" spans="1:9" ht="13.5" thickBot="1">
      <c r="A74" s="18"/>
      <c r="B74" s="19"/>
      <c r="C74" s="465"/>
      <c r="D74" s="466"/>
      <c r="E74" s="466"/>
      <c r="F74" s="466"/>
      <c r="G74" s="466"/>
      <c r="H74" s="466"/>
      <c r="I74" s="467"/>
    </row>
    <row r="75" spans="1:9" ht="27.95" customHeight="1" thickBot="1">
      <c r="A75" s="18"/>
      <c r="B75" s="19"/>
      <c r="C75" s="20"/>
      <c r="D75" s="20"/>
      <c r="E75" s="20"/>
      <c r="F75" s="21"/>
      <c r="G75" s="21"/>
      <c r="H75" s="21"/>
      <c r="I75" s="22"/>
    </row>
    <row r="76" spans="1:9" ht="13.5" thickBot="1">
      <c r="A76" s="18"/>
      <c r="B76" s="19"/>
      <c r="C76" s="465"/>
      <c r="D76" s="466"/>
      <c r="E76" s="466"/>
      <c r="F76" s="466"/>
      <c r="G76" s="466"/>
      <c r="H76" s="466"/>
      <c r="I76" s="467"/>
    </row>
    <row r="77" spans="1:9" ht="13.5" thickBot="1">
      <c r="A77" s="18"/>
      <c r="B77" s="19"/>
      <c r="C77" s="465"/>
      <c r="D77" s="466"/>
      <c r="E77" s="466"/>
      <c r="F77" s="466"/>
      <c r="G77" s="466"/>
      <c r="H77" s="466"/>
      <c r="I77" s="467"/>
    </row>
    <row r="78" spans="1:9" ht="27.95" customHeight="1" thickBot="1">
      <c r="A78" s="18"/>
      <c r="B78" s="19"/>
      <c r="C78" s="20"/>
      <c r="D78" s="20"/>
      <c r="E78" s="20"/>
      <c r="F78" s="21"/>
      <c r="G78" s="21"/>
      <c r="H78" s="21"/>
      <c r="I78" s="22"/>
    </row>
    <row r="79" spans="1:9" ht="27.95" customHeight="1" thickBot="1">
      <c r="A79" s="18"/>
      <c r="B79" s="19"/>
      <c r="C79" s="20"/>
      <c r="D79" s="20"/>
      <c r="E79" s="20"/>
      <c r="F79" s="21"/>
      <c r="G79" s="21"/>
      <c r="H79" s="21"/>
      <c r="I79" s="22"/>
    </row>
    <row r="80" spans="1:9" ht="27.95" customHeight="1" thickBot="1">
      <c r="A80" s="18"/>
      <c r="B80" s="19"/>
      <c r="C80" s="20"/>
      <c r="D80" s="20"/>
      <c r="E80" s="20"/>
      <c r="F80" s="21"/>
      <c r="G80" s="21"/>
      <c r="H80" s="21"/>
      <c r="I80" s="22"/>
    </row>
    <row r="81" spans="1:9" ht="13.5" thickBot="1">
      <c r="A81" s="18"/>
      <c r="B81" s="19"/>
      <c r="C81" s="465"/>
      <c r="D81" s="466"/>
      <c r="E81" s="466"/>
      <c r="F81" s="466"/>
      <c r="G81" s="466"/>
      <c r="H81" s="466"/>
      <c r="I81" s="467"/>
    </row>
    <row r="82" spans="1:9" ht="27.95" customHeight="1" thickBot="1">
      <c r="A82" s="18"/>
      <c r="B82" s="19"/>
      <c r="C82" s="20"/>
      <c r="D82" s="20"/>
      <c r="E82" s="20"/>
      <c r="F82" s="21"/>
      <c r="G82" s="21"/>
      <c r="H82" s="21"/>
      <c r="I82" s="22"/>
    </row>
    <row r="83" spans="1:9" ht="27.95" customHeight="1" thickBot="1">
      <c r="A83" s="18"/>
      <c r="B83" s="19"/>
      <c r="C83" s="20"/>
      <c r="D83" s="20"/>
      <c r="E83" s="20"/>
      <c r="F83" s="21"/>
      <c r="G83" s="21"/>
      <c r="H83" s="21"/>
      <c r="I83" s="22"/>
    </row>
    <row r="84" spans="1:9" ht="27.95" customHeight="1" thickBot="1">
      <c r="A84" s="18"/>
      <c r="B84" s="19"/>
      <c r="C84" s="20"/>
      <c r="D84" s="20"/>
      <c r="E84" s="20"/>
      <c r="F84" s="21"/>
      <c r="G84" s="21"/>
      <c r="H84" s="21"/>
      <c r="I84" s="22"/>
    </row>
    <row r="85" spans="1:9" ht="27.95" customHeight="1" thickBot="1">
      <c r="A85" s="18"/>
      <c r="B85" s="19"/>
      <c r="C85" s="20"/>
      <c r="D85" s="20"/>
      <c r="E85" s="20"/>
      <c r="F85" s="21"/>
      <c r="G85" s="21"/>
      <c r="H85" s="21"/>
      <c r="I85" s="22"/>
    </row>
    <row r="86" spans="1:9" ht="13.5" thickBot="1">
      <c r="A86" s="18"/>
      <c r="B86" s="19"/>
      <c r="C86" s="465"/>
      <c r="D86" s="466"/>
      <c r="E86" s="466"/>
      <c r="F86" s="466"/>
      <c r="G86" s="466"/>
      <c r="H86" s="466"/>
      <c r="I86" s="467"/>
    </row>
    <row r="87" spans="1:9" ht="13.5" thickBot="1">
      <c r="A87" s="18"/>
      <c r="B87" s="19"/>
      <c r="C87" s="465"/>
      <c r="D87" s="466"/>
      <c r="E87" s="466"/>
      <c r="F87" s="466"/>
      <c r="G87" s="466"/>
      <c r="H87" s="466"/>
      <c r="I87" s="467"/>
    </row>
    <row r="88" spans="1:9" ht="27.95" customHeight="1" thickBot="1">
      <c r="A88" s="18"/>
      <c r="B88" s="19"/>
      <c r="C88" s="20"/>
      <c r="D88" s="20"/>
      <c r="E88" s="20"/>
      <c r="F88" s="21"/>
      <c r="G88" s="21"/>
      <c r="H88" s="21"/>
      <c r="I88" s="22"/>
    </row>
    <row r="89" spans="1:9" ht="27.95" customHeight="1" thickBot="1">
      <c r="A89" s="18"/>
      <c r="B89" s="19"/>
      <c r="C89" s="20"/>
      <c r="D89" s="20"/>
      <c r="E89" s="20"/>
      <c r="F89" s="21"/>
      <c r="G89" s="21"/>
      <c r="H89" s="21"/>
      <c r="I89" s="22"/>
    </row>
    <row r="90" spans="1:9" ht="13.5" thickBot="1">
      <c r="A90" s="18"/>
      <c r="B90" s="19"/>
      <c r="C90" s="465"/>
      <c r="D90" s="466"/>
      <c r="E90" s="466"/>
      <c r="F90" s="466"/>
      <c r="G90" s="466"/>
      <c r="H90" s="466"/>
      <c r="I90" s="467"/>
    </row>
    <row r="91" spans="1:9" ht="13.5" thickBot="1">
      <c r="A91" s="18"/>
      <c r="B91" s="19"/>
      <c r="C91" s="465"/>
      <c r="D91" s="466"/>
      <c r="E91" s="466"/>
      <c r="F91" s="466"/>
      <c r="G91" s="466"/>
      <c r="H91" s="466"/>
      <c r="I91" s="467"/>
    </row>
    <row r="92" spans="1:9" ht="27.95" customHeight="1" thickBot="1">
      <c r="A92" s="18"/>
      <c r="B92" s="19"/>
      <c r="C92" s="20"/>
      <c r="D92" s="20"/>
      <c r="E92" s="20"/>
      <c r="F92" s="21"/>
      <c r="G92" s="21"/>
      <c r="H92" s="21"/>
      <c r="I92" s="22"/>
    </row>
    <row r="93" spans="1:9" ht="13.5" thickBot="1">
      <c r="A93" s="18"/>
      <c r="B93" s="19"/>
      <c r="C93" s="465"/>
      <c r="D93" s="466"/>
      <c r="E93" s="466"/>
      <c r="F93" s="466"/>
      <c r="G93" s="466"/>
      <c r="H93" s="466"/>
      <c r="I93" s="467"/>
    </row>
    <row r="94" spans="1:9" ht="13.5" thickBot="1">
      <c r="A94" s="18"/>
      <c r="B94" s="19"/>
      <c r="C94" s="465"/>
      <c r="D94" s="466"/>
      <c r="E94" s="466"/>
      <c r="F94" s="466"/>
      <c r="G94" s="466"/>
      <c r="H94" s="466"/>
      <c r="I94" s="467"/>
    </row>
    <row r="95" spans="1:9" ht="13.5" thickBot="1">
      <c r="A95" s="18"/>
      <c r="B95" s="19"/>
      <c r="C95" s="465"/>
      <c r="D95" s="466"/>
      <c r="E95" s="466"/>
      <c r="F95" s="466"/>
      <c r="G95" s="466"/>
      <c r="H95" s="466"/>
      <c r="I95" s="467"/>
    </row>
    <row r="96" spans="1:9" ht="27.95" customHeight="1" thickBot="1">
      <c r="A96" s="18"/>
      <c r="B96" s="19"/>
      <c r="C96" s="20"/>
      <c r="D96" s="20"/>
      <c r="E96" s="20"/>
      <c r="F96" s="21"/>
      <c r="G96" s="21"/>
      <c r="H96" s="21"/>
      <c r="I96" s="22"/>
    </row>
    <row r="97" spans="1:9" ht="13.5" thickBot="1">
      <c r="A97" s="18"/>
      <c r="B97" s="19"/>
      <c r="C97" s="465"/>
      <c r="D97" s="466"/>
      <c r="E97" s="466"/>
      <c r="F97" s="466"/>
      <c r="G97" s="466"/>
      <c r="H97" s="466"/>
      <c r="I97" s="467"/>
    </row>
    <row r="98" spans="1:9" ht="13.5" thickBot="1">
      <c r="A98" s="18"/>
      <c r="B98" s="19"/>
      <c r="C98" s="465"/>
      <c r="D98" s="466"/>
      <c r="E98" s="466"/>
      <c r="F98" s="466"/>
      <c r="G98" s="466"/>
      <c r="H98" s="466"/>
      <c r="I98" s="467"/>
    </row>
    <row r="99" spans="1:9" ht="27.95" customHeight="1" thickBot="1">
      <c r="A99" s="18"/>
      <c r="B99" s="19"/>
      <c r="C99" s="20"/>
      <c r="D99" s="20"/>
      <c r="E99" s="20"/>
      <c r="F99" s="21"/>
      <c r="G99" s="21"/>
      <c r="H99" s="21"/>
      <c r="I99" s="22"/>
    </row>
    <row r="100" spans="1:9" ht="27.95" customHeight="1" thickBot="1">
      <c r="A100" s="18"/>
      <c r="B100" s="19"/>
      <c r="C100" s="20"/>
      <c r="D100" s="20"/>
      <c r="E100" s="20"/>
      <c r="F100" s="21"/>
      <c r="G100" s="21"/>
      <c r="H100" s="21"/>
      <c r="I100" s="22"/>
    </row>
    <row r="101" spans="1:9" ht="27.95" customHeight="1" thickBot="1">
      <c r="A101" s="18"/>
      <c r="B101" s="19"/>
      <c r="C101" s="20"/>
      <c r="D101" s="20"/>
      <c r="E101" s="20"/>
      <c r="F101" s="21"/>
      <c r="G101" s="21"/>
      <c r="H101" s="21"/>
      <c r="I101" s="22"/>
    </row>
    <row r="102" spans="1:9" ht="27.95" customHeight="1" thickBot="1">
      <c r="A102" s="18"/>
      <c r="B102" s="19"/>
      <c r="C102" s="20"/>
      <c r="D102" s="20"/>
      <c r="E102" s="20"/>
      <c r="F102" s="21"/>
      <c r="G102" s="21"/>
      <c r="H102" s="21"/>
      <c r="I102" s="22"/>
    </row>
    <row r="103" spans="1:9" ht="27.95" customHeight="1" thickBot="1">
      <c r="A103" s="18"/>
      <c r="B103" s="19"/>
      <c r="C103" s="20"/>
      <c r="D103" s="20"/>
      <c r="E103" s="20"/>
      <c r="F103" s="21"/>
      <c r="G103" s="21"/>
      <c r="H103" s="21"/>
      <c r="I103" s="22"/>
    </row>
    <row r="104" spans="1:9" ht="27.95" customHeight="1" thickBot="1">
      <c r="A104" s="18"/>
      <c r="B104" s="19"/>
      <c r="C104" s="20"/>
      <c r="D104" s="20"/>
      <c r="E104" s="20"/>
      <c r="F104" s="21"/>
      <c r="G104" s="21"/>
      <c r="H104" s="21"/>
      <c r="I104" s="22"/>
    </row>
    <row r="105" spans="1:9" ht="13.5" thickBot="1">
      <c r="A105" s="18"/>
      <c r="B105" s="19"/>
      <c r="C105" s="465"/>
      <c r="D105" s="466"/>
      <c r="E105" s="466"/>
      <c r="F105" s="466"/>
      <c r="G105" s="466"/>
      <c r="H105" s="466"/>
      <c r="I105" s="467"/>
    </row>
    <row r="106" spans="1:9" ht="27.95" customHeight="1" thickBot="1">
      <c r="A106" s="18"/>
      <c r="B106" s="19"/>
      <c r="C106" s="20"/>
      <c r="D106" s="20"/>
      <c r="E106" s="20"/>
      <c r="F106" s="21"/>
      <c r="G106" s="21"/>
      <c r="H106" s="21"/>
      <c r="I106" s="22"/>
    </row>
    <row r="107" spans="1:9" ht="27.95" customHeight="1" thickBot="1">
      <c r="A107" s="18"/>
      <c r="B107" s="19"/>
      <c r="C107" s="20"/>
      <c r="D107" s="20"/>
      <c r="E107" s="20"/>
      <c r="F107" s="21"/>
      <c r="G107" s="21"/>
      <c r="H107" s="21"/>
      <c r="I107" s="22"/>
    </row>
    <row r="108" spans="1:9" ht="27.95" customHeight="1" thickBot="1">
      <c r="A108" s="18"/>
      <c r="B108" s="19"/>
      <c r="C108" s="20"/>
      <c r="D108" s="20"/>
      <c r="E108" s="20"/>
      <c r="F108" s="21"/>
      <c r="G108" s="21"/>
      <c r="H108" s="21"/>
      <c r="I108" s="22"/>
    </row>
    <row r="109" spans="1:9" ht="27.95" customHeight="1" thickBot="1">
      <c r="A109" s="18"/>
      <c r="B109" s="19"/>
      <c r="C109" s="20"/>
      <c r="D109" s="20"/>
      <c r="E109" s="20"/>
      <c r="F109" s="21"/>
      <c r="G109" s="21"/>
      <c r="H109" s="21"/>
      <c r="I109" s="22"/>
    </row>
    <row r="110" spans="1:9" ht="13.5" thickBot="1">
      <c r="A110" s="18"/>
      <c r="B110" s="19"/>
      <c r="C110" s="465"/>
      <c r="D110" s="466"/>
      <c r="E110" s="466"/>
      <c r="F110" s="466"/>
      <c r="G110" s="466"/>
      <c r="H110" s="466"/>
      <c r="I110" s="467"/>
    </row>
    <row r="111" spans="1:9" ht="27.95" customHeight="1" thickBot="1">
      <c r="A111" s="18"/>
      <c r="B111" s="19"/>
      <c r="C111" s="20"/>
      <c r="D111" s="20"/>
      <c r="E111" s="20"/>
      <c r="F111" s="21"/>
      <c r="G111" s="21"/>
      <c r="H111" s="21"/>
      <c r="I111" s="22"/>
    </row>
    <row r="112" spans="1:9" ht="27.95" customHeight="1" thickBot="1">
      <c r="A112" s="18"/>
      <c r="B112" s="19"/>
      <c r="C112" s="20"/>
      <c r="D112" s="20"/>
      <c r="E112" s="20"/>
      <c r="F112" s="21"/>
      <c r="G112" s="21"/>
      <c r="H112" s="21"/>
      <c r="I112" s="22"/>
    </row>
    <row r="113" spans="1:9" ht="27.95" customHeight="1" thickBot="1">
      <c r="A113" s="18"/>
      <c r="B113" s="19"/>
      <c r="C113" s="20"/>
      <c r="D113" s="20"/>
      <c r="E113" s="20"/>
      <c r="F113" s="21"/>
      <c r="G113" s="21"/>
      <c r="H113" s="21"/>
      <c r="I113" s="22"/>
    </row>
    <row r="114" spans="1:9" ht="27.95" customHeight="1" thickBot="1">
      <c r="A114" s="18"/>
      <c r="B114" s="19"/>
      <c r="C114" s="20"/>
      <c r="D114" s="20"/>
      <c r="E114" s="20"/>
      <c r="F114" s="21"/>
      <c r="G114" s="21"/>
      <c r="H114" s="21"/>
      <c r="I114" s="22"/>
    </row>
    <row r="115" spans="1:9" ht="13.5" thickBot="1">
      <c r="A115" s="18"/>
      <c r="B115" s="19"/>
      <c r="C115" s="465"/>
      <c r="D115" s="466"/>
      <c r="E115" s="466"/>
      <c r="F115" s="466"/>
      <c r="G115" s="466"/>
      <c r="H115" s="466"/>
      <c r="I115" s="467"/>
    </row>
    <row r="116" spans="1:9" ht="13.5" thickBot="1">
      <c r="A116" s="18"/>
      <c r="B116" s="19"/>
      <c r="C116" s="465"/>
      <c r="D116" s="466"/>
      <c r="E116" s="466"/>
      <c r="F116" s="466"/>
      <c r="G116" s="466"/>
      <c r="H116" s="466"/>
      <c r="I116" s="467"/>
    </row>
    <row r="117" spans="1:9" ht="13.5" thickBot="1">
      <c r="A117" s="18"/>
      <c r="B117" s="19"/>
      <c r="C117" s="465"/>
      <c r="D117" s="466"/>
      <c r="E117" s="466"/>
      <c r="F117" s="466"/>
      <c r="G117" s="466"/>
      <c r="H117" s="466"/>
      <c r="I117" s="467"/>
    </row>
    <row r="118" spans="1:9" ht="27.95" customHeight="1" thickBot="1">
      <c r="A118" s="18"/>
      <c r="B118" s="19"/>
      <c r="C118" s="20"/>
      <c r="D118" s="20"/>
      <c r="E118" s="20"/>
      <c r="F118" s="21"/>
      <c r="G118" s="21"/>
      <c r="H118" s="21"/>
      <c r="I118" s="22"/>
    </row>
    <row r="119" spans="1:9" ht="27.95" customHeight="1" thickBot="1">
      <c r="A119" s="18"/>
      <c r="B119" s="19"/>
      <c r="C119" s="20"/>
      <c r="D119" s="20"/>
      <c r="E119" s="20"/>
      <c r="F119" s="21"/>
      <c r="G119" s="21"/>
      <c r="H119" s="21"/>
      <c r="I119" s="22"/>
    </row>
    <row r="120" spans="1:9" ht="27.95" customHeight="1" thickBot="1">
      <c r="A120" s="18"/>
      <c r="B120" s="19"/>
      <c r="C120" s="20"/>
      <c r="D120" s="20"/>
      <c r="E120" s="20"/>
      <c r="F120" s="21"/>
      <c r="G120" s="21"/>
      <c r="H120" s="21"/>
      <c r="I120" s="22"/>
    </row>
    <row r="121" spans="1:9" ht="27.95" customHeight="1" thickBot="1">
      <c r="A121" s="18"/>
      <c r="B121" s="19"/>
      <c r="C121" s="20"/>
      <c r="D121" s="20"/>
      <c r="E121" s="20"/>
      <c r="F121" s="21"/>
      <c r="G121" s="21"/>
      <c r="H121" s="21"/>
      <c r="I121" s="22"/>
    </row>
    <row r="122" spans="1:9" ht="27.95" customHeight="1" thickBot="1">
      <c r="A122" s="18"/>
      <c r="B122" s="19"/>
      <c r="C122" s="20"/>
      <c r="D122" s="20"/>
      <c r="E122" s="20"/>
      <c r="F122" s="21"/>
      <c r="G122" s="21"/>
      <c r="H122" s="21"/>
      <c r="I122" s="22"/>
    </row>
    <row r="123" spans="1:9" ht="27.95" customHeight="1" thickBot="1">
      <c r="A123" s="18"/>
      <c r="B123" s="19"/>
      <c r="C123" s="20"/>
      <c r="D123" s="20"/>
      <c r="E123" s="20"/>
      <c r="F123" s="21"/>
      <c r="G123" s="21"/>
      <c r="H123" s="21"/>
      <c r="I123" s="22"/>
    </row>
    <row r="124" spans="1:9" ht="27.95" customHeight="1" thickBot="1">
      <c r="A124" s="18"/>
      <c r="B124" s="19"/>
      <c r="C124" s="20"/>
      <c r="D124" s="20"/>
      <c r="E124" s="20"/>
      <c r="F124" s="21"/>
      <c r="G124" s="21"/>
      <c r="H124" s="21"/>
      <c r="I124" s="22"/>
    </row>
    <row r="125" spans="1:9" ht="27.95" customHeight="1" thickBot="1">
      <c r="A125" s="18"/>
      <c r="B125" s="19"/>
      <c r="C125" s="20"/>
      <c r="D125" s="20"/>
      <c r="E125" s="20"/>
      <c r="F125" s="21"/>
      <c r="G125" s="21"/>
      <c r="H125" s="21"/>
      <c r="I125" s="22"/>
    </row>
    <row r="126" spans="1:9" ht="27.95" customHeight="1" thickBot="1">
      <c r="A126" s="18"/>
      <c r="B126" s="19"/>
      <c r="C126" s="20"/>
      <c r="D126" s="20"/>
      <c r="E126" s="20"/>
      <c r="F126" s="21"/>
      <c r="G126" s="21"/>
      <c r="H126" s="21"/>
      <c r="I126" s="22"/>
    </row>
    <row r="127" spans="1:9" ht="13.5" thickBot="1">
      <c r="A127" s="18"/>
      <c r="B127" s="19"/>
      <c r="C127" s="465"/>
      <c r="D127" s="466"/>
      <c r="E127" s="466"/>
      <c r="F127" s="466"/>
      <c r="G127" s="466"/>
      <c r="H127" s="466"/>
      <c r="I127" s="467"/>
    </row>
    <row r="128" spans="1:9" ht="13.5" thickBot="1">
      <c r="A128" s="18"/>
      <c r="B128" s="19"/>
      <c r="C128" s="465"/>
      <c r="D128" s="466"/>
      <c r="E128" s="466"/>
      <c r="F128" s="466"/>
      <c r="G128" s="466"/>
      <c r="H128" s="466"/>
      <c r="I128" s="467"/>
    </row>
    <row r="129" spans="1:9" ht="13.5" thickBot="1">
      <c r="A129" s="18"/>
      <c r="B129" s="19"/>
      <c r="C129" s="465"/>
      <c r="D129" s="466"/>
      <c r="E129" s="466"/>
      <c r="F129" s="466"/>
      <c r="G129" s="466"/>
      <c r="H129" s="466"/>
      <c r="I129" s="467"/>
    </row>
    <row r="130" spans="1:9" ht="13.5" thickBot="1">
      <c r="A130" s="18"/>
      <c r="B130" s="19"/>
      <c r="C130" s="465"/>
      <c r="D130" s="466"/>
      <c r="E130" s="466"/>
      <c r="F130" s="466"/>
      <c r="G130" s="466"/>
      <c r="H130" s="466"/>
      <c r="I130" s="467"/>
    </row>
    <row r="131" spans="1:9" ht="13.5" thickBot="1">
      <c r="A131" s="18"/>
      <c r="B131" s="19"/>
      <c r="C131" s="465"/>
      <c r="D131" s="466"/>
      <c r="E131" s="466"/>
      <c r="F131" s="466"/>
      <c r="G131" s="466"/>
      <c r="H131" s="466"/>
      <c r="I131" s="467"/>
    </row>
    <row r="132" spans="1:9" ht="13.5" thickBot="1">
      <c r="A132" s="18"/>
      <c r="B132" s="19"/>
      <c r="C132" s="465"/>
      <c r="D132" s="466"/>
      <c r="E132" s="466"/>
      <c r="F132" s="466"/>
      <c r="G132" s="466"/>
      <c r="H132" s="466"/>
      <c r="I132" s="467"/>
    </row>
    <row r="133" spans="1:9" ht="13.5" thickBot="1">
      <c r="A133" s="18"/>
      <c r="B133" s="19"/>
      <c r="C133" s="465"/>
      <c r="D133" s="466"/>
      <c r="E133" s="466"/>
      <c r="F133" s="466"/>
      <c r="G133" s="466"/>
      <c r="H133" s="466"/>
      <c r="I133" s="467"/>
    </row>
    <row r="134" spans="1:9" ht="13.5" thickBot="1">
      <c r="A134" s="18"/>
      <c r="B134" s="19"/>
      <c r="C134" s="465"/>
      <c r="D134" s="466"/>
      <c r="E134" s="466"/>
      <c r="F134" s="466"/>
      <c r="G134" s="466"/>
      <c r="H134" s="466"/>
      <c r="I134" s="467"/>
    </row>
    <row r="135" spans="1:9" ht="13.5" thickBot="1">
      <c r="A135" s="18"/>
      <c r="B135" s="19"/>
      <c r="C135" s="465"/>
      <c r="D135" s="466"/>
      <c r="E135" s="466"/>
      <c r="F135" s="466"/>
      <c r="G135" s="466"/>
      <c r="H135" s="466"/>
      <c r="I135" s="467"/>
    </row>
    <row r="136" spans="1:9" ht="13.5" thickBot="1">
      <c r="A136" s="18"/>
      <c r="B136" s="19"/>
      <c r="C136" s="465"/>
      <c r="D136" s="466"/>
      <c r="E136" s="466"/>
      <c r="F136" s="466"/>
      <c r="G136" s="466"/>
      <c r="H136" s="466"/>
      <c r="I136" s="467"/>
    </row>
    <row r="137" spans="1:9" ht="13.5" thickBot="1">
      <c r="A137" s="18"/>
      <c r="B137" s="19"/>
      <c r="C137" s="465"/>
      <c r="D137" s="466"/>
      <c r="E137" s="466"/>
      <c r="F137" s="466"/>
      <c r="G137" s="466"/>
      <c r="H137" s="466"/>
      <c r="I137" s="467"/>
    </row>
    <row r="138" spans="1:9" ht="13.5" thickBot="1">
      <c r="A138" s="18"/>
      <c r="B138" s="19"/>
      <c r="C138" s="465"/>
      <c r="D138" s="466"/>
      <c r="E138" s="466"/>
      <c r="F138" s="466"/>
      <c r="G138" s="466"/>
      <c r="H138" s="466"/>
      <c r="I138" s="467"/>
    </row>
    <row r="139" spans="1:9" ht="13.5" thickBot="1">
      <c r="A139" s="18"/>
      <c r="B139" s="19"/>
      <c r="C139" s="465"/>
      <c r="D139" s="466"/>
      <c r="E139" s="466"/>
      <c r="F139" s="466"/>
      <c r="G139" s="466"/>
      <c r="H139" s="466"/>
      <c r="I139" s="467"/>
    </row>
    <row r="140" spans="1:9" ht="27.95" customHeight="1" thickBot="1">
      <c r="A140" s="18"/>
      <c r="B140" s="19"/>
      <c r="C140" s="20"/>
      <c r="D140" s="20"/>
      <c r="E140" s="20"/>
      <c r="F140" s="21"/>
      <c r="G140" s="21"/>
      <c r="H140" s="21"/>
      <c r="I140" s="22"/>
    </row>
    <row r="141" spans="1:9" ht="27.95" customHeight="1" thickBot="1">
      <c r="A141" s="18"/>
      <c r="B141" s="19"/>
      <c r="C141" s="20"/>
      <c r="D141" s="20"/>
      <c r="E141" s="20"/>
      <c r="F141" s="21"/>
      <c r="G141" s="21"/>
      <c r="H141" s="21"/>
      <c r="I141" s="22"/>
    </row>
    <row r="142" spans="1:9" ht="13.5" thickBot="1">
      <c r="A142" s="18"/>
      <c r="B142" s="19"/>
      <c r="C142" s="465"/>
      <c r="D142" s="466"/>
      <c r="E142" s="466"/>
      <c r="F142" s="466"/>
      <c r="G142" s="466"/>
      <c r="H142" s="466"/>
      <c r="I142" s="467"/>
    </row>
    <row r="143" spans="1:9" ht="13.5" thickBot="1">
      <c r="A143" s="18"/>
      <c r="B143" s="19"/>
      <c r="C143" s="465"/>
      <c r="D143" s="466"/>
      <c r="E143" s="466"/>
      <c r="F143" s="466"/>
      <c r="G143" s="466"/>
      <c r="H143" s="466"/>
      <c r="I143" s="467"/>
    </row>
    <row r="144" spans="1:9" ht="13.5" thickBot="1">
      <c r="A144" s="18"/>
      <c r="B144" s="19"/>
      <c r="C144" s="465"/>
      <c r="D144" s="466"/>
      <c r="E144" s="466"/>
      <c r="F144" s="466"/>
      <c r="G144" s="466"/>
      <c r="H144" s="466"/>
      <c r="I144" s="467"/>
    </row>
    <row r="145" spans="1:9" ht="13.5" thickBot="1">
      <c r="A145" s="18"/>
      <c r="B145" s="19"/>
      <c r="C145" s="465"/>
      <c r="D145" s="466"/>
      <c r="E145" s="466"/>
      <c r="F145" s="466"/>
      <c r="G145" s="466"/>
      <c r="H145" s="466"/>
      <c r="I145" s="467"/>
    </row>
    <row r="146" spans="1:9" ht="27.95" customHeight="1" thickBot="1">
      <c r="A146" s="18"/>
      <c r="B146" s="19"/>
      <c r="C146" s="20"/>
      <c r="D146" s="20"/>
      <c r="E146" s="20"/>
      <c r="F146" s="21"/>
      <c r="G146" s="21"/>
      <c r="H146" s="21"/>
      <c r="I146" s="22"/>
    </row>
    <row r="147" spans="1:9" ht="27.95" customHeight="1" thickBot="1">
      <c r="A147" s="18"/>
      <c r="B147" s="19"/>
      <c r="C147" s="20"/>
      <c r="D147" s="20"/>
      <c r="E147" s="20"/>
      <c r="F147" s="21"/>
      <c r="G147" s="21"/>
      <c r="H147" s="21"/>
      <c r="I147" s="22"/>
    </row>
    <row r="148" spans="1:9" ht="27.95" customHeight="1" thickBot="1">
      <c r="A148" s="18"/>
      <c r="B148" s="19"/>
      <c r="C148" s="20"/>
      <c r="D148" s="20"/>
      <c r="E148" s="20"/>
      <c r="F148" s="21"/>
      <c r="G148" s="21"/>
      <c r="H148" s="21"/>
      <c r="I148" s="22"/>
    </row>
    <row r="149" spans="1:9" ht="13.5" thickBot="1">
      <c r="A149" s="18"/>
      <c r="B149" s="19"/>
      <c r="C149" s="465"/>
      <c r="D149" s="466"/>
      <c r="E149" s="466"/>
      <c r="F149" s="466"/>
      <c r="G149" s="466"/>
      <c r="H149" s="466"/>
      <c r="I149" s="467"/>
    </row>
    <row r="150" spans="1:9" ht="13.5" thickBot="1">
      <c r="A150" s="18"/>
      <c r="B150" s="19"/>
      <c r="C150" s="465"/>
      <c r="D150" s="466"/>
      <c r="E150" s="466"/>
      <c r="F150" s="466"/>
      <c r="G150" s="466"/>
      <c r="H150" s="466"/>
      <c r="I150" s="467"/>
    </row>
    <row r="151" spans="1:9" ht="13.5" thickBot="1">
      <c r="A151" s="18"/>
      <c r="B151" s="19"/>
      <c r="C151" s="465"/>
      <c r="D151" s="466"/>
      <c r="E151" s="466"/>
      <c r="F151" s="466"/>
      <c r="G151" s="466"/>
      <c r="H151" s="466"/>
      <c r="I151" s="467"/>
    </row>
    <row r="152" spans="1:9" ht="13.5" thickBot="1">
      <c r="A152" s="18"/>
      <c r="B152" s="19"/>
      <c r="C152" s="465"/>
      <c r="D152" s="466"/>
      <c r="E152" s="466"/>
      <c r="F152" s="466"/>
      <c r="G152" s="466"/>
      <c r="H152" s="466"/>
      <c r="I152" s="467"/>
    </row>
    <row r="153" spans="1:9" ht="27.95" customHeight="1" thickBot="1">
      <c r="A153" s="18"/>
      <c r="B153" s="19"/>
      <c r="C153" s="20"/>
      <c r="D153" s="20"/>
      <c r="E153" s="20"/>
      <c r="F153" s="21"/>
      <c r="G153" s="21"/>
      <c r="H153" s="21"/>
      <c r="I153" s="22"/>
    </row>
    <row r="154" spans="1:9" ht="27.95" customHeight="1" thickBot="1">
      <c r="A154" s="18"/>
      <c r="B154" s="19"/>
      <c r="C154" s="20"/>
      <c r="D154" s="20"/>
      <c r="E154" s="20"/>
      <c r="F154" s="21"/>
      <c r="G154" s="21"/>
      <c r="H154" s="21"/>
      <c r="I154" s="22"/>
    </row>
    <row r="155" spans="1:9" ht="27.95" customHeight="1" thickBot="1">
      <c r="A155" s="18"/>
      <c r="B155" s="19"/>
      <c r="C155" s="20"/>
      <c r="D155" s="20"/>
      <c r="E155" s="20"/>
      <c r="F155" s="21"/>
      <c r="G155" s="21"/>
      <c r="H155" s="21"/>
      <c r="I155" s="22"/>
    </row>
    <row r="156" spans="1:9" ht="27.95" customHeight="1" thickBot="1">
      <c r="A156" s="18"/>
      <c r="B156" s="19"/>
      <c r="C156" s="20"/>
      <c r="D156" s="20"/>
      <c r="E156" s="20"/>
      <c r="F156" s="21"/>
      <c r="G156" s="21"/>
      <c r="H156" s="21"/>
      <c r="I156" s="22"/>
    </row>
    <row r="157" spans="1:9" ht="27.95" customHeight="1" thickBot="1">
      <c r="A157" s="18"/>
      <c r="B157" s="19"/>
      <c r="C157" s="20"/>
      <c r="D157" s="20"/>
      <c r="E157" s="20"/>
      <c r="F157" s="21"/>
      <c r="G157" s="21"/>
      <c r="H157" s="21"/>
      <c r="I157" s="22"/>
    </row>
    <row r="158" spans="1:9" ht="27.95" customHeight="1" thickBot="1">
      <c r="A158" s="18"/>
      <c r="B158" s="19"/>
      <c r="C158" s="20"/>
      <c r="D158" s="20"/>
      <c r="E158" s="20"/>
      <c r="F158" s="21"/>
      <c r="G158" s="21"/>
      <c r="H158" s="21"/>
      <c r="I158" s="22"/>
    </row>
    <row r="159" spans="1:9" ht="27.95" customHeight="1" thickBot="1">
      <c r="A159" s="18"/>
      <c r="B159" s="19"/>
      <c r="C159" s="20"/>
      <c r="D159" s="20"/>
      <c r="E159" s="20"/>
      <c r="F159" s="21"/>
      <c r="G159" s="21"/>
      <c r="H159" s="21"/>
      <c r="I159" s="22"/>
    </row>
    <row r="160" spans="1:9" ht="13.5" thickBot="1">
      <c r="A160" s="18"/>
      <c r="B160" s="19"/>
      <c r="C160" s="465"/>
      <c r="D160" s="466"/>
      <c r="E160" s="466"/>
      <c r="F160" s="466"/>
      <c r="G160" s="466"/>
      <c r="H160" s="466"/>
      <c r="I160" s="467"/>
    </row>
    <row r="161" spans="1:9" ht="27.95" customHeight="1" thickBot="1">
      <c r="A161" s="18"/>
      <c r="B161" s="19"/>
      <c r="C161" s="20"/>
      <c r="D161" s="20"/>
      <c r="E161" s="20"/>
      <c r="F161" s="21"/>
      <c r="G161" s="21"/>
      <c r="H161" s="21"/>
      <c r="I161" s="22"/>
    </row>
    <row r="162" spans="1:9" ht="27.95" customHeight="1" thickBot="1">
      <c r="A162" s="18"/>
      <c r="B162" s="19"/>
      <c r="C162" s="20"/>
      <c r="D162" s="20"/>
      <c r="E162" s="20"/>
      <c r="F162" s="21"/>
      <c r="G162" s="21"/>
      <c r="H162" s="21"/>
      <c r="I162" s="22"/>
    </row>
    <row r="163" spans="1:9" ht="27.95" customHeight="1" thickBot="1">
      <c r="A163" s="18"/>
      <c r="B163" s="19"/>
      <c r="C163" s="20"/>
      <c r="D163" s="20"/>
      <c r="E163" s="20"/>
      <c r="F163" s="21"/>
      <c r="G163" s="21"/>
      <c r="H163" s="21"/>
      <c r="I163" s="22"/>
    </row>
    <row r="164" spans="1:9" ht="27.95" customHeight="1" thickBot="1">
      <c r="A164" s="18"/>
      <c r="B164" s="19"/>
      <c r="C164" s="20"/>
      <c r="D164" s="20"/>
      <c r="E164" s="20"/>
      <c r="F164" s="21"/>
      <c r="G164" s="21"/>
      <c r="H164" s="21"/>
      <c r="I164" s="22"/>
    </row>
    <row r="165" spans="1:9" ht="27.95" customHeight="1" thickBot="1">
      <c r="A165" s="18"/>
      <c r="B165" s="19"/>
      <c r="C165" s="20"/>
      <c r="D165" s="20"/>
      <c r="E165" s="20"/>
      <c r="F165" s="21"/>
      <c r="G165" s="21"/>
      <c r="H165" s="21"/>
      <c r="I165" s="22"/>
    </row>
    <row r="166" spans="1:9" ht="13.5" thickBot="1">
      <c r="A166" s="18"/>
      <c r="B166" s="19"/>
      <c r="C166" s="465"/>
      <c r="D166" s="466"/>
      <c r="E166" s="466"/>
      <c r="F166" s="466"/>
      <c r="G166" s="466"/>
      <c r="H166" s="466"/>
      <c r="I166" s="467"/>
    </row>
    <row r="167" spans="1:9" ht="27.95" customHeight="1" thickBot="1">
      <c r="A167" s="18"/>
      <c r="B167" s="19"/>
      <c r="C167" s="20"/>
      <c r="D167" s="20"/>
      <c r="E167" s="20"/>
      <c r="F167" s="21"/>
      <c r="G167" s="21"/>
      <c r="H167" s="21"/>
      <c r="I167" s="22"/>
    </row>
    <row r="168" spans="1:9" ht="27.95" customHeight="1" thickBot="1">
      <c r="A168" s="18"/>
      <c r="B168" s="19"/>
      <c r="C168" s="20"/>
      <c r="D168" s="20"/>
      <c r="E168" s="20"/>
      <c r="F168" s="21"/>
      <c r="G168" s="21"/>
      <c r="H168" s="21"/>
      <c r="I168" s="22"/>
    </row>
    <row r="169" spans="1:9" ht="13.5" thickBot="1">
      <c r="A169" s="18"/>
      <c r="B169" s="19"/>
      <c r="C169" s="465"/>
      <c r="D169" s="466"/>
      <c r="E169" s="466"/>
      <c r="F169" s="466"/>
      <c r="G169" s="466"/>
      <c r="H169" s="466"/>
      <c r="I169" s="467"/>
    </row>
    <row r="170" spans="1:9" ht="27.95" customHeight="1" thickBot="1">
      <c r="A170" s="18"/>
      <c r="B170" s="19"/>
      <c r="C170" s="20"/>
      <c r="D170" s="20"/>
      <c r="E170" s="20"/>
      <c r="F170" s="21"/>
      <c r="G170" s="21"/>
      <c r="H170" s="21"/>
      <c r="I170" s="22"/>
    </row>
    <row r="171" spans="1:9" ht="27.95" customHeight="1" thickBot="1">
      <c r="A171" s="18"/>
      <c r="B171" s="19"/>
      <c r="C171" s="20"/>
      <c r="D171" s="20"/>
      <c r="E171" s="20"/>
      <c r="F171" s="21"/>
      <c r="G171" s="21"/>
      <c r="H171" s="21"/>
      <c r="I171" s="22"/>
    </row>
    <row r="172" spans="1:9" ht="27.95" customHeight="1" thickBot="1">
      <c r="A172" s="18"/>
      <c r="B172" s="19"/>
      <c r="C172" s="20"/>
      <c r="D172" s="20"/>
      <c r="E172" s="20"/>
      <c r="F172" s="21"/>
      <c r="G172" s="21"/>
      <c r="H172" s="21"/>
      <c r="I172" s="22"/>
    </row>
    <row r="173" spans="1:9" ht="13.5" thickBot="1">
      <c r="A173" s="18"/>
      <c r="B173" s="19"/>
      <c r="C173" s="465"/>
      <c r="D173" s="466"/>
      <c r="E173" s="466"/>
      <c r="F173" s="466"/>
      <c r="G173" s="466"/>
      <c r="H173" s="466"/>
      <c r="I173" s="467"/>
    </row>
    <row r="174" spans="1:9" ht="13.5" thickBot="1">
      <c r="A174" s="18"/>
      <c r="B174" s="19"/>
      <c r="C174" s="465"/>
      <c r="D174" s="466"/>
      <c r="E174" s="466"/>
      <c r="F174" s="466"/>
      <c r="G174" s="466"/>
      <c r="H174" s="466"/>
      <c r="I174" s="467"/>
    </row>
    <row r="175" spans="1:9" ht="13.5" thickBot="1">
      <c r="A175" s="18"/>
      <c r="B175" s="19"/>
      <c r="C175" s="465"/>
      <c r="D175" s="466"/>
      <c r="E175" s="466"/>
      <c r="F175" s="466"/>
      <c r="G175" s="466"/>
      <c r="H175" s="466"/>
      <c r="I175" s="467"/>
    </row>
    <row r="176" spans="1:9" ht="13.5" thickBot="1">
      <c r="A176" s="18"/>
      <c r="B176" s="19"/>
      <c r="C176" s="465"/>
      <c r="D176" s="466"/>
      <c r="E176" s="466"/>
      <c r="F176" s="466"/>
      <c r="G176" s="466"/>
      <c r="H176" s="466"/>
      <c r="I176" s="467"/>
    </row>
    <row r="177" spans="1:9" ht="13.5" thickBot="1">
      <c r="A177" s="18"/>
      <c r="B177" s="19"/>
      <c r="C177" s="465"/>
      <c r="D177" s="466"/>
      <c r="E177" s="466"/>
      <c r="F177" s="466"/>
      <c r="G177" s="466"/>
      <c r="H177" s="466"/>
      <c r="I177" s="467"/>
    </row>
    <row r="178" spans="1:9" ht="13.5" thickBot="1">
      <c r="A178" s="18"/>
      <c r="B178" s="19"/>
      <c r="C178" s="465"/>
      <c r="D178" s="466"/>
      <c r="E178" s="466"/>
      <c r="F178" s="466"/>
      <c r="G178" s="466"/>
      <c r="H178" s="466"/>
      <c r="I178" s="467"/>
    </row>
    <row r="179" spans="1:9" ht="27.95" customHeight="1" thickBot="1">
      <c r="A179" s="18"/>
      <c r="B179" s="19"/>
      <c r="C179" s="20"/>
      <c r="D179" s="20"/>
      <c r="E179" s="20"/>
      <c r="F179" s="21"/>
      <c r="G179" s="21"/>
      <c r="H179" s="21"/>
      <c r="I179" s="22"/>
    </row>
    <row r="180" spans="1:9" ht="27.95" customHeight="1" thickBot="1">
      <c r="A180" s="18"/>
      <c r="B180" s="19"/>
      <c r="C180" s="20"/>
      <c r="D180" s="20"/>
      <c r="E180" s="20"/>
      <c r="F180" s="21"/>
      <c r="G180" s="21"/>
      <c r="H180" s="21"/>
      <c r="I180" s="22"/>
    </row>
    <row r="181" spans="1:9" ht="13.5" thickBot="1">
      <c r="A181" s="18"/>
      <c r="B181" s="19"/>
      <c r="C181" s="465"/>
      <c r="D181" s="466"/>
      <c r="E181" s="466"/>
      <c r="F181" s="466"/>
      <c r="G181" s="466"/>
      <c r="H181" s="466"/>
      <c r="I181" s="467"/>
    </row>
    <row r="182" spans="1:9" ht="27.95" customHeight="1" thickBot="1">
      <c r="A182" s="18"/>
      <c r="B182" s="19"/>
      <c r="C182" s="20"/>
      <c r="D182" s="20"/>
      <c r="E182" s="20"/>
      <c r="F182" s="21"/>
      <c r="G182" s="21"/>
      <c r="H182" s="21"/>
      <c r="I182" s="22"/>
    </row>
    <row r="183" spans="1:9" ht="27.95" customHeight="1" thickBot="1">
      <c r="A183" s="18"/>
      <c r="B183" s="19"/>
      <c r="C183" s="20"/>
      <c r="D183" s="20"/>
      <c r="E183" s="20"/>
      <c r="F183" s="21"/>
      <c r="G183" s="21"/>
      <c r="H183" s="21"/>
      <c r="I183" s="22"/>
    </row>
    <row r="184" spans="1:9" ht="13.5" thickBot="1">
      <c r="A184" s="18"/>
      <c r="B184" s="19"/>
      <c r="C184" s="465"/>
      <c r="D184" s="466"/>
      <c r="E184" s="466"/>
      <c r="F184" s="466"/>
      <c r="G184" s="466"/>
      <c r="H184" s="466"/>
      <c r="I184" s="467"/>
    </row>
    <row r="185" spans="1:9" ht="27.95" customHeight="1" thickBot="1">
      <c r="A185" s="18"/>
      <c r="B185" s="19"/>
      <c r="C185" s="20"/>
      <c r="D185" s="20"/>
      <c r="E185" s="20"/>
      <c r="F185" s="21"/>
      <c r="G185" s="21"/>
      <c r="H185" s="21"/>
      <c r="I185" s="22"/>
    </row>
    <row r="186" spans="1:9" ht="13.5" thickBot="1">
      <c r="A186" s="18"/>
      <c r="B186" s="19"/>
      <c r="C186" s="465"/>
      <c r="D186" s="466"/>
      <c r="E186" s="466"/>
      <c r="F186" s="466"/>
      <c r="G186" s="466"/>
      <c r="H186" s="466"/>
      <c r="I186" s="467"/>
    </row>
    <row r="187" spans="1:9" ht="27.95" customHeight="1" thickBot="1">
      <c r="A187" s="18"/>
      <c r="B187" s="19"/>
      <c r="C187" s="20"/>
      <c r="D187" s="20"/>
      <c r="E187" s="20"/>
      <c r="F187" s="21"/>
      <c r="G187" s="21"/>
      <c r="H187" s="21"/>
      <c r="I187" s="22"/>
    </row>
    <row r="188" spans="1:9" ht="13.5" thickBot="1">
      <c r="A188" s="18"/>
      <c r="B188" s="19"/>
      <c r="C188" s="465"/>
      <c r="D188" s="466"/>
      <c r="E188" s="466"/>
      <c r="F188" s="466"/>
      <c r="G188" s="466"/>
      <c r="H188" s="466"/>
      <c r="I188" s="467"/>
    </row>
    <row r="189" spans="1:9" ht="13.5" thickBot="1">
      <c r="A189" s="18"/>
      <c r="B189" s="19"/>
      <c r="C189" s="465"/>
      <c r="D189" s="466"/>
      <c r="E189" s="466"/>
      <c r="F189" s="466"/>
      <c r="G189" s="466"/>
      <c r="H189" s="466"/>
      <c r="I189" s="467"/>
    </row>
    <row r="190" spans="1:9" ht="27.95" customHeight="1" thickBot="1">
      <c r="A190" s="18"/>
      <c r="B190" s="19"/>
      <c r="C190" s="20"/>
      <c r="D190" s="20"/>
      <c r="E190" s="20"/>
      <c r="F190" s="21"/>
      <c r="G190" s="21"/>
      <c r="H190" s="21"/>
      <c r="I190" s="22"/>
    </row>
    <row r="191" spans="1:9" ht="27.95" customHeight="1" thickBot="1">
      <c r="A191" s="18"/>
      <c r="B191" s="19"/>
      <c r="C191" s="20"/>
      <c r="D191" s="20"/>
      <c r="E191" s="20"/>
      <c r="F191" s="21"/>
      <c r="G191" s="21"/>
      <c r="H191" s="21"/>
      <c r="I191" s="22"/>
    </row>
    <row r="192" spans="1:9" ht="13.5" thickBot="1">
      <c r="A192" s="18"/>
      <c r="B192" s="19"/>
      <c r="C192" s="465"/>
      <c r="D192" s="466"/>
      <c r="E192" s="466"/>
      <c r="F192" s="466"/>
      <c r="G192" s="466"/>
      <c r="H192" s="466"/>
      <c r="I192" s="467"/>
    </row>
    <row r="193" spans="1:9" ht="27.95" customHeight="1" thickBot="1">
      <c r="A193" s="18"/>
      <c r="B193" s="19"/>
      <c r="C193" s="20"/>
      <c r="D193" s="20"/>
      <c r="E193" s="20"/>
      <c r="F193" s="21"/>
      <c r="G193" s="21"/>
      <c r="H193" s="21"/>
      <c r="I193" s="22"/>
    </row>
    <row r="194" spans="1:9" ht="27.95" customHeight="1" thickBot="1">
      <c r="A194" s="18"/>
      <c r="B194" s="19"/>
      <c r="C194" s="20"/>
      <c r="D194" s="20"/>
      <c r="E194" s="20"/>
      <c r="F194" s="21"/>
      <c r="G194" s="21"/>
      <c r="H194" s="21"/>
      <c r="I194" s="22"/>
    </row>
    <row r="195" spans="1:9" ht="27.95" customHeight="1" thickBot="1">
      <c r="A195" s="18"/>
      <c r="B195" s="19"/>
      <c r="C195" s="20"/>
      <c r="D195" s="20"/>
      <c r="E195" s="20"/>
      <c r="F195" s="21"/>
      <c r="G195" s="21"/>
      <c r="H195" s="21"/>
      <c r="I195" s="22"/>
    </row>
    <row r="196" spans="1:9" ht="13.5" thickBot="1">
      <c r="A196" s="18"/>
      <c r="B196" s="19"/>
      <c r="C196" s="465"/>
      <c r="D196" s="466"/>
      <c r="E196" s="466"/>
      <c r="F196" s="466"/>
      <c r="G196" s="466"/>
      <c r="H196" s="466"/>
      <c r="I196" s="467"/>
    </row>
    <row r="197" spans="1:9" ht="27.95" customHeight="1" thickBot="1">
      <c r="A197" s="18"/>
      <c r="B197" s="19"/>
      <c r="C197" s="20"/>
      <c r="D197" s="20"/>
      <c r="E197" s="20"/>
      <c r="F197" s="21"/>
      <c r="G197" s="21"/>
      <c r="H197" s="21"/>
      <c r="I197" s="22"/>
    </row>
    <row r="198" spans="1:9" ht="27.95" customHeight="1" thickBot="1">
      <c r="A198" s="18"/>
      <c r="B198" s="19"/>
      <c r="C198" s="20"/>
      <c r="D198" s="20"/>
      <c r="E198" s="20"/>
      <c r="F198" s="21"/>
      <c r="G198" s="21"/>
      <c r="H198" s="21"/>
      <c r="I198" s="22"/>
    </row>
    <row r="199" spans="1:9" ht="13.5" thickBot="1">
      <c r="A199" s="18"/>
      <c r="B199" s="19"/>
      <c r="C199" s="465"/>
      <c r="D199" s="466"/>
      <c r="E199" s="466"/>
      <c r="F199" s="466"/>
      <c r="G199" s="466"/>
      <c r="H199" s="466"/>
      <c r="I199" s="467"/>
    </row>
    <row r="200" spans="1:9" ht="13.5" thickBot="1">
      <c r="A200" s="18"/>
      <c r="B200" s="19"/>
      <c r="C200" s="465"/>
      <c r="D200" s="466"/>
      <c r="E200" s="466"/>
      <c r="F200" s="466"/>
      <c r="G200" s="466"/>
      <c r="H200" s="466"/>
      <c r="I200" s="467"/>
    </row>
    <row r="201" spans="1:9" ht="13.5" thickBot="1">
      <c r="A201" s="18"/>
      <c r="B201" s="19"/>
      <c r="C201" s="465"/>
      <c r="D201" s="466"/>
      <c r="E201" s="466"/>
      <c r="F201" s="466"/>
      <c r="G201" s="466"/>
      <c r="H201" s="466"/>
      <c r="I201" s="467"/>
    </row>
    <row r="202" spans="1:9" ht="27.95" customHeight="1" thickBot="1">
      <c r="A202" s="18"/>
      <c r="B202" s="19"/>
      <c r="C202" s="20"/>
      <c r="D202" s="20"/>
      <c r="E202" s="20"/>
      <c r="F202" s="21"/>
      <c r="G202" s="21"/>
      <c r="H202" s="21"/>
      <c r="I202" s="22"/>
    </row>
    <row r="203" spans="1:9" ht="27.95" customHeight="1" thickBot="1">
      <c r="A203" s="18"/>
      <c r="B203" s="19"/>
      <c r="C203" s="20"/>
      <c r="D203" s="20"/>
      <c r="E203" s="20"/>
      <c r="F203" s="21"/>
      <c r="G203" s="21"/>
      <c r="H203" s="21"/>
      <c r="I203" s="22"/>
    </row>
    <row r="204" spans="1:9" ht="27.95" customHeight="1" thickBot="1">
      <c r="A204" s="18"/>
      <c r="B204" s="19"/>
      <c r="C204" s="20"/>
      <c r="D204" s="20"/>
      <c r="E204" s="20"/>
      <c r="F204" s="21"/>
      <c r="G204" s="21"/>
      <c r="H204" s="21"/>
      <c r="I204" s="22"/>
    </row>
    <row r="205" spans="1:9" ht="27.95" customHeight="1" thickBot="1">
      <c r="A205" s="18"/>
      <c r="B205" s="19"/>
      <c r="C205" s="20"/>
      <c r="D205" s="20"/>
      <c r="E205" s="20"/>
      <c r="F205" s="21"/>
      <c r="G205" s="21"/>
      <c r="H205" s="21"/>
      <c r="I205" s="22"/>
    </row>
    <row r="206" spans="1:9" ht="27.95" customHeight="1" thickBot="1">
      <c r="A206" s="18"/>
      <c r="B206" s="19"/>
      <c r="C206" s="20"/>
      <c r="D206" s="20"/>
      <c r="E206" s="20"/>
      <c r="F206" s="21"/>
      <c r="G206" s="21"/>
      <c r="H206" s="21"/>
      <c r="I206" s="22"/>
    </row>
    <row r="207" spans="1:9" ht="27.95" customHeight="1" thickBot="1">
      <c r="A207" s="18"/>
      <c r="B207" s="19"/>
      <c r="C207" s="20"/>
      <c r="D207" s="20"/>
      <c r="E207" s="20"/>
      <c r="F207" s="21"/>
      <c r="G207" s="21"/>
      <c r="H207" s="21"/>
      <c r="I207" s="22"/>
    </row>
    <row r="208" spans="1:9" ht="13.5" thickBot="1">
      <c r="A208" s="18"/>
      <c r="B208" s="19"/>
      <c r="C208" s="465"/>
      <c r="D208" s="466"/>
      <c r="E208" s="466"/>
      <c r="F208" s="466"/>
      <c r="G208" s="466"/>
      <c r="H208" s="466"/>
      <c r="I208" s="467"/>
    </row>
    <row r="209" spans="1:9" ht="27.95" customHeight="1" thickBot="1">
      <c r="A209" s="18"/>
      <c r="B209" s="19"/>
      <c r="C209" s="20"/>
      <c r="D209" s="20"/>
      <c r="E209" s="20"/>
      <c r="F209" s="21"/>
      <c r="G209" s="21"/>
      <c r="H209" s="21"/>
      <c r="I209" s="22"/>
    </row>
    <row r="210" spans="1:9" ht="27.95" customHeight="1" thickBot="1">
      <c r="A210" s="18"/>
      <c r="B210" s="19"/>
      <c r="C210" s="20"/>
      <c r="D210" s="20"/>
      <c r="E210" s="20"/>
      <c r="F210" s="21"/>
      <c r="G210" s="21"/>
      <c r="H210" s="21"/>
      <c r="I210" s="22"/>
    </row>
    <row r="211" spans="1:9" ht="13.5" thickBot="1">
      <c r="A211" s="18"/>
      <c r="B211" s="19"/>
      <c r="C211" s="465"/>
      <c r="D211" s="466"/>
      <c r="E211" s="466"/>
      <c r="F211" s="466"/>
      <c r="G211" s="466"/>
      <c r="H211" s="466"/>
      <c r="I211" s="467"/>
    </row>
    <row r="212" spans="1:9" ht="13.5" thickBot="1">
      <c r="A212" s="18"/>
      <c r="B212" s="19"/>
      <c r="C212" s="465"/>
      <c r="D212" s="466"/>
      <c r="E212" s="466"/>
      <c r="F212" s="466"/>
      <c r="G212" s="466"/>
      <c r="H212" s="466"/>
      <c r="I212" s="467"/>
    </row>
    <row r="213" spans="1:9" ht="27.95" customHeight="1" thickBot="1">
      <c r="A213" s="18"/>
      <c r="B213" s="19"/>
      <c r="C213" s="20"/>
      <c r="D213" s="20"/>
      <c r="E213" s="20"/>
      <c r="F213" s="21"/>
      <c r="G213" s="21"/>
      <c r="H213" s="21"/>
      <c r="I213" s="22"/>
    </row>
    <row r="214" spans="1:9" ht="27.95" customHeight="1" thickBot="1">
      <c r="A214" s="18"/>
      <c r="B214" s="19"/>
      <c r="C214" s="20"/>
      <c r="D214" s="20"/>
      <c r="E214" s="20"/>
      <c r="F214" s="21"/>
      <c r="G214" s="21"/>
      <c r="H214" s="21"/>
      <c r="I214" s="22"/>
    </row>
    <row r="215" spans="1:9" ht="27.95" customHeight="1" thickBot="1">
      <c r="A215" s="18"/>
      <c r="B215" s="19"/>
      <c r="C215" s="20"/>
      <c r="D215" s="20"/>
      <c r="E215" s="20"/>
      <c r="F215" s="21"/>
      <c r="G215" s="21"/>
      <c r="H215" s="21"/>
      <c r="I215" s="22"/>
    </row>
    <row r="216" spans="1:9" ht="13.5" thickBot="1">
      <c r="A216" s="18"/>
      <c r="B216" s="19"/>
      <c r="C216" s="465"/>
      <c r="D216" s="466"/>
      <c r="E216" s="466"/>
      <c r="F216" s="466"/>
      <c r="G216" s="466"/>
      <c r="H216" s="466"/>
      <c r="I216" s="467"/>
    </row>
    <row r="217" spans="1:9" ht="27.95" customHeight="1" thickBot="1">
      <c r="A217" s="18"/>
      <c r="B217" s="19"/>
      <c r="C217" s="20"/>
      <c r="D217" s="20"/>
      <c r="E217" s="20"/>
      <c r="F217" s="21"/>
      <c r="G217" s="21"/>
      <c r="H217" s="21"/>
      <c r="I217" s="22"/>
    </row>
    <row r="218" spans="1:9" ht="27.95" customHeight="1" thickBot="1">
      <c r="A218" s="18"/>
      <c r="B218" s="19"/>
      <c r="C218" s="20"/>
      <c r="D218" s="20"/>
      <c r="E218" s="20"/>
      <c r="F218" s="21"/>
      <c r="G218" s="21"/>
      <c r="H218" s="21"/>
      <c r="I218" s="22"/>
    </row>
    <row r="219" spans="1:9" ht="27.95" customHeight="1" thickBot="1">
      <c r="A219" s="18"/>
      <c r="B219" s="19"/>
      <c r="C219" s="20"/>
      <c r="D219" s="20"/>
      <c r="E219" s="20"/>
      <c r="F219" s="21"/>
      <c r="G219" s="21"/>
      <c r="H219" s="21"/>
      <c r="I219" s="22"/>
    </row>
    <row r="220" spans="1:9" ht="13.5" thickBot="1">
      <c r="A220" s="18"/>
      <c r="B220" s="19"/>
      <c r="C220" s="465"/>
      <c r="D220" s="466"/>
      <c r="E220" s="466"/>
      <c r="F220" s="466"/>
      <c r="G220" s="466"/>
      <c r="H220" s="466"/>
      <c r="I220" s="467"/>
    </row>
    <row r="221" spans="1:9" ht="27.95" customHeight="1" thickBot="1">
      <c r="A221" s="18"/>
      <c r="B221" s="19"/>
      <c r="C221" s="20"/>
      <c r="D221" s="20"/>
      <c r="E221" s="20"/>
      <c r="F221" s="21"/>
      <c r="G221" s="21"/>
      <c r="H221" s="21"/>
      <c r="I221" s="22"/>
    </row>
    <row r="222" spans="1:9" ht="13.5" thickBot="1">
      <c r="A222" s="18"/>
      <c r="B222" s="19"/>
      <c r="C222" s="465"/>
      <c r="D222" s="466"/>
      <c r="E222" s="466"/>
      <c r="F222" s="466"/>
      <c r="G222" s="466"/>
      <c r="H222" s="466"/>
      <c r="I222" s="467"/>
    </row>
    <row r="223" spans="1:9" ht="27.95" customHeight="1" thickBot="1">
      <c r="A223" s="18"/>
      <c r="B223" s="19"/>
      <c r="C223" s="20"/>
      <c r="D223" s="20"/>
      <c r="E223" s="20"/>
      <c r="F223" s="21"/>
      <c r="G223" s="21"/>
      <c r="H223" s="21"/>
      <c r="I223" s="22"/>
    </row>
    <row r="224" spans="1:9" ht="13.5" thickBot="1">
      <c r="A224" s="18"/>
      <c r="B224" s="19"/>
      <c r="C224" s="465"/>
      <c r="D224" s="466"/>
      <c r="E224" s="466"/>
      <c r="F224" s="466"/>
      <c r="G224" s="466"/>
      <c r="H224" s="466"/>
      <c r="I224" s="467"/>
    </row>
    <row r="225" spans="1:9" ht="27.95" customHeight="1" thickBot="1">
      <c r="A225" s="18"/>
      <c r="B225" s="19"/>
      <c r="C225" s="20"/>
      <c r="D225" s="20"/>
      <c r="E225" s="20"/>
      <c r="F225" s="21"/>
      <c r="G225" s="21"/>
      <c r="H225" s="21"/>
      <c r="I225" s="22"/>
    </row>
    <row r="226" spans="1:9" ht="27.95" customHeight="1" thickBot="1">
      <c r="A226" s="18"/>
      <c r="B226" s="19"/>
      <c r="C226" s="20"/>
      <c r="D226" s="20"/>
      <c r="E226" s="20"/>
      <c r="F226" s="21"/>
      <c r="G226" s="21"/>
      <c r="H226" s="21"/>
      <c r="I226" s="22"/>
    </row>
    <row r="227" spans="1:9" ht="27.95" customHeight="1" thickBot="1">
      <c r="A227" s="18"/>
      <c r="B227" s="19"/>
      <c r="C227" s="20"/>
      <c r="D227" s="20"/>
      <c r="E227" s="20"/>
      <c r="F227" s="21"/>
      <c r="G227" s="21"/>
      <c r="H227" s="21"/>
      <c r="I227" s="22"/>
    </row>
    <row r="228" spans="1:9" ht="13.5" thickBot="1">
      <c r="A228" s="18"/>
      <c r="B228" s="19"/>
      <c r="C228" s="465"/>
      <c r="D228" s="466"/>
      <c r="E228" s="466"/>
      <c r="F228" s="466"/>
      <c r="G228" s="466"/>
      <c r="H228" s="466"/>
      <c r="I228" s="467"/>
    </row>
    <row r="229" spans="1:9" ht="13.5" thickBot="1">
      <c r="A229" s="18"/>
      <c r="B229" s="19"/>
      <c r="C229" s="465"/>
      <c r="D229" s="466"/>
      <c r="E229" s="466"/>
      <c r="F229" s="466"/>
      <c r="G229" s="466"/>
      <c r="H229" s="466"/>
      <c r="I229" s="467"/>
    </row>
    <row r="230" spans="1:9" ht="13.5" thickBot="1">
      <c r="A230" s="18"/>
      <c r="B230" s="19"/>
      <c r="C230" s="465"/>
      <c r="D230" s="466"/>
      <c r="E230" s="466"/>
      <c r="F230" s="466"/>
      <c r="G230" s="466"/>
      <c r="H230" s="466"/>
      <c r="I230" s="467"/>
    </row>
    <row r="231" spans="1:9" ht="13.5" thickBot="1">
      <c r="A231" s="18"/>
      <c r="B231" s="19"/>
      <c r="C231" s="465"/>
      <c r="D231" s="466"/>
      <c r="E231" s="466"/>
      <c r="F231" s="466"/>
      <c r="G231" s="466"/>
      <c r="H231" s="466"/>
      <c r="I231" s="467"/>
    </row>
    <row r="232" spans="1:9" ht="13.5" thickBot="1">
      <c r="A232" s="18"/>
      <c r="B232" s="19"/>
      <c r="C232" s="465"/>
      <c r="D232" s="466"/>
      <c r="E232" s="466"/>
      <c r="F232" s="466"/>
      <c r="G232" s="466"/>
      <c r="H232" s="466"/>
      <c r="I232" s="467"/>
    </row>
    <row r="233" spans="1:9" ht="13.5" thickBot="1">
      <c r="A233" s="18"/>
      <c r="B233" s="19"/>
      <c r="C233" s="465"/>
      <c r="D233" s="466"/>
      <c r="E233" s="466"/>
      <c r="F233" s="466"/>
      <c r="G233" s="466"/>
      <c r="H233" s="466"/>
      <c r="I233" s="467"/>
    </row>
    <row r="234" spans="1:9" ht="27.95" customHeight="1" thickBot="1">
      <c r="A234" s="18"/>
      <c r="B234" s="19"/>
      <c r="C234" s="20"/>
      <c r="D234" s="20"/>
      <c r="E234" s="20"/>
      <c r="F234" s="21"/>
      <c r="G234" s="21"/>
      <c r="H234" s="21"/>
      <c r="I234" s="22"/>
    </row>
    <row r="235" spans="1:9" ht="27.95" customHeight="1" thickBot="1">
      <c r="A235" s="18"/>
      <c r="B235" s="19"/>
      <c r="C235" s="20"/>
      <c r="D235" s="20"/>
      <c r="E235" s="20"/>
      <c r="F235" s="21"/>
      <c r="G235" s="21"/>
      <c r="H235" s="21"/>
      <c r="I235" s="22"/>
    </row>
    <row r="236" spans="1:9" ht="27.95" customHeight="1" thickBot="1">
      <c r="A236" s="18"/>
      <c r="B236" s="19"/>
      <c r="C236" s="20"/>
      <c r="D236" s="20"/>
      <c r="E236" s="20"/>
      <c r="F236" s="21"/>
      <c r="G236" s="21"/>
      <c r="H236" s="21"/>
      <c r="I236" s="22"/>
    </row>
    <row r="237" spans="1:9" ht="13.5" thickBot="1">
      <c r="A237" s="18"/>
      <c r="B237" s="19"/>
      <c r="C237" s="465"/>
      <c r="D237" s="466"/>
      <c r="E237" s="466"/>
      <c r="F237" s="466"/>
      <c r="G237" s="466"/>
      <c r="H237" s="466"/>
      <c r="I237" s="467"/>
    </row>
    <row r="238" spans="1:9" ht="13.5" thickBot="1">
      <c r="A238" s="18"/>
      <c r="B238" s="19"/>
      <c r="C238" s="465"/>
      <c r="D238" s="466"/>
      <c r="E238" s="466"/>
      <c r="F238" s="466"/>
      <c r="G238" s="466"/>
      <c r="H238" s="466"/>
      <c r="I238" s="467"/>
    </row>
    <row r="239" spans="1:9" ht="27.95" customHeight="1" thickBot="1">
      <c r="A239" s="18"/>
      <c r="B239" s="19"/>
      <c r="C239" s="20"/>
      <c r="D239" s="20"/>
      <c r="E239" s="20"/>
      <c r="F239" s="21"/>
      <c r="G239" s="21"/>
      <c r="H239" s="21"/>
      <c r="I239" s="22"/>
    </row>
    <row r="240" spans="1:9" ht="27.95" customHeight="1" thickBot="1">
      <c r="A240" s="18"/>
      <c r="B240" s="19"/>
      <c r="C240" s="20"/>
      <c r="D240" s="20"/>
      <c r="E240" s="20"/>
      <c r="F240" s="21"/>
      <c r="G240" s="21"/>
      <c r="H240" s="21"/>
      <c r="I240" s="22"/>
    </row>
    <row r="241" spans="1:9" ht="27.95" customHeight="1" thickBot="1">
      <c r="A241" s="18"/>
      <c r="B241" s="19"/>
      <c r="C241" s="20"/>
      <c r="D241" s="20"/>
      <c r="E241" s="20"/>
      <c r="F241" s="21"/>
      <c r="G241" s="21"/>
      <c r="H241" s="21"/>
      <c r="I241" s="22"/>
    </row>
    <row r="242" spans="1:9" ht="27.95" customHeight="1" thickBot="1">
      <c r="A242" s="18"/>
      <c r="B242" s="19"/>
      <c r="C242" s="20"/>
      <c r="D242" s="20"/>
      <c r="E242" s="20"/>
      <c r="F242" s="21"/>
      <c r="G242" s="21"/>
      <c r="H242" s="21"/>
      <c r="I242" s="22"/>
    </row>
    <row r="243" spans="1:9" ht="27.95" customHeight="1" thickBot="1">
      <c r="A243" s="18"/>
      <c r="B243" s="19"/>
      <c r="C243" s="20"/>
      <c r="D243" s="20"/>
      <c r="E243" s="20"/>
      <c r="F243" s="21"/>
      <c r="G243" s="21"/>
      <c r="H243" s="21"/>
      <c r="I243" s="22"/>
    </row>
    <row r="244" spans="1:9" ht="13.5" thickBot="1">
      <c r="A244" s="18"/>
      <c r="B244" s="19"/>
      <c r="C244" s="465"/>
      <c r="D244" s="466"/>
      <c r="E244" s="466"/>
      <c r="F244" s="466"/>
      <c r="G244" s="466"/>
      <c r="H244" s="466"/>
      <c r="I244" s="467"/>
    </row>
    <row r="245" spans="1:9" ht="27.95" customHeight="1" thickBot="1">
      <c r="A245" s="18"/>
      <c r="B245" s="19"/>
      <c r="C245" s="20"/>
      <c r="D245" s="20"/>
      <c r="E245" s="20"/>
      <c r="F245" s="21"/>
      <c r="G245" s="21"/>
      <c r="H245" s="21"/>
      <c r="I245" s="22"/>
    </row>
    <row r="246" spans="1:9" ht="27.95" customHeight="1" thickBot="1">
      <c r="A246" s="18"/>
      <c r="B246" s="19"/>
      <c r="C246" s="20"/>
      <c r="D246" s="20"/>
      <c r="E246" s="20"/>
      <c r="F246" s="21"/>
      <c r="G246" s="21"/>
      <c r="H246" s="21"/>
      <c r="I246" s="22"/>
    </row>
    <row r="247" spans="1:9" ht="13.5" thickBot="1">
      <c r="A247" s="18"/>
      <c r="B247" s="19"/>
      <c r="C247" s="465"/>
      <c r="D247" s="466"/>
      <c r="E247" s="466"/>
      <c r="F247" s="466"/>
      <c r="G247" s="466"/>
      <c r="H247" s="466"/>
      <c r="I247" s="467"/>
    </row>
    <row r="248" spans="1:9" ht="27.95" customHeight="1" thickBot="1">
      <c r="A248" s="18"/>
      <c r="B248" s="19"/>
      <c r="C248" s="20"/>
      <c r="D248" s="20"/>
      <c r="E248" s="20"/>
      <c r="F248" s="21"/>
      <c r="G248" s="21"/>
      <c r="H248" s="21"/>
      <c r="I248" s="22"/>
    </row>
    <row r="249" spans="1:9" ht="27.95" customHeight="1" thickBot="1">
      <c r="A249" s="18"/>
      <c r="B249" s="19"/>
      <c r="C249" s="20"/>
      <c r="D249" s="20"/>
      <c r="E249" s="20"/>
      <c r="F249" s="21"/>
      <c r="G249" s="21"/>
      <c r="H249" s="21"/>
      <c r="I249" s="22"/>
    </row>
    <row r="250" spans="1:9" ht="27.95" customHeight="1" thickBot="1">
      <c r="A250" s="18"/>
      <c r="B250" s="19"/>
      <c r="C250" s="20"/>
      <c r="D250" s="20"/>
      <c r="E250" s="20"/>
      <c r="F250" s="21"/>
      <c r="G250" s="21"/>
      <c r="H250" s="21"/>
      <c r="I250" s="22"/>
    </row>
    <row r="251" spans="1:9" ht="13.5" thickBot="1">
      <c r="A251" s="18"/>
      <c r="B251" s="19"/>
      <c r="C251" s="465"/>
      <c r="D251" s="466"/>
      <c r="E251" s="466"/>
      <c r="F251" s="466"/>
      <c r="G251" s="466"/>
      <c r="H251" s="466"/>
      <c r="I251" s="467"/>
    </row>
    <row r="252" spans="1:9" ht="27.95" customHeight="1" thickBot="1">
      <c r="A252" s="18"/>
      <c r="B252" s="19"/>
      <c r="C252" s="20"/>
      <c r="D252" s="20"/>
      <c r="E252" s="20"/>
      <c r="F252" s="21"/>
      <c r="G252" s="21"/>
      <c r="H252" s="21"/>
      <c r="I252" s="22"/>
    </row>
    <row r="253" spans="1:9" ht="27.95" customHeight="1" thickBot="1">
      <c r="A253" s="18"/>
      <c r="B253" s="19"/>
      <c r="C253" s="20"/>
      <c r="D253" s="20"/>
      <c r="E253" s="20"/>
      <c r="F253" s="21"/>
      <c r="G253" s="21"/>
      <c r="H253" s="21"/>
      <c r="I253" s="22"/>
    </row>
    <row r="254" spans="1:9" ht="27.95" customHeight="1" thickBot="1">
      <c r="A254" s="18"/>
      <c r="B254" s="19"/>
      <c r="C254" s="20"/>
      <c r="D254" s="20"/>
      <c r="E254" s="20"/>
      <c r="F254" s="21"/>
      <c r="G254" s="21"/>
      <c r="H254" s="21"/>
      <c r="I254" s="22"/>
    </row>
    <row r="255" spans="1:9" ht="27.95" customHeight="1" thickBot="1">
      <c r="A255" s="18"/>
      <c r="B255" s="19"/>
      <c r="C255" s="20"/>
      <c r="D255" s="20"/>
      <c r="E255" s="20"/>
      <c r="F255" s="21"/>
      <c r="G255" s="21"/>
      <c r="H255" s="21"/>
      <c r="I255" s="22"/>
    </row>
    <row r="256" spans="1:9" ht="13.5" thickBot="1">
      <c r="A256" s="18"/>
      <c r="B256" s="19"/>
      <c r="C256" s="465"/>
      <c r="D256" s="466"/>
      <c r="E256" s="466"/>
      <c r="F256" s="466"/>
      <c r="G256" s="466"/>
      <c r="H256" s="466"/>
      <c r="I256" s="467"/>
    </row>
    <row r="257" spans="1:9" ht="13.5" thickBot="1">
      <c r="A257" s="18"/>
      <c r="B257" s="19"/>
      <c r="C257" s="465"/>
      <c r="D257" s="466"/>
      <c r="E257" s="466"/>
      <c r="F257" s="466"/>
      <c r="G257" s="466"/>
      <c r="H257" s="466"/>
      <c r="I257" s="467"/>
    </row>
    <row r="258" spans="1:9" ht="13.5" thickBot="1">
      <c r="A258" s="18"/>
      <c r="B258" s="19"/>
      <c r="C258" s="465"/>
      <c r="D258" s="466"/>
      <c r="E258" s="466"/>
      <c r="F258" s="466"/>
      <c r="G258" s="466"/>
      <c r="H258" s="466"/>
      <c r="I258" s="467"/>
    </row>
    <row r="259" spans="1:9" ht="13.5" thickBot="1">
      <c r="A259" s="18"/>
      <c r="B259" s="19"/>
      <c r="C259" s="465"/>
      <c r="D259" s="466"/>
      <c r="E259" s="466"/>
      <c r="F259" s="466"/>
      <c r="G259" s="466"/>
      <c r="H259" s="466"/>
      <c r="I259" s="467"/>
    </row>
    <row r="260" spans="1:9" ht="13.5" thickBot="1">
      <c r="A260" s="18"/>
      <c r="B260" s="19"/>
      <c r="C260" s="465"/>
      <c r="D260" s="466"/>
      <c r="E260" s="466"/>
      <c r="F260" s="466"/>
      <c r="G260" s="466"/>
      <c r="H260" s="466"/>
      <c r="I260" s="467"/>
    </row>
    <row r="261" spans="1:9" ht="13.5" thickBot="1">
      <c r="A261" s="18"/>
      <c r="B261" s="19"/>
      <c r="C261" s="465"/>
      <c r="D261" s="466"/>
      <c r="E261" s="466"/>
      <c r="F261" s="466"/>
      <c r="G261" s="466"/>
      <c r="H261" s="466"/>
      <c r="I261" s="467"/>
    </row>
    <row r="262" spans="1:9" ht="27.95" customHeight="1" thickBot="1">
      <c r="A262" s="18"/>
      <c r="B262" s="19"/>
      <c r="C262" s="20"/>
      <c r="D262" s="20"/>
      <c r="E262" s="20"/>
      <c r="F262" s="21"/>
      <c r="G262" s="21"/>
      <c r="H262" s="21"/>
      <c r="I262" s="22"/>
    </row>
    <row r="263" spans="1:9" ht="27.95" customHeight="1" thickBot="1">
      <c r="A263" s="18"/>
      <c r="B263" s="19"/>
      <c r="C263" s="20"/>
      <c r="D263" s="20"/>
      <c r="E263" s="20"/>
      <c r="F263" s="21"/>
      <c r="G263" s="21"/>
      <c r="H263" s="21"/>
      <c r="I263" s="22"/>
    </row>
    <row r="264" spans="1:9" ht="27.95" customHeight="1" thickBot="1">
      <c r="A264" s="18"/>
      <c r="B264" s="19"/>
      <c r="C264" s="20"/>
      <c r="D264" s="20"/>
      <c r="E264" s="20"/>
      <c r="F264" s="21"/>
      <c r="G264" s="21"/>
      <c r="H264" s="21"/>
      <c r="I264" s="22"/>
    </row>
    <row r="265" spans="1:9" ht="13.5" thickBot="1">
      <c r="A265" s="18"/>
      <c r="B265" s="19"/>
      <c r="C265" s="465"/>
      <c r="D265" s="466"/>
      <c r="E265" s="466"/>
      <c r="F265" s="466"/>
      <c r="G265" s="466"/>
      <c r="H265" s="466"/>
      <c r="I265" s="467"/>
    </row>
    <row r="266" spans="1:9" ht="27.95" customHeight="1" thickBot="1">
      <c r="A266" s="18"/>
      <c r="B266" s="19"/>
      <c r="C266" s="20"/>
      <c r="D266" s="20"/>
      <c r="E266" s="20"/>
      <c r="F266" s="21"/>
      <c r="G266" s="21"/>
      <c r="H266" s="21"/>
      <c r="I266" s="22"/>
    </row>
    <row r="267" spans="1:9" ht="27.95" customHeight="1" thickBot="1">
      <c r="A267" s="18"/>
      <c r="B267" s="19"/>
      <c r="C267" s="20"/>
      <c r="D267" s="20"/>
      <c r="E267" s="20"/>
      <c r="F267" s="21"/>
      <c r="G267" s="21"/>
      <c r="H267" s="21"/>
      <c r="I267" s="22"/>
    </row>
    <row r="268" spans="1:9" ht="13.5" thickBot="1">
      <c r="A268" s="18"/>
      <c r="B268" s="19"/>
      <c r="C268" s="465"/>
      <c r="D268" s="466"/>
      <c r="E268" s="466"/>
      <c r="F268" s="466"/>
      <c r="G268" s="466"/>
      <c r="H268" s="466"/>
      <c r="I268" s="467"/>
    </row>
    <row r="269" spans="1:9" ht="27.95" customHeight="1" thickBot="1">
      <c r="A269" s="18"/>
      <c r="B269" s="19"/>
      <c r="C269" s="20"/>
      <c r="D269" s="20"/>
      <c r="E269" s="20"/>
      <c r="F269" s="21"/>
      <c r="G269" s="21"/>
      <c r="H269" s="21"/>
      <c r="I269" s="22"/>
    </row>
    <row r="270" spans="1:9" ht="27.95" customHeight="1" thickBot="1">
      <c r="A270" s="18"/>
      <c r="B270" s="19"/>
      <c r="C270" s="20"/>
      <c r="D270" s="20"/>
      <c r="E270" s="20"/>
      <c r="F270" s="21"/>
      <c r="G270" s="21"/>
      <c r="H270" s="21"/>
      <c r="I270" s="22"/>
    </row>
    <row r="271" spans="1:9" ht="27.95" customHeight="1" thickBot="1">
      <c r="A271" s="18"/>
      <c r="B271" s="19"/>
      <c r="C271" s="20"/>
      <c r="D271" s="20"/>
      <c r="E271" s="20"/>
      <c r="F271" s="21"/>
      <c r="G271" s="21"/>
      <c r="H271" s="21"/>
      <c r="I271" s="22"/>
    </row>
    <row r="272" spans="1:9" ht="13.5" thickBot="1">
      <c r="A272" s="18"/>
      <c r="B272" s="19"/>
      <c r="C272" s="465"/>
      <c r="D272" s="466"/>
      <c r="E272" s="466"/>
      <c r="F272" s="466"/>
      <c r="G272" s="466"/>
      <c r="H272" s="466"/>
      <c r="I272" s="467"/>
    </row>
    <row r="273" spans="1:9" ht="27.95" customHeight="1" thickBot="1">
      <c r="A273" s="18"/>
      <c r="B273" s="19"/>
      <c r="C273" s="20"/>
      <c r="D273" s="20"/>
      <c r="E273" s="20"/>
      <c r="F273" s="21"/>
      <c r="G273" s="21"/>
      <c r="H273" s="21"/>
      <c r="I273" s="22"/>
    </row>
    <row r="274" spans="1:9" ht="13.5" thickBot="1">
      <c r="A274" s="18"/>
      <c r="B274" s="19"/>
      <c r="C274" s="465"/>
      <c r="D274" s="466"/>
      <c r="E274" s="466"/>
      <c r="F274" s="466"/>
      <c r="G274" s="466"/>
      <c r="H274" s="466"/>
      <c r="I274" s="467"/>
    </row>
    <row r="275" spans="1:9" ht="27.95" customHeight="1" thickBot="1">
      <c r="A275" s="18"/>
      <c r="B275" s="19"/>
      <c r="C275" s="20"/>
      <c r="D275" s="20"/>
      <c r="E275" s="20"/>
      <c r="F275" s="21"/>
      <c r="G275" s="21"/>
      <c r="H275" s="21"/>
      <c r="I275" s="22"/>
    </row>
    <row r="276" spans="1:9" ht="27.95" customHeight="1" thickBot="1">
      <c r="A276" s="18"/>
      <c r="B276" s="19"/>
      <c r="C276" s="20"/>
      <c r="D276" s="20"/>
      <c r="E276" s="20"/>
      <c r="F276" s="21"/>
      <c r="G276" s="21"/>
      <c r="H276" s="21"/>
      <c r="I276" s="22"/>
    </row>
    <row r="277" spans="1:9" ht="27.95" customHeight="1" thickBot="1">
      <c r="A277" s="18"/>
      <c r="B277" s="19"/>
      <c r="C277" s="20"/>
      <c r="D277" s="20"/>
      <c r="E277" s="20"/>
      <c r="F277" s="21"/>
      <c r="G277" s="21"/>
      <c r="H277" s="21"/>
      <c r="I277" s="22"/>
    </row>
    <row r="278" spans="1:9" ht="27.95" customHeight="1" thickBot="1">
      <c r="A278" s="18"/>
      <c r="B278" s="19"/>
      <c r="C278" s="20"/>
      <c r="D278" s="20"/>
      <c r="E278" s="20"/>
      <c r="F278" s="21"/>
      <c r="G278" s="21"/>
      <c r="H278" s="21"/>
      <c r="I278" s="22"/>
    </row>
    <row r="279" spans="1:9" ht="13.5" thickBot="1">
      <c r="A279" s="18"/>
      <c r="B279" s="19"/>
      <c r="C279" s="465"/>
      <c r="D279" s="466"/>
      <c r="E279" s="466"/>
      <c r="F279" s="466"/>
      <c r="G279" s="466"/>
      <c r="H279" s="466"/>
      <c r="I279" s="467"/>
    </row>
    <row r="280" spans="1:9" ht="13.5" thickBot="1">
      <c r="A280" s="18"/>
      <c r="B280" s="19"/>
      <c r="C280" s="465"/>
      <c r="D280" s="466"/>
      <c r="E280" s="466"/>
      <c r="F280" s="466"/>
      <c r="G280" s="466"/>
      <c r="H280" s="466"/>
      <c r="I280" s="467"/>
    </row>
    <row r="281" spans="1:9" ht="13.5" thickBot="1">
      <c r="A281" s="18"/>
      <c r="B281" s="19"/>
      <c r="C281" s="465"/>
      <c r="D281" s="466"/>
      <c r="E281" s="466"/>
      <c r="F281" s="466"/>
      <c r="G281" s="466"/>
      <c r="H281" s="466"/>
      <c r="I281" s="467"/>
    </row>
    <row r="282" spans="1:9" ht="13.5" thickBot="1">
      <c r="A282" s="18"/>
      <c r="B282" s="19"/>
      <c r="C282" s="465"/>
      <c r="D282" s="466"/>
      <c r="E282" s="466"/>
      <c r="F282" s="466"/>
      <c r="G282" s="466"/>
      <c r="H282" s="466"/>
      <c r="I282" s="467"/>
    </row>
    <row r="283" spans="1:9" ht="27.95" customHeight="1" thickBot="1">
      <c r="A283" s="18"/>
      <c r="B283" s="19"/>
      <c r="C283" s="20"/>
      <c r="D283" s="20"/>
      <c r="E283" s="20"/>
      <c r="F283" s="21"/>
      <c r="G283" s="21"/>
      <c r="H283" s="21"/>
      <c r="I283" s="22"/>
    </row>
    <row r="284" spans="1:9" ht="27.95" customHeight="1" thickBot="1">
      <c r="A284" s="18"/>
      <c r="B284" s="19"/>
      <c r="C284" s="20"/>
      <c r="D284" s="20"/>
      <c r="E284" s="20"/>
      <c r="F284" s="21"/>
      <c r="G284" s="21"/>
      <c r="H284" s="21"/>
      <c r="I284" s="22"/>
    </row>
    <row r="285" spans="1:9" ht="27.95" customHeight="1" thickBot="1">
      <c r="A285" s="18"/>
      <c r="B285" s="19"/>
      <c r="C285" s="20"/>
      <c r="D285" s="20"/>
      <c r="E285" s="20"/>
      <c r="F285" s="21"/>
      <c r="G285" s="21"/>
      <c r="H285" s="21"/>
      <c r="I285" s="22"/>
    </row>
    <row r="286" spans="1:9" ht="13.5" thickBot="1">
      <c r="A286" s="18"/>
      <c r="B286" s="19"/>
      <c r="C286" s="465"/>
      <c r="D286" s="466"/>
      <c r="E286" s="466"/>
      <c r="F286" s="466"/>
      <c r="G286" s="466"/>
      <c r="H286" s="466"/>
      <c r="I286" s="467"/>
    </row>
    <row r="287" spans="1:9" ht="13.5" thickBot="1">
      <c r="A287" s="18"/>
      <c r="B287" s="19"/>
      <c r="C287" s="465"/>
      <c r="D287" s="466"/>
      <c r="E287" s="466"/>
      <c r="F287" s="466"/>
      <c r="G287" s="466"/>
      <c r="H287" s="466"/>
      <c r="I287" s="467"/>
    </row>
    <row r="288" spans="1:9" ht="13.5" thickBot="1">
      <c r="A288" s="18"/>
      <c r="B288" s="19"/>
      <c r="C288" s="465"/>
      <c r="D288" s="466"/>
      <c r="E288" s="466"/>
      <c r="F288" s="466"/>
      <c r="G288" s="466"/>
      <c r="H288" s="466"/>
      <c r="I288" s="467"/>
    </row>
    <row r="289" spans="1:9" ht="13.5" thickBot="1">
      <c r="A289" s="18"/>
      <c r="B289" s="19"/>
      <c r="C289" s="465"/>
      <c r="D289" s="466"/>
      <c r="E289" s="466"/>
      <c r="F289" s="466"/>
      <c r="G289" s="466"/>
      <c r="H289" s="466"/>
      <c r="I289" s="467"/>
    </row>
    <row r="290" spans="1:9" ht="13.5" thickBot="1">
      <c r="A290" s="18"/>
      <c r="B290" s="19"/>
      <c r="C290" s="465"/>
      <c r="D290" s="466"/>
      <c r="E290" s="466"/>
      <c r="F290" s="466"/>
      <c r="G290" s="466"/>
      <c r="H290" s="466"/>
      <c r="I290" s="467"/>
    </row>
    <row r="291" spans="1:9" ht="27.95" customHeight="1" thickBot="1">
      <c r="A291" s="18"/>
      <c r="B291" s="19"/>
      <c r="C291" s="20"/>
      <c r="D291" s="20"/>
      <c r="E291" s="20"/>
      <c r="F291" s="21"/>
      <c r="G291" s="21"/>
      <c r="H291" s="21"/>
      <c r="I291" s="22"/>
    </row>
    <row r="292" spans="1:9" ht="13.5" thickBot="1">
      <c r="A292" s="18"/>
      <c r="B292" s="19"/>
      <c r="C292" s="465"/>
      <c r="D292" s="466"/>
      <c r="E292" s="466"/>
      <c r="F292" s="466"/>
      <c r="G292" s="466"/>
      <c r="H292" s="466"/>
      <c r="I292" s="467"/>
    </row>
    <row r="293" spans="1:9" ht="13.5" thickBot="1">
      <c r="A293" s="18"/>
      <c r="B293" s="19"/>
      <c r="C293" s="465"/>
      <c r="D293" s="466"/>
      <c r="E293" s="466"/>
      <c r="F293" s="466"/>
      <c r="G293" s="466"/>
      <c r="H293" s="466"/>
      <c r="I293" s="467"/>
    </row>
    <row r="294" spans="1:9" ht="13.5" thickBot="1">
      <c r="A294" s="18"/>
      <c r="B294" s="19"/>
      <c r="C294" s="465"/>
      <c r="D294" s="466"/>
      <c r="E294" s="466"/>
      <c r="F294" s="466"/>
      <c r="G294" s="466"/>
      <c r="H294" s="466"/>
      <c r="I294" s="467"/>
    </row>
    <row r="295" spans="1:9" ht="27.95" customHeight="1" thickBot="1">
      <c r="A295" s="18"/>
      <c r="B295" s="19"/>
      <c r="C295" s="20"/>
      <c r="D295" s="20"/>
      <c r="E295" s="20"/>
      <c r="F295" s="21"/>
      <c r="G295" s="21"/>
      <c r="H295" s="21"/>
      <c r="I295" s="22"/>
    </row>
    <row r="296" spans="1:9" ht="13.5" thickBot="1">
      <c r="A296" s="18"/>
      <c r="B296" s="19"/>
      <c r="C296" s="465"/>
      <c r="D296" s="466"/>
      <c r="E296" s="466"/>
      <c r="F296" s="466"/>
      <c r="G296" s="466"/>
      <c r="H296" s="466"/>
      <c r="I296" s="467"/>
    </row>
    <row r="297" spans="1:9" ht="27.95" customHeight="1" thickBot="1">
      <c r="A297" s="18"/>
      <c r="B297" s="19"/>
      <c r="C297" s="20"/>
      <c r="D297" s="20"/>
      <c r="E297" s="20"/>
      <c r="F297" s="21"/>
      <c r="G297" s="21"/>
      <c r="H297" s="21"/>
      <c r="I297" s="22"/>
    </row>
    <row r="298" spans="1:9" ht="27.95" customHeight="1" thickBot="1">
      <c r="A298" s="18"/>
      <c r="B298" s="19"/>
      <c r="C298" s="20"/>
      <c r="D298" s="20"/>
      <c r="E298" s="20"/>
      <c r="F298" s="21"/>
      <c r="G298" s="21"/>
      <c r="H298" s="21"/>
      <c r="I298" s="22"/>
    </row>
    <row r="299" spans="1:9" ht="27.95" customHeight="1" thickBot="1">
      <c r="A299" s="18"/>
      <c r="B299" s="19"/>
      <c r="C299" s="20"/>
      <c r="D299" s="20"/>
      <c r="E299" s="20"/>
      <c r="F299" s="21"/>
      <c r="G299" s="21"/>
      <c r="H299" s="21"/>
      <c r="I299" s="22"/>
    </row>
    <row r="300" spans="1:9" ht="27.95" customHeight="1" thickBot="1">
      <c r="A300" s="18"/>
      <c r="B300" s="19"/>
      <c r="C300" s="20"/>
      <c r="D300" s="20"/>
      <c r="E300" s="20"/>
      <c r="F300" s="21"/>
      <c r="G300" s="21"/>
      <c r="H300" s="21"/>
      <c r="I300" s="22"/>
    </row>
    <row r="301" spans="1:9" ht="13.5" thickBot="1">
      <c r="A301" s="18"/>
      <c r="B301" s="19"/>
      <c r="C301" s="465"/>
      <c r="D301" s="466"/>
      <c r="E301" s="466"/>
      <c r="F301" s="466"/>
      <c r="G301" s="466"/>
      <c r="H301" s="466"/>
      <c r="I301" s="467"/>
    </row>
    <row r="302" spans="1:9" ht="27.95" customHeight="1" thickBot="1">
      <c r="A302" s="18"/>
      <c r="B302" s="19"/>
      <c r="C302" s="20"/>
      <c r="D302" s="20"/>
      <c r="E302" s="20"/>
      <c r="F302" s="21"/>
      <c r="G302" s="21"/>
      <c r="H302" s="21"/>
      <c r="I302" s="22"/>
    </row>
    <row r="303" spans="1:9" ht="13.5" thickBot="1">
      <c r="A303" s="18"/>
      <c r="B303" s="19"/>
      <c r="C303" s="465"/>
      <c r="D303" s="466"/>
      <c r="E303" s="466"/>
      <c r="F303" s="466"/>
      <c r="G303" s="466"/>
      <c r="H303" s="466"/>
      <c r="I303" s="467"/>
    </row>
    <row r="304" spans="1:9" ht="27.95" customHeight="1" thickBot="1">
      <c r="A304" s="18"/>
      <c r="B304" s="19"/>
      <c r="C304" s="20"/>
      <c r="D304" s="20"/>
      <c r="E304" s="20"/>
      <c r="F304" s="21"/>
      <c r="G304" s="21"/>
      <c r="H304" s="21"/>
      <c r="I304" s="22"/>
    </row>
    <row r="305" spans="1:9" ht="27.95" customHeight="1" thickBot="1">
      <c r="A305" s="18"/>
      <c r="B305" s="19"/>
      <c r="C305" s="20"/>
      <c r="D305" s="20"/>
      <c r="E305" s="20"/>
      <c r="F305" s="21"/>
      <c r="G305" s="21"/>
      <c r="H305" s="21"/>
      <c r="I305" s="22"/>
    </row>
    <row r="306" spans="1:9" ht="27.95" customHeight="1" thickBot="1">
      <c r="A306" s="18"/>
      <c r="B306" s="19"/>
      <c r="C306" s="20"/>
      <c r="D306" s="20"/>
      <c r="E306" s="20"/>
      <c r="F306" s="21"/>
      <c r="G306" s="21"/>
      <c r="H306" s="21"/>
      <c r="I306" s="22"/>
    </row>
    <row r="307" spans="1:9" ht="13.5" thickBot="1">
      <c r="A307" s="18"/>
      <c r="B307" s="19"/>
      <c r="C307" s="465"/>
      <c r="D307" s="466"/>
      <c r="E307" s="466"/>
      <c r="F307" s="466"/>
      <c r="G307" s="466"/>
      <c r="H307" s="466"/>
      <c r="I307" s="467"/>
    </row>
    <row r="308" spans="1:9" ht="13.5" thickBot="1">
      <c r="A308" s="18"/>
      <c r="B308" s="19"/>
      <c r="C308" s="465"/>
      <c r="D308" s="466"/>
      <c r="E308" s="466"/>
      <c r="F308" s="466"/>
      <c r="G308" s="466"/>
      <c r="H308" s="466"/>
      <c r="I308" s="467"/>
    </row>
    <row r="309" spans="1:9" ht="13.5" thickBot="1">
      <c r="A309" s="18"/>
      <c r="B309" s="19"/>
      <c r="C309" s="465"/>
      <c r="D309" s="466"/>
      <c r="E309" s="466"/>
      <c r="F309" s="466"/>
      <c r="G309" s="466"/>
      <c r="H309" s="466"/>
      <c r="I309" s="467"/>
    </row>
    <row r="310" spans="1:9" ht="13.5" thickBot="1">
      <c r="A310" s="18"/>
      <c r="B310" s="19"/>
      <c r="C310" s="465"/>
      <c r="D310" s="466"/>
      <c r="E310" s="466"/>
      <c r="F310" s="466"/>
      <c r="G310" s="466"/>
      <c r="H310" s="466"/>
      <c r="I310" s="467"/>
    </row>
    <row r="311" spans="1:9" ht="13.5" thickBot="1">
      <c r="A311" s="18"/>
      <c r="B311" s="19"/>
      <c r="C311" s="465"/>
      <c r="D311" s="466"/>
      <c r="E311" s="466"/>
      <c r="F311" s="466"/>
      <c r="G311" s="466"/>
      <c r="H311" s="466"/>
      <c r="I311" s="467"/>
    </row>
    <row r="312" spans="1:9" ht="27.95" customHeight="1" thickBot="1">
      <c r="A312" s="18"/>
      <c r="B312" s="19"/>
      <c r="C312" s="20"/>
      <c r="D312" s="20"/>
      <c r="E312" s="20"/>
      <c r="F312" s="21"/>
      <c r="G312" s="21"/>
      <c r="H312" s="21"/>
      <c r="I312" s="22"/>
    </row>
    <row r="313" spans="1:9" ht="27.95" customHeight="1" thickBot="1">
      <c r="A313" s="18"/>
      <c r="B313" s="19"/>
      <c r="C313" s="20"/>
      <c r="D313" s="20"/>
      <c r="E313" s="20"/>
      <c r="F313" s="21"/>
      <c r="G313" s="21"/>
      <c r="H313" s="21"/>
      <c r="I313" s="22"/>
    </row>
    <row r="314" spans="1:9" ht="27.95" customHeight="1" thickBot="1">
      <c r="A314" s="18"/>
      <c r="B314" s="19"/>
      <c r="C314" s="20"/>
      <c r="D314" s="20"/>
      <c r="E314" s="20"/>
      <c r="F314" s="21"/>
      <c r="G314" s="21"/>
      <c r="H314" s="21"/>
      <c r="I314" s="22"/>
    </row>
    <row r="315" spans="1:9" ht="27.95" customHeight="1" thickBot="1">
      <c r="A315" s="18"/>
      <c r="B315" s="19"/>
      <c r="C315" s="20"/>
      <c r="D315" s="20"/>
      <c r="E315" s="20"/>
      <c r="F315" s="21"/>
      <c r="G315" s="21"/>
      <c r="H315" s="21"/>
      <c r="I315" s="22"/>
    </row>
    <row r="316" spans="1:9" ht="27.95" customHeight="1" thickBot="1">
      <c r="A316" s="18"/>
      <c r="B316" s="19"/>
      <c r="C316" s="20"/>
      <c r="D316" s="20"/>
      <c r="E316" s="20"/>
      <c r="F316" s="21"/>
      <c r="G316" s="21"/>
      <c r="H316" s="21"/>
      <c r="I316" s="22"/>
    </row>
    <row r="317" spans="1:9" ht="27.95" customHeight="1" thickBot="1">
      <c r="A317" s="18"/>
      <c r="B317" s="19"/>
      <c r="C317" s="20"/>
      <c r="D317" s="20"/>
      <c r="E317" s="20"/>
      <c r="F317" s="21"/>
      <c r="G317" s="21"/>
      <c r="H317" s="21"/>
      <c r="I317" s="22"/>
    </row>
    <row r="318" spans="1:9" ht="27.95" customHeight="1" thickBot="1">
      <c r="A318" s="18"/>
      <c r="B318" s="19"/>
      <c r="C318" s="20"/>
      <c r="D318" s="20"/>
      <c r="E318" s="20"/>
      <c r="F318" s="21"/>
      <c r="G318" s="21"/>
      <c r="H318" s="21"/>
      <c r="I318" s="22"/>
    </row>
    <row r="319" spans="1:9" ht="27.95" customHeight="1" thickBot="1">
      <c r="A319" s="18"/>
      <c r="B319" s="19"/>
      <c r="C319" s="20"/>
      <c r="D319" s="20"/>
      <c r="E319" s="20"/>
      <c r="F319" s="21"/>
      <c r="G319" s="21"/>
      <c r="H319" s="21"/>
      <c r="I319" s="22"/>
    </row>
    <row r="320" spans="1:9" ht="13.5" thickBot="1">
      <c r="A320" s="18"/>
      <c r="B320" s="19"/>
      <c r="C320" s="465"/>
      <c r="D320" s="466"/>
      <c r="E320" s="466"/>
      <c r="F320" s="466"/>
      <c r="G320" s="466"/>
      <c r="H320" s="466"/>
      <c r="I320" s="467"/>
    </row>
    <row r="321" spans="1:9" ht="27.95" customHeight="1" thickBot="1">
      <c r="A321" s="18"/>
      <c r="B321" s="19"/>
      <c r="C321" s="20"/>
      <c r="D321" s="20"/>
      <c r="E321" s="20"/>
      <c r="F321" s="21"/>
      <c r="G321" s="21"/>
      <c r="H321" s="21"/>
      <c r="I321" s="22"/>
    </row>
    <row r="322" spans="1:9" ht="27.95" customHeight="1" thickBot="1">
      <c r="A322" s="18"/>
      <c r="B322" s="19"/>
      <c r="C322" s="20"/>
      <c r="D322" s="20"/>
      <c r="E322" s="20"/>
      <c r="F322" s="21"/>
      <c r="G322" s="21"/>
      <c r="H322" s="21"/>
      <c r="I322" s="22"/>
    </row>
    <row r="323" spans="1:9" ht="13.5" thickBot="1">
      <c r="A323" s="18"/>
      <c r="B323" s="19"/>
      <c r="C323" s="465"/>
      <c r="D323" s="466"/>
      <c r="E323" s="466"/>
      <c r="F323" s="466"/>
      <c r="G323" s="466"/>
      <c r="H323" s="466"/>
      <c r="I323" s="467"/>
    </row>
    <row r="324" spans="1:9" ht="27.95" customHeight="1" thickBot="1">
      <c r="A324" s="18"/>
      <c r="B324" s="19"/>
      <c r="C324" s="20"/>
      <c r="D324" s="20"/>
      <c r="E324" s="20"/>
      <c r="F324" s="21"/>
      <c r="G324" s="21"/>
      <c r="H324" s="21"/>
      <c r="I324" s="22"/>
    </row>
    <row r="325" spans="1:9" ht="27.95" customHeight="1" thickBot="1">
      <c r="A325" s="18"/>
      <c r="B325" s="19"/>
      <c r="C325" s="20"/>
      <c r="D325" s="20"/>
      <c r="E325" s="20"/>
      <c r="F325" s="21"/>
      <c r="G325" s="21"/>
      <c r="H325" s="21"/>
      <c r="I325" s="22"/>
    </row>
    <row r="326" spans="1:9" ht="13.5" thickBot="1">
      <c r="A326" s="18"/>
      <c r="B326" s="19"/>
      <c r="C326" s="465"/>
      <c r="D326" s="466"/>
      <c r="E326" s="466"/>
      <c r="F326" s="466"/>
      <c r="G326" s="466"/>
      <c r="H326" s="466"/>
      <c r="I326" s="467"/>
    </row>
    <row r="327" spans="1:9" ht="27.95" customHeight="1" thickBot="1">
      <c r="A327" s="18"/>
      <c r="B327" s="19"/>
      <c r="C327" s="20"/>
      <c r="D327" s="20"/>
      <c r="E327" s="20"/>
      <c r="F327" s="21"/>
      <c r="G327" s="21"/>
      <c r="H327" s="21"/>
      <c r="I327" s="22"/>
    </row>
    <row r="328" spans="1:9" ht="27.95" customHeight="1" thickBot="1">
      <c r="A328" s="18"/>
      <c r="B328" s="19"/>
      <c r="C328" s="20"/>
      <c r="D328" s="20"/>
      <c r="E328" s="20"/>
      <c r="F328" s="21"/>
      <c r="G328" s="21"/>
      <c r="H328" s="21"/>
      <c r="I328" s="22"/>
    </row>
    <row r="329" spans="1:9" ht="27.95" customHeight="1" thickBot="1">
      <c r="A329" s="18"/>
      <c r="B329" s="19"/>
      <c r="C329" s="20"/>
      <c r="D329" s="20"/>
      <c r="E329" s="20"/>
      <c r="F329" s="21"/>
      <c r="G329" s="21"/>
      <c r="H329" s="21"/>
      <c r="I329" s="22"/>
    </row>
    <row r="330" spans="1:9" ht="27.95" customHeight="1" thickBot="1">
      <c r="A330" s="18"/>
      <c r="B330" s="19"/>
      <c r="C330" s="20"/>
      <c r="D330" s="20"/>
      <c r="E330" s="20"/>
      <c r="F330" s="21"/>
      <c r="G330" s="21"/>
      <c r="H330" s="21"/>
      <c r="I330" s="22"/>
    </row>
    <row r="331" spans="1:9" ht="27.95" customHeight="1" thickBot="1">
      <c r="A331" s="18"/>
      <c r="B331" s="19"/>
      <c r="C331" s="20"/>
      <c r="D331" s="20"/>
      <c r="E331" s="20"/>
      <c r="F331" s="21"/>
      <c r="G331" s="21"/>
      <c r="H331" s="21"/>
      <c r="I331" s="22"/>
    </row>
    <row r="332" spans="1:9" ht="27.95" customHeight="1" thickBot="1">
      <c r="A332" s="18"/>
      <c r="B332" s="19"/>
      <c r="C332" s="20"/>
      <c r="D332" s="20"/>
      <c r="E332" s="20"/>
      <c r="F332" s="21"/>
      <c r="G332" s="21"/>
      <c r="H332" s="21"/>
      <c r="I332" s="22"/>
    </row>
    <row r="333" spans="1:9" ht="27.95" customHeight="1" thickBot="1">
      <c r="A333" s="18"/>
      <c r="B333" s="19"/>
      <c r="C333" s="20"/>
      <c r="D333" s="20"/>
      <c r="E333" s="20"/>
      <c r="F333" s="21"/>
      <c r="G333" s="21"/>
      <c r="H333" s="21"/>
      <c r="I333" s="22"/>
    </row>
    <row r="334" spans="1:9" ht="27.95" customHeight="1" thickBot="1">
      <c r="A334" s="18"/>
      <c r="B334" s="19"/>
      <c r="C334" s="20"/>
      <c r="D334" s="20"/>
      <c r="E334" s="20"/>
      <c r="F334" s="21"/>
      <c r="G334" s="21"/>
      <c r="H334" s="21"/>
      <c r="I334" s="22"/>
    </row>
    <row r="335" spans="1:9" ht="27.95" customHeight="1" thickBot="1">
      <c r="A335" s="18"/>
      <c r="B335" s="19"/>
      <c r="C335" s="20"/>
      <c r="D335" s="20"/>
      <c r="E335" s="20"/>
      <c r="F335" s="21"/>
      <c r="G335" s="21"/>
      <c r="H335" s="21"/>
      <c r="I335" s="22"/>
    </row>
    <row r="336" spans="1:9" ht="27.95" customHeight="1" thickBot="1">
      <c r="A336" s="18"/>
      <c r="B336" s="19"/>
      <c r="C336" s="20"/>
      <c r="D336" s="20"/>
      <c r="E336" s="20"/>
      <c r="F336" s="21"/>
      <c r="G336" s="21"/>
      <c r="H336" s="21"/>
      <c r="I336" s="22"/>
    </row>
    <row r="337" spans="1:9" ht="13.5" thickBot="1">
      <c r="A337" s="18"/>
      <c r="B337" s="19"/>
      <c r="C337" s="465"/>
      <c r="D337" s="466"/>
      <c r="E337" s="466"/>
      <c r="F337" s="466"/>
      <c r="G337" s="466"/>
      <c r="H337" s="466"/>
      <c r="I337" s="467"/>
    </row>
    <row r="338" spans="1:9" ht="27.95" customHeight="1" thickBot="1">
      <c r="A338" s="18"/>
      <c r="B338" s="19"/>
      <c r="C338" s="20"/>
      <c r="D338" s="20"/>
      <c r="E338" s="20"/>
      <c r="F338" s="21"/>
      <c r="G338" s="21"/>
      <c r="H338" s="21"/>
      <c r="I338" s="22"/>
    </row>
    <row r="339" spans="1:9" ht="27.95" customHeight="1" thickBot="1">
      <c r="A339" s="18"/>
      <c r="B339" s="19"/>
      <c r="C339" s="20"/>
      <c r="D339" s="20"/>
      <c r="E339" s="20"/>
      <c r="F339" s="21"/>
      <c r="G339" s="21"/>
      <c r="H339" s="21"/>
      <c r="I339" s="22"/>
    </row>
    <row r="340" spans="1:9" ht="13.5" thickBot="1">
      <c r="A340" s="18"/>
      <c r="B340" s="19"/>
      <c r="C340" s="465"/>
      <c r="D340" s="466"/>
      <c r="E340" s="466"/>
      <c r="F340" s="466"/>
      <c r="G340" s="466"/>
      <c r="H340" s="466"/>
      <c r="I340" s="467"/>
    </row>
    <row r="341" spans="1:9" ht="13.5" thickBot="1">
      <c r="A341" s="18"/>
      <c r="B341" s="19"/>
      <c r="C341" s="465"/>
      <c r="D341" s="466"/>
      <c r="E341" s="466"/>
      <c r="F341" s="466"/>
      <c r="G341" s="466"/>
      <c r="H341" s="466"/>
      <c r="I341" s="467"/>
    </row>
    <row r="342" spans="1:9" ht="27.95" customHeight="1" thickBot="1">
      <c r="A342" s="18"/>
      <c r="B342" s="19"/>
      <c r="C342" s="20"/>
      <c r="D342" s="20"/>
      <c r="E342" s="20"/>
      <c r="F342" s="21"/>
      <c r="G342" s="21"/>
      <c r="H342" s="21"/>
      <c r="I342" s="22"/>
    </row>
    <row r="343" spans="1:9" ht="27.95" customHeight="1" thickBot="1">
      <c r="A343" s="18"/>
      <c r="B343" s="19"/>
      <c r="C343" s="20"/>
      <c r="D343" s="20"/>
      <c r="E343" s="20"/>
      <c r="F343" s="21"/>
      <c r="G343" s="21"/>
      <c r="H343" s="21"/>
      <c r="I343" s="22"/>
    </row>
    <row r="344" spans="1:9" ht="27.95" customHeight="1" thickBot="1">
      <c r="A344" s="18"/>
      <c r="B344" s="19"/>
      <c r="C344" s="20"/>
      <c r="D344" s="20"/>
      <c r="E344" s="20"/>
      <c r="F344" s="21"/>
      <c r="G344" s="21"/>
      <c r="H344" s="21"/>
      <c r="I344" s="22"/>
    </row>
    <row r="345" spans="1:9" ht="13.5" thickBot="1">
      <c r="A345" s="18"/>
      <c r="B345" s="19"/>
      <c r="C345" s="465"/>
      <c r="D345" s="466"/>
      <c r="E345" s="466"/>
      <c r="F345" s="466"/>
      <c r="G345" s="466"/>
      <c r="H345" s="466"/>
      <c r="I345" s="467"/>
    </row>
    <row r="346" spans="1:9" ht="27.95" customHeight="1" thickBot="1">
      <c r="A346" s="18"/>
      <c r="B346" s="19"/>
      <c r="C346" s="20"/>
      <c r="D346" s="20"/>
      <c r="E346" s="20"/>
      <c r="F346" s="21"/>
      <c r="G346" s="21"/>
      <c r="H346" s="21"/>
      <c r="I346" s="22"/>
    </row>
    <row r="347" spans="1:9" ht="27.95" customHeight="1" thickBot="1">
      <c r="A347" s="18"/>
      <c r="B347" s="19"/>
      <c r="C347" s="20"/>
      <c r="D347" s="20"/>
      <c r="E347" s="20"/>
      <c r="F347" s="21"/>
      <c r="G347" s="21"/>
      <c r="H347" s="21"/>
      <c r="I347" s="22"/>
    </row>
    <row r="348" spans="1:9" ht="27.95" customHeight="1" thickBot="1">
      <c r="A348" s="18"/>
      <c r="B348" s="19"/>
      <c r="C348" s="20"/>
      <c r="D348" s="20"/>
      <c r="E348" s="20"/>
      <c r="F348" s="21"/>
      <c r="G348" s="21"/>
      <c r="H348" s="21"/>
      <c r="I348" s="22"/>
    </row>
    <row r="349" spans="1:9" ht="27.95" customHeight="1" thickBot="1">
      <c r="A349" s="18"/>
      <c r="B349" s="19"/>
      <c r="C349" s="20"/>
      <c r="D349" s="20"/>
      <c r="E349" s="20"/>
      <c r="F349" s="21"/>
      <c r="G349" s="21"/>
      <c r="H349" s="21"/>
      <c r="I349" s="22"/>
    </row>
    <row r="350" spans="1:9" ht="27.95" customHeight="1" thickBot="1">
      <c r="A350" s="18"/>
      <c r="B350" s="19"/>
      <c r="C350" s="20"/>
      <c r="D350" s="20"/>
      <c r="E350" s="20"/>
      <c r="F350" s="21"/>
      <c r="G350" s="21"/>
      <c r="H350" s="21"/>
      <c r="I350" s="22"/>
    </row>
    <row r="351" spans="1:9" ht="13.5" thickBot="1">
      <c r="A351" s="18"/>
      <c r="B351" s="19"/>
      <c r="C351" s="465"/>
      <c r="D351" s="466"/>
      <c r="E351" s="466"/>
      <c r="F351" s="466"/>
      <c r="G351" s="466"/>
      <c r="H351" s="466"/>
      <c r="I351" s="467"/>
    </row>
    <row r="352" spans="1:9" ht="27.95" customHeight="1" thickBot="1">
      <c r="A352" s="18"/>
      <c r="B352" s="19"/>
      <c r="C352" s="20"/>
      <c r="D352" s="20"/>
      <c r="E352" s="20"/>
      <c r="F352" s="21"/>
      <c r="G352" s="21"/>
      <c r="H352" s="21"/>
      <c r="I352" s="22"/>
    </row>
    <row r="353" spans="1:9" ht="27.95" customHeight="1" thickBot="1">
      <c r="A353" s="18"/>
      <c r="B353" s="19"/>
      <c r="C353" s="20"/>
      <c r="D353" s="20"/>
      <c r="E353" s="20"/>
      <c r="F353" s="21"/>
      <c r="G353" s="21"/>
      <c r="H353" s="21"/>
      <c r="I353" s="22"/>
    </row>
    <row r="354" spans="1:9" ht="13.5" thickBot="1">
      <c r="A354" s="18"/>
      <c r="B354" s="19"/>
      <c r="C354" s="465"/>
      <c r="D354" s="466"/>
      <c r="E354" s="466"/>
      <c r="F354" s="466"/>
      <c r="G354" s="466"/>
      <c r="H354" s="466"/>
      <c r="I354" s="467"/>
    </row>
    <row r="355" spans="1:9" ht="13.5" thickBot="1">
      <c r="A355" s="18"/>
      <c r="B355" s="19"/>
      <c r="C355" s="465"/>
      <c r="D355" s="466"/>
      <c r="E355" s="466"/>
      <c r="F355" s="466"/>
      <c r="G355" s="466"/>
      <c r="H355" s="466"/>
      <c r="I355" s="467"/>
    </row>
    <row r="356" spans="1:9" ht="13.5" thickBot="1">
      <c r="A356" s="18"/>
      <c r="B356" s="19"/>
      <c r="C356" s="465"/>
      <c r="D356" s="466"/>
      <c r="E356" s="466"/>
      <c r="F356" s="466"/>
      <c r="G356" s="466"/>
      <c r="H356" s="466"/>
      <c r="I356" s="467"/>
    </row>
    <row r="357" spans="1:9" ht="27.95" customHeight="1" thickBot="1">
      <c r="A357" s="18"/>
      <c r="B357" s="19"/>
      <c r="C357" s="20"/>
      <c r="D357" s="20"/>
      <c r="E357" s="20"/>
      <c r="F357" s="21"/>
      <c r="G357" s="21"/>
      <c r="H357" s="21"/>
      <c r="I357" s="22"/>
    </row>
    <row r="358" spans="1:9" ht="27.95" customHeight="1" thickBot="1">
      <c r="A358" s="18"/>
      <c r="B358" s="19"/>
      <c r="C358" s="20"/>
      <c r="D358" s="20"/>
      <c r="E358" s="20"/>
      <c r="F358" s="21"/>
      <c r="G358" s="21"/>
      <c r="H358" s="21"/>
      <c r="I358" s="22"/>
    </row>
    <row r="359" spans="1:9" ht="13.5" thickBot="1">
      <c r="A359" s="18"/>
      <c r="B359" s="19"/>
      <c r="C359" s="465"/>
      <c r="D359" s="466"/>
      <c r="E359" s="466"/>
      <c r="F359" s="466"/>
      <c r="G359" s="466"/>
      <c r="H359" s="466"/>
      <c r="I359" s="467"/>
    </row>
    <row r="360" spans="1:9" ht="27.95" customHeight="1" thickBot="1">
      <c r="A360" s="18"/>
      <c r="B360" s="19"/>
      <c r="C360" s="20"/>
      <c r="D360" s="20"/>
      <c r="E360" s="20"/>
      <c r="F360" s="21"/>
      <c r="G360" s="21"/>
      <c r="H360" s="21"/>
      <c r="I360" s="22"/>
    </row>
    <row r="361" spans="1:9" ht="27.95" customHeight="1" thickBot="1">
      <c r="A361" s="18"/>
      <c r="B361" s="19"/>
      <c r="C361" s="20"/>
      <c r="D361" s="20"/>
      <c r="E361" s="20"/>
      <c r="F361" s="21"/>
      <c r="G361" s="21"/>
      <c r="H361" s="21"/>
      <c r="I361" s="22"/>
    </row>
    <row r="362" spans="1:9" ht="27.95" customHeight="1" thickBot="1">
      <c r="A362" s="18"/>
      <c r="B362" s="19"/>
      <c r="C362" s="20"/>
      <c r="D362" s="20"/>
      <c r="E362" s="20"/>
      <c r="F362" s="21"/>
      <c r="G362" s="21"/>
      <c r="H362" s="21"/>
      <c r="I362" s="22"/>
    </row>
    <row r="363" spans="1:9" ht="27.95" customHeight="1" thickBot="1">
      <c r="A363" s="18"/>
      <c r="B363" s="19"/>
      <c r="C363" s="20"/>
      <c r="D363" s="20"/>
      <c r="E363" s="20"/>
      <c r="F363" s="21"/>
      <c r="G363" s="21"/>
      <c r="H363" s="21"/>
      <c r="I363" s="22"/>
    </row>
    <row r="364" spans="1:9" ht="27.95" customHeight="1" thickBot="1">
      <c r="A364" s="18"/>
      <c r="B364" s="19"/>
      <c r="C364" s="20"/>
      <c r="D364" s="20"/>
      <c r="E364" s="20"/>
      <c r="F364" s="21"/>
      <c r="G364" s="21"/>
      <c r="H364" s="21"/>
      <c r="I364" s="22"/>
    </row>
    <row r="365" spans="1:9" ht="27.95" customHeight="1" thickBot="1">
      <c r="A365" s="18"/>
      <c r="B365" s="19"/>
      <c r="C365" s="20"/>
      <c r="D365" s="20"/>
      <c r="E365" s="20"/>
      <c r="F365" s="21"/>
      <c r="G365" s="21"/>
      <c r="H365" s="21"/>
      <c r="I365" s="22"/>
    </row>
    <row r="366" spans="1:9" ht="27.95" customHeight="1" thickBot="1">
      <c r="A366" s="18"/>
      <c r="B366" s="19"/>
      <c r="C366" s="20"/>
      <c r="D366" s="20"/>
      <c r="E366" s="20"/>
      <c r="F366" s="21"/>
      <c r="G366" s="21"/>
      <c r="H366" s="21"/>
      <c r="I366" s="22"/>
    </row>
    <row r="367" spans="1:9" ht="27.95" customHeight="1" thickBot="1">
      <c r="A367" s="18"/>
      <c r="B367" s="19"/>
      <c r="C367" s="20"/>
      <c r="D367" s="20"/>
      <c r="E367" s="20"/>
      <c r="F367" s="21"/>
      <c r="G367" s="21"/>
      <c r="H367" s="21"/>
      <c r="I367" s="22"/>
    </row>
    <row r="368" spans="1:9" ht="27.95" customHeight="1" thickBot="1">
      <c r="A368" s="18"/>
      <c r="B368" s="19"/>
      <c r="C368" s="20"/>
      <c r="D368" s="20"/>
      <c r="E368" s="20"/>
      <c r="F368" s="21"/>
      <c r="G368" s="21"/>
      <c r="H368" s="21"/>
      <c r="I368" s="22"/>
    </row>
    <row r="369" spans="1:9" ht="27.95" customHeight="1" thickBot="1">
      <c r="A369" s="18"/>
      <c r="B369" s="19"/>
      <c r="C369" s="20"/>
      <c r="D369" s="20"/>
      <c r="E369" s="20"/>
      <c r="F369" s="21"/>
      <c r="G369" s="21"/>
      <c r="H369" s="21"/>
      <c r="I369" s="22"/>
    </row>
    <row r="370" spans="1:9" ht="27.95" customHeight="1" thickBot="1">
      <c r="A370" s="18"/>
      <c r="B370" s="19"/>
      <c r="C370" s="20"/>
      <c r="D370" s="20"/>
      <c r="E370" s="20"/>
      <c r="F370" s="21"/>
      <c r="G370" s="21"/>
      <c r="H370" s="21"/>
      <c r="I370" s="22"/>
    </row>
    <row r="371" spans="1:9" ht="13.5" thickBot="1">
      <c r="A371" s="18"/>
      <c r="B371" s="19"/>
      <c r="C371" s="465"/>
      <c r="D371" s="466"/>
      <c r="E371" s="466"/>
      <c r="F371" s="466"/>
      <c r="G371" s="466"/>
      <c r="H371" s="466"/>
      <c r="I371" s="467"/>
    </row>
    <row r="372" spans="1:9" ht="13.5" thickBot="1">
      <c r="A372" s="18"/>
      <c r="B372" s="19"/>
      <c r="C372" s="465"/>
      <c r="D372" s="466"/>
      <c r="E372" s="466"/>
      <c r="F372" s="466"/>
      <c r="G372" s="466"/>
      <c r="H372" s="466"/>
      <c r="I372" s="467"/>
    </row>
    <row r="373" spans="1:9" ht="13.5" thickBot="1">
      <c r="A373" s="18"/>
      <c r="B373" s="19"/>
      <c r="C373" s="465"/>
      <c r="D373" s="466"/>
      <c r="E373" s="466"/>
      <c r="F373" s="466"/>
      <c r="G373" s="466"/>
      <c r="H373" s="466"/>
      <c r="I373" s="467"/>
    </row>
    <row r="374" spans="1:9" ht="13.5" thickBot="1">
      <c r="A374" s="18"/>
      <c r="B374" s="19"/>
      <c r="C374" s="465"/>
      <c r="D374" s="466"/>
      <c r="E374" s="466"/>
      <c r="F374" s="466"/>
      <c r="G374" s="466"/>
      <c r="H374" s="466"/>
      <c r="I374" s="467"/>
    </row>
    <row r="375" spans="1:9" ht="27.95" customHeight="1" thickBot="1">
      <c r="A375" s="18"/>
      <c r="B375" s="19"/>
      <c r="C375" s="20"/>
      <c r="D375" s="20"/>
      <c r="E375" s="20"/>
      <c r="F375" s="21"/>
      <c r="G375" s="21"/>
      <c r="H375" s="21"/>
      <c r="I375" s="22"/>
    </row>
    <row r="376" spans="1:9" ht="27.95" customHeight="1" thickBot="1">
      <c r="A376" s="18"/>
      <c r="B376" s="19"/>
      <c r="C376" s="20"/>
      <c r="D376" s="20"/>
      <c r="E376" s="20"/>
      <c r="F376" s="21"/>
      <c r="G376" s="21"/>
      <c r="H376" s="21"/>
      <c r="I376" s="22"/>
    </row>
    <row r="377" spans="1:9" ht="13.5" thickBot="1">
      <c r="A377" s="18"/>
      <c r="B377" s="19"/>
      <c r="C377" s="465"/>
      <c r="D377" s="466"/>
      <c r="E377" s="466"/>
      <c r="F377" s="466"/>
      <c r="G377" s="466"/>
      <c r="H377" s="466"/>
      <c r="I377" s="467"/>
    </row>
    <row r="378" spans="1:9" ht="13.5" thickBot="1">
      <c r="A378" s="18"/>
      <c r="B378" s="19"/>
      <c r="C378" s="465"/>
      <c r="D378" s="466"/>
      <c r="E378" s="466"/>
      <c r="F378" s="466"/>
      <c r="G378" s="466"/>
      <c r="H378" s="466"/>
      <c r="I378" s="467"/>
    </row>
    <row r="379" spans="1:9" ht="13.5" thickBot="1">
      <c r="A379" s="18"/>
      <c r="B379" s="19"/>
      <c r="C379" s="465"/>
      <c r="D379" s="466"/>
      <c r="E379" s="466"/>
      <c r="F379" s="466"/>
      <c r="G379" s="466"/>
      <c r="H379" s="466"/>
      <c r="I379" s="467"/>
    </row>
    <row r="380" spans="1:9" ht="13.5" thickBot="1">
      <c r="A380" s="18"/>
      <c r="B380" s="19"/>
      <c r="C380" s="465"/>
      <c r="D380" s="466"/>
      <c r="E380" s="466"/>
      <c r="F380" s="466"/>
      <c r="G380" s="466"/>
      <c r="H380" s="466"/>
      <c r="I380" s="467"/>
    </row>
    <row r="381" spans="1:9" ht="27.95" customHeight="1" thickBot="1">
      <c r="A381" s="18"/>
      <c r="B381" s="19"/>
      <c r="C381" s="20"/>
      <c r="D381" s="20"/>
      <c r="E381" s="20"/>
      <c r="F381" s="21"/>
      <c r="G381" s="21"/>
      <c r="H381" s="21"/>
      <c r="I381" s="22"/>
    </row>
    <row r="382" spans="1:9" ht="27.95" customHeight="1" thickBot="1">
      <c r="A382" s="18"/>
      <c r="B382" s="19"/>
      <c r="C382" s="20"/>
      <c r="D382" s="20"/>
      <c r="E382" s="20"/>
      <c r="F382" s="21"/>
      <c r="G382" s="21"/>
      <c r="H382" s="21"/>
      <c r="I382" s="22"/>
    </row>
    <row r="383" spans="1:9" ht="13.5" thickBot="1">
      <c r="A383" s="18"/>
      <c r="B383" s="19"/>
      <c r="C383" s="465"/>
      <c r="D383" s="466"/>
      <c r="E383" s="466"/>
      <c r="F383" s="466"/>
      <c r="G383" s="466"/>
      <c r="H383" s="466"/>
      <c r="I383" s="467"/>
    </row>
    <row r="384" spans="1:9" ht="13.5" thickBot="1">
      <c r="A384" s="18"/>
      <c r="B384" s="19"/>
      <c r="C384" s="465"/>
      <c r="D384" s="466"/>
      <c r="E384" s="466"/>
      <c r="F384" s="466"/>
      <c r="G384" s="466"/>
      <c r="H384" s="466"/>
      <c r="I384" s="467"/>
    </row>
    <row r="385" spans="1:9" ht="13.5" thickBot="1">
      <c r="A385" s="18"/>
      <c r="B385" s="19"/>
      <c r="C385" s="465"/>
      <c r="D385" s="466"/>
      <c r="E385" s="466"/>
      <c r="F385" s="466"/>
      <c r="G385" s="466"/>
      <c r="H385" s="466"/>
      <c r="I385" s="467"/>
    </row>
    <row r="386" spans="1:9" ht="13.5" thickBot="1">
      <c r="A386" s="18"/>
      <c r="B386" s="19"/>
      <c r="C386" s="465"/>
      <c r="D386" s="466"/>
      <c r="E386" s="466"/>
      <c r="F386" s="466"/>
      <c r="G386" s="466"/>
      <c r="H386" s="466"/>
      <c r="I386" s="467"/>
    </row>
    <row r="387" spans="1:9" ht="13.5" thickBot="1">
      <c r="A387" s="18"/>
      <c r="B387" s="19"/>
      <c r="C387" s="465"/>
      <c r="D387" s="466"/>
      <c r="E387" s="466"/>
      <c r="F387" s="466"/>
      <c r="G387" s="466"/>
      <c r="H387" s="466"/>
      <c r="I387" s="467"/>
    </row>
    <row r="388" spans="1:9" ht="27.95" customHeight="1" thickBot="1">
      <c r="A388" s="18"/>
      <c r="B388" s="19"/>
      <c r="C388" s="20"/>
      <c r="D388" s="20"/>
      <c r="E388" s="20"/>
      <c r="F388" s="21"/>
      <c r="G388" s="21"/>
      <c r="H388" s="21"/>
      <c r="I388" s="22"/>
    </row>
    <row r="389" spans="1:9" ht="27.95" customHeight="1" thickBot="1">
      <c r="A389" s="18"/>
      <c r="B389" s="19"/>
      <c r="C389" s="20"/>
      <c r="D389" s="20"/>
      <c r="E389" s="20"/>
      <c r="F389" s="21"/>
      <c r="G389" s="21"/>
      <c r="H389" s="21"/>
      <c r="I389" s="22"/>
    </row>
    <row r="390" spans="1:9" ht="27.95" customHeight="1" thickBot="1">
      <c r="A390" s="18"/>
      <c r="B390" s="19"/>
      <c r="C390" s="20"/>
      <c r="D390" s="20"/>
      <c r="E390" s="20"/>
      <c r="F390" s="21"/>
      <c r="G390" s="21"/>
      <c r="H390" s="21"/>
      <c r="I390" s="22"/>
    </row>
    <row r="391" spans="1:9" ht="13.5" thickBot="1">
      <c r="A391" s="18"/>
      <c r="B391" s="19"/>
      <c r="C391" s="465"/>
      <c r="D391" s="466"/>
      <c r="E391" s="466"/>
      <c r="F391" s="466"/>
      <c r="G391" s="466"/>
      <c r="H391" s="466"/>
      <c r="I391" s="467"/>
    </row>
    <row r="392" spans="1:9" ht="27.95" customHeight="1" thickBot="1">
      <c r="A392" s="18"/>
      <c r="B392" s="19"/>
      <c r="C392" s="20"/>
      <c r="D392" s="20"/>
      <c r="E392" s="20"/>
      <c r="F392" s="21"/>
      <c r="G392" s="21"/>
      <c r="H392" s="21"/>
      <c r="I392" s="22"/>
    </row>
    <row r="393" spans="1:9" ht="27.95" customHeight="1" thickBot="1">
      <c r="A393" s="18"/>
      <c r="B393" s="19"/>
      <c r="C393" s="20"/>
      <c r="D393" s="20"/>
      <c r="E393" s="20"/>
      <c r="F393" s="21"/>
      <c r="G393" s="21"/>
      <c r="H393" s="21"/>
      <c r="I393" s="22"/>
    </row>
    <row r="394" spans="1:9" ht="27.95" customHeight="1" thickBot="1">
      <c r="A394" s="18"/>
      <c r="B394" s="19"/>
      <c r="C394" s="20"/>
      <c r="D394" s="20"/>
      <c r="E394" s="20"/>
      <c r="F394" s="21"/>
      <c r="G394" s="21"/>
      <c r="H394" s="21"/>
      <c r="I394" s="22"/>
    </row>
    <row r="395" spans="1:9" ht="13.5" thickBot="1">
      <c r="A395" s="18"/>
      <c r="B395" s="19"/>
      <c r="C395" s="465"/>
      <c r="D395" s="466"/>
      <c r="E395" s="466"/>
      <c r="F395" s="466"/>
      <c r="G395" s="466"/>
      <c r="H395" s="466"/>
      <c r="I395" s="467"/>
    </row>
    <row r="396" spans="1:9" ht="27.95" customHeight="1" thickBot="1">
      <c r="A396" s="18"/>
      <c r="B396" s="19"/>
      <c r="C396" s="20"/>
      <c r="D396" s="20"/>
      <c r="E396" s="20"/>
      <c r="F396" s="21"/>
      <c r="G396" s="21"/>
      <c r="H396" s="21"/>
      <c r="I396" s="22"/>
    </row>
    <row r="397" spans="1:9" ht="27.95" customHeight="1" thickBot="1">
      <c r="A397" s="18"/>
      <c r="B397" s="19"/>
      <c r="C397" s="20"/>
      <c r="D397" s="20"/>
      <c r="E397" s="20"/>
      <c r="F397" s="21"/>
      <c r="G397" s="21"/>
      <c r="H397" s="21"/>
      <c r="I397" s="22"/>
    </row>
    <row r="398" spans="1:9" ht="27.95" customHeight="1" thickBot="1">
      <c r="A398" s="18"/>
      <c r="B398" s="19"/>
      <c r="C398" s="20"/>
      <c r="D398" s="20"/>
      <c r="E398" s="20"/>
      <c r="F398" s="21"/>
      <c r="G398" s="21"/>
      <c r="H398" s="21"/>
      <c r="I398" s="22"/>
    </row>
    <row r="399" spans="1:9" ht="27.95" customHeight="1" thickBot="1">
      <c r="A399" s="18"/>
      <c r="B399" s="19"/>
      <c r="C399" s="20"/>
      <c r="D399" s="20"/>
      <c r="E399" s="20"/>
      <c r="F399" s="21"/>
      <c r="G399" s="21"/>
      <c r="H399" s="21"/>
      <c r="I399" s="22"/>
    </row>
    <row r="400" spans="1:9" ht="13.5" thickBot="1">
      <c r="A400" s="18"/>
      <c r="B400" s="19"/>
      <c r="C400" s="465"/>
      <c r="D400" s="466"/>
      <c r="E400" s="466"/>
      <c r="F400" s="466"/>
      <c r="G400" s="466"/>
      <c r="H400" s="466"/>
      <c r="I400" s="467"/>
    </row>
    <row r="401" spans="1:9" ht="13.5" thickBot="1">
      <c r="A401" s="18"/>
      <c r="B401" s="19"/>
      <c r="C401" s="465"/>
      <c r="D401" s="466"/>
      <c r="E401" s="466"/>
      <c r="F401" s="466"/>
      <c r="G401" s="466"/>
      <c r="H401" s="466"/>
      <c r="I401" s="467"/>
    </row>
    <row r="402" spans="1:9" ht="13.5" thickBot="1">
      <c r="A402" s="18"/>
      <c r="B402" s="19"/>
      <c r="C402" s="465"/>
      <c r="D402" s="466"/>
      <c r="E402" s="466"/>
      <c r="F402" s="466"/>
      <c r="G402" s="466"/>
      <c r="H402" s="466"/>
      <c r="I402" s="467"/>
    </row>
    <row r="403" spans="1:9" ht="27.95" customHeight="1" thickBot="1">
      <c r="A403" s="18"/>
      <c r="B403" s="19"/>
      <c r="C403" s="20"/>
      <c r="D403" s="20"/>
      <c r="E403" s="20"/>
      <c r="F403" s="21"/>
      <c r="G403" s="21"/>
      <c r="H403" s="21"/>
      <c r="I403" s="22"/>
    </row>
    <row r="404" spans="1:9" ht="27.95" customHeight="1" thickBot="1">
      <c r="A404" s="18"/>
      <c r="B404" s="19"/>
      <c r="C404" s="20"/>
      <c r="D404" s="20"/>
      <c r="E404" s="20"/>
      <c r="F404" s="21"/>
      <c r="G404" s="21"/>
      <c r="H404" s="21"/>
      <c r="I404" s="22"/>
    </row>
    <row r="405" spans="1:9" ht="13.5" thickBot="1">
      <c r="A405" s="18"/>
      <c r="B405" s="19"/>
      <c r="C405" s="465"/>
      <c r="D405" s="466"/>
      <c r="E405" s="466"/>
      <c r="F405" s="466"/>
      <c r="G405" s="466"/>
      <c r="H405" s="466"/>
      <c r="I405" s="467"/>
    </row>
    <row r="406" spans="1:9" ht="27.95" customHeight="1" thickBot="1">
      <c r="A406" s="18"/>
      <c r="B406" s="19"/>
      <c r="C406" s="20"/>
      <c r="D406" s="20"/>
      <c r="E406" s="20"/>
      <c r="F406" s="21"/>
      <c r="G406" s="21"/>
      <c r="H406" s="21"/>
      <c r="I406" s="22"/>
    </row>
    <row r="407" spans="1:9" ht="27.95" customHeight="1" thickBot="1">
      <c r="A407" s="18"/>
      <c r="B407" s="19"/>
      <c r="C407" s="20"/>
      <c r="D407" s="20"/>
      <c r="E407" s="20"/>
      <c r="F407" s="21"/>
      <c r="G407" s="21"/>
      <c r="H407" s="21"/>
      <c r="I407" s="22"/>
    </row>
    <row r="408" spans="1:9" ht="27.95" customHeight="1" thickBot="1">
      <c r="A408" s="18"/>
      <c r="B408" s="19"/>
      <c r="C408" s="20"/>
      <c r="D408" s="20"/>
      <c r="E408" s="20"/>
      <c r="F408" s="21"/>
      <c r="G408" s="21"/>
      <c r="H408" s="21"/>
      <c r="I408" s="22"/>
    </row>
    <row r="409" spans="1:9" ht="27.95" customHeight="1" thickBot="1">
      <c r="A409" s="18"/>
      <c r="B409" s="19"/>
      <c r="C409" s="20"/>
      <c r="D409" s="20"/>
      <c r="E409" s="20"/>
      <c r="F409" s="21"/>
      <c r="G409" s="21"/>
      <c r="H409" s="21"/>
      <c r="I409" s="22"/>
    </row>
    <row r="410" spans="1:9" ht="27.95" customHeight="1" thickBot="1">
      <c r="A410" s="18"/>
      <c r="B410" s="19"/>
      <c r="C410" s="20"/>
      <c r="D410" s="20"/>
      <c r="E410" s="20"/>
      <c r="F410" s="21"/>
      <c r="G410" s="21"/>
      <c r="H410" s="21"/>
      <c r="I410" s="22"/>
    </row>
    <row r="411" spans="1:9" ht="13.5" thickBot="1">
      <c r="A411" s="18"/>
      <c r="B411" s="19"/>
      <c r="C411" s="465"/>
      <c r="D411" s="466"/>
      <c r="E411" s="466"/>
      <c r="F411" s="466"/>
      <c r="G411" s="466"/>
      <c r="H411" s="466"/>
      <c r="I411" s="467"/>
    </row>
    <row r="412" spans="1:9" ht="27.95" customHeight="1" thickBot="1">
      <c r="A412" s="18"/>
      <c r="B412" s="19"/>
      <c r="C412" s="20"/>
      <c r="D412" s="20"/>
      <c r="E412" s="20"/>
      <c r="F412" s="21"/>
      <c r="G412" s="21"/>
      <c r="H412" s="21"/>
      <c r="I412" s="22"/>
    </row>
    <row r="413" spans="1:9" ht="27.95" customHeight="1" thickBot="1">
      <c r="A413" s="18"/>
      <c r="B413" s="19"/>
      <c r="C413" s="20"/>
      <c r="D413" s="20"/>
      <c r="E413" s="20"/>
      <c r="F413" s="21"/>
      <c r="G413" s="21"/>
      <c r="H413" s="21"/>
      <c r="I413" s="22"/>
    </row>
    <row r="414" spans="1:9" ht="27.95" customHeight="1" thickBot="1">
      <c r="A414" s="18"/>
      <c r="B414" s="19"/>
      <c r="C414" s="20"/>
      <c r="D414" s="20"/>
      <c r="E414" s="20"/>
      <c r="F414" s="21"/>
      <c r="G414" s="21"/>
      <c r="H414" s="21"/>
      <c r="I414" s="22"/>
    </row>
    <row r="415" spans="1:9" ht="27.95" customHeight="1" thickBot="1">
      <c r="A415" s="18"/>
      <c r="B415" s="19"/>
      <c r="C415" s="20"/>
      <c r="D415" s="20"/>
      <c r="E415" s="20"/>
      <c r="F415" s="21"/>
      <c r="G415" s="21"/>
      <c r="H415" s="21"/>
      <c r="I415" s="22"/>
    </row>
    <row r="416" spans="1:9" ht="13.5" thickBot="1">
      <c r="A416" s="18"/>
      <c r="B416" s="19"/>
      <c r="C416" s="465"/>
      <c r="D416" s="466"/>
      <c r="E416" s="466"/>
      <c r="F416" s="466"/>
      <c r="G416" s="466"/>
      <c r="H416" s="466"/>
      <c r="I416" s="467"/>
    </row>
    <row r="417" spans="1:9" ht="13.5" thickBot="1">
      <c r="A417" s="18"/>
      <c r="B417" s="19"/>
      <c r="C417" s="465"/>
      <c r="D417" s="466"/>
      <c r="E417" s="466"/>
      <c r="F417" s="466"/>
      <c r="G417" s="466"/>
      <c r="H417" s="466"/>
      <c r="I417" s="467"/>
    </row>
    <row r="418" spans="1:9" ht="13.5" thickBot="1">
      <c r="A418" s="18"/>
      <c r="B418" s="19"/>
      <c r="C418" s="465"/>
      <c r="D418" s="466"/>
      <c r="E418" s="466"/>
      <c r="F418" s="466"/>
      <c r="G418" s="466"/>
      <c r="H418" s="466"/>
      <c r="I418" s="467"/>
    </row>
    <row r="419" spans="1:9" ht="13.5" thickBot="1">
      <c r="A419" s="18"/>
      <c r="B419" s="19"/>
      <c r="C419" s="465"/>
      <c r="D419" s="466"/>
      <c r="E419" s="466"/>
      <c r="F419" s="466"/>
      <c r="G419" s="466"/>
      <c r="H419" s="466"/>
      <c r="I419" s="467"/>
    </row>
    <row r="420" spans="1:9" ht="13.5" thickBot="1">
      <c r="A420" s="18"/>
      <c r="B420" s="19"/>
      <c r="C420" s="465"/>
      <c r="D420" s="466"/>
      <c r="E420" s="466"/>
      <c r="F420" s="466"/>
      <c r="G420" s="466"/>
      <c r="H420" s="466"/>
      <c r="I420" s="467"/>
    </row>
    <row r="421" spans="1:9" ht="13.5" thickBot="1">
      <c r="A421" s="18"/>
      <c r="B421" s="19"/>
      <c r="C421" s="465"/>
      <c r="D421" s="466"/>
      <c r="E421" s="466"/>
      <c r="F421" s="466"/>
      <c r="G421" s="466"/>
      <c r="H421" s="466"/>
      <c r="I421" s="467"/>
    </row>
    <row r="422" spans="1:9" ht="27.95" customHeight="1" thickBot="1">
      <c r="A422" s="18"/>
      <c r="B422" s="19"/>
      <c r="C422" s="20"/>
      <c r="D422" s="20"/>
      <c r="E422" s="20"/>
      <c r="F422" s="21"/>
      <c r="G422" s="21"/>
      <c r="H422" s="21"/>
      <c r="I422" s="22"/>
    </row>
    <row r="423" spans="1:9" ht="13.5" thickBot="1">
      <c r="A423" s="18"/>
      <c r="B423" s="19"/>
      <c r="C423" s="465"/>
      <c r="D423" s="466"/>
      <c r="E423" s="466"/>
      <c r="F423" s="466"/>
      <c r="G423" s="466"/>
      <c r="H423" s="466"/>
      <c r="I423" s="467"/>
    </row>
    <row r="424" spans="1:9" ht="13.5" thickBot="1">
      <c r="A424" s="18"/>
      <c r="B424" s="19"/>
      <c r="C424" s="465"/>
      <c r="D424" s="466"/>
      <c r="E424" s="466"/>
      <c r="F424" s="466"/>
      <c r="G424" s="466"/>
      <c r="H424" s="466"/>
      <c r="I424" s="467"/>
    </row>
    <row r="425" spans="1:9" ht="27.95" customHeight="1" thickBot="1">
      <c r="A425" s="18"/>
      <c r="B425" s="19"/>
      <c r="C425" s="20"/>
      <c r="D425" s="20"/>
      <c r="E425" s="20"/>
      <c r="F425" s="21"/>
      <c r="G425" s="21"/>
      <c r="H425" s="21"/>
      <c r="I425" s="22"/>
    </row>
    <row r="426" spans="1:9" ht="13.5" thickBot="1">
      <c r="A426" s="18"/>
      <c r="B426" s="19"/>
      <c r="C426" s="465"/>
      <c r="D426" s="466"/>
      <c r="E426" s="466"/>
      <c r="F426" s="466"/>
      <c r="G426" s="466"/>
      <c r="H426" s="466"/>
      <c r="I426" s="467"/>
    </row>
    <row r="427" spans="1:9" ht="13.5" thickBot="1">
      <c r="A427" s="18"/>
      <c r="B427" s="19"/>
      <c r="C427" s="465"/>
      <c r="D427" s="466"/>
      <c r="E427" s="466"/>
      <c r="F427" s="466"/>
      <c r="G427" s="466"/>
      <c r="H427" s="466"/>
      <c r="I427" s="467"/>
    </row>
    <row r="428" spans="1:9" ht="13.5" thickBot="1">
      <c r="A428" s="18"/>
      <c r="B428" s="19"/>
      <c r="C428" s="465"/>
      <c r="D428" s="466"/>
      <c r="E428" s="466"/>
      <c r="F428" s="466"/>
      <c r="G428" s="466"/>
      <c r="H428" s="466"/>
      <c r="I428" s="467"/>
    </row>
    <row r="429" spans="1:9" ht="27.95" customHeight="1" thickBot="1">
      <c r="A429" s="18"/>
      <c r="B429" s="19"/>
      <c r="C429" s="20"/>
      <c r="D429" s="20"/>
      <c r="E429" s="20"/>
      <c r="F429" s="21"/>
      <c r="G429" s="21"/>
      <c r="H429" s="21"/>
      <c r="I429" s="22"/>
    </row>
    <row r="430" spans="1:9" ht="27.95" customHeight="1" thickBot="1">
      <c r="A430" s="23"/>
      <c r="B430" s="24"/>
      <c r="C430" s="25"/>
      <c r="D430" s="25"/>
      <c r="E430" s="25"/>
      <c r="F430" s="26"/>
      <c r="G430" s="26"/>
      <c r="H430" s="26"/>
      <c r="I430" s="27"/>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c r="B435" s="477"/>
      <c r="C435" s="477"/>
      <c r="D435" s="477"/>
      <c r="E435" s="477"/>
      <c r="F435" s="477"/>
      <c r="G435" s="477"/>
      <c r="H435" s="477"/>
      <c r="I435" s="477"/>
    </row>
    <row r="436" spans="1:9" ht="12.95" customHeight="1">
      <c r="A436" s="477"/>
      <c r="B436" s="477"/>
      <c r="C436" s="477"/>
      <c r="D436" s="477"/>
      <c r="E436" s="477"/>
      <c r="F436" s="477"/>
      <c r="G436" s="477"/>
      <c r="H436" s="477"/>
      <c r="I436" s="477"/>
    </row>
    <row r="437" spans="1:9" ht="12.95" customHeight="1">
      <c r="A437" s="477"/>
      <c r="B437" s="477"/>
      <c r="C437" s="477"/>
      <c r="D437" s="477"/>
      <c r="E437" s="477"/>
      <c r="F437" s="477"/>
      <c r="G437" s="477"/>
      <c r="H437" s="477"/>
      <c r="I437" s="477"/>
    </row>
    <row r="438" spans="1:9" ht="12.95" customHeight="1">
      <c r="A438" s="477"/>
      <c r="B438" s="477"/>
      <c r="C438" s="477"/>
      <c r="D438" s="477"/>
      <c r="E438" s="477"/>
      <c r="F438" s="477"/>
      <c r="G438" s="477"/>
      <c r="H438" s="477"/>
      <c r="I438" s="477"/>
    </row>
    <row r="439" spans="1:9" ht="12.95" customHeight="1">
      <c r="A439" s="477"/>
      <c r="B439" s="477"/>
      <c r="C439" s="477"/>
      <c r="D439" s="477"/>
      <c r="E439" s="477"/>
      <c r="F439" s="477"/>
      <c r="G439" s="477"/>
      <c r="H439" s="477"/>
      <c r="I439" s="477"/>
    </row>
  </sheetData>
  <mergeCells count="220">
    <mergeCell ref="A437:I437"/>
    <mergeCell ref="A438:I438"/>
    <mergeCell ref="A439:I439"/>
    <mergeCell ref="C402:I402"/>
    <mergeCell ref="C417:I417"/>
    <mergeCell ref="C420:I420"/>
    <mergeCell ref="C424:I424"/>
    <mergeCell ref="C426:I426"/>
    <mergeCell ref="C427:I427"/>
    <mergeCell ref="C428:I428"/>
    <mergeCell ref="A435:I435"/>
    <mergeCell ref="A436:I436"/>
    <mergeCell ref="A431:I431"/>
    <mergeCell ref="A432:I432"/>
    <mergeCell ref="A433:I433"/>
    <mergeCell ref="A434:I434"/>
    <mergeCell ref="C423:I423"/>
    <mergeCell ref="C416:I416"/>
    <mergeCell ref="C418:I418"/>
    <mergeCell ref="C419:I419"/>
    <mergeCell ref="C421:I421"/>
    <mergeCell ref="C405:I405"/>
    <mergeCell ref="C411:I411"/>
    <mergeCell ref="C87:I87"/>
    <mergeCell ref="C93:I93"/>
    <mergeCell ref="C94:I94"/>
    <mergeCell ref="C95:I95"/>
    <mergeCell ref="C97:I97"/>
    <mergeCell ref="C98:I98"/>
    <mergeCell ref="C105:I105"/>
    <mergeCell ref="C152:I152"/>
    <mergeCell ref="C216:I216"/>
    <mergeCell ref="C199:I199"/>
    <mergeCell ref="C200:I200"/>
    <mergeCell ref="C201:I201"/>
    <mergeCell ref="C208:I208"/>
    <mergeCell ref="C211:I211"/>
    <mergeCell ref="C212:I212"/>
    <mergeCell ref="C184:I184"/>
    <mergeCell ref="C186:I186"/>
    <mergeCell ref="C188:I188"/>
    <mergeCell ref="C189:I189"/>
    <mergeCell ref="C192:I192"/>
    <mergeCell ref="C196:I196"/>
    <mergeCell ref="C174:I174"/>
    <mergeCell ref="C175:I175"/>
    <mergeCell ref="C176:I176"/>
    <mergeCell ref="C387:I387"/>
    <mergeCell ref="C391:I391"/>
    <mergeCell ref="C395:I395"/>
    <mergeCell ref="C400:I400"/>
    <mergeCell ref="C401:I401"/>
    <mergeCell ref="C378:I378"/>
    <mergeCell ref="C380:I380"/>
    <mergeCell ref="C383:I383"/>
    <mergeCell ref="C384:I384"/>
    <mergeCell ref="C385:I385"/>
    <mergeCell ref="C386:I386"/>
    <mergeCell ref="C379:I379"/>
    <mergeCell ref="C359:I359"/>
    <mergeCell ref="C371:I371"/>
    <mergeCell ref="C372:I372"/>
    <mergeCell ref="C374:I374"/>
    <mergeCell ref="C377:I377"/>
    <mergeCell ref="C341:I341"/>
    <mergeCell ref="C345:I345"/>
    <mergeCell ref="C351:I351"/>
    <mergeCell ref="C354:I354"/>
    <mergeCell ref="C355:I355"/>
    <mergeCell ref="C356:I356"/>
    <mergeCell ref="C373:I373"/>
    <mergeCell ref="C310:I310"/>
    <mergeCell ref="C311:I311"/>
    <mergeCell ref="C320:I320"/>
    <mergeCell ref="C323:I323"/>
    <mergeCell ref="C337:I337"/>
    <mergeCell ref="C340:I340"/>
    <mergeCell ref="C294:I294"/>
    <mergeCell ref="C296:I296"/>
    <mergeCell ref="C303:I303"/>
    <mergeCell ref="C307:I307"/>
    <mergeCell ref="C308:I308"/>
    <mergeCell ref="C309:I309"/>
    <mergeCell ref="C301:I301"/>
    <mergeCell ref="C326:I326"/>
    <mergeCell ref="C287:I287"/>
    <mergeCell ref="C288:I288"/>
    <mergeCell ref="C289:I289"/>
    <mergeCell ref="C290:I290"/>
    <mergeCell ref="C292:I292"/>
    <mergeCell ref="C293:I293"/>
    <mergeCell ref="C274:I274"/>
    <mergeCell ref="C279:I279"/>
    <mergeCell ref="C280:I280"/>
    <mergeCell ref="C281:I281"/>
    <mergeCell ref="C282:I282"/>
    <mergeCell ref="C286:I286"/>
    <mergeCell ref="C260:I260"/>
    <mergeCell ref="C261:I261"/>
    <mergeCell ref="C265:I265"/>
    <mergeCell ref="C268:I268"/>
    <mergeCell ref="C272:I272"/>
    <mergeCell ref="C247:I247"/>
    <mergeCell ref="C251:I251"/>
    <mergeCell ref="C256:I256"/>
    <mergeCell ref="C257:I257"/>
    <mergeCell ref="C258:I258"/>
    <mergeCell ref="C259:I259"/>
    <mergeCell ref="C231:I231"/>
    <mergeCell ref="C232:I232"/>
    <mergeCell ref="C233:I233"/>
    <mergeCell ref="C237:I237"/>
    <mergeCell ref="C238:I238"/>
    <mergeCell ref="C244:I244"/>
    <mergeCell ref="C220:I220"/>
    <mergeCell ref="C222:I222"/>
    <mergeCell ref="C224:I224"/>
    <mergeCell ref="C228:I228"/>
    <mergeCell ref="C229:I229"/>
    <mergeCell ref="C230:I230"/>
    <mergeCell ref="C177:I177"/>
    <mergeCell ref="C178:I178"/>
    <mergeCell ref="C181:I181"/>
    <mergeCell ref="C150:I150"/>
    <mergeCell ref="C151:I151"/>
    <mergeCell ref="C160:I160"/>
    <mergeCell ref="C166:I166"/>
    <mergeCell ref="C169:I169"/>
    <mergeCell ref="C173:I173"/>
    <mergeCell ref="C139:I139"/>
    <mergeCell ref="C142:I142"/>
    <mergeCell ref="C143:I143"/>
    <mergeCell ref="C144:I144"/>
    <mergeCell ref="C145:I145"/>
    <mergeCell ref="C149:I149"/>
    <mergeCell ref="C133:I133"/>
    <mergeCell ref="C134:I134"/>
    <mergeCell ref="C135:I135"/>
    <mergeCell ref="C136:I136"/>
    <mergeCell ref="C137:I137"/>
    <mergeCell ref="C138:I138"/>
    <mergeCell ref="C127:I127"/>
    <mergeCell ref="C128:I128"/>
    <mergeCell ref="C129:I129"/>
    <mergeCell ref="C130:I130"/>
    <mergeCell ref="C131:I131"/>
    <mergeCell ref="C132:I132"/>
    <mergeCell ref="C90:I90"/>
    <mergeCell ref="C91:I91"/>
    <mergeCell ref="C110:I110"/>
    <mergeCell ref="C115:I115"/>
    <mergeCell ref="C116:I116"/>
    <mergeCell ref="C117:I117"/>
    <mergeCell ref="C73:I73"/>
    <mergeCell ref="C74:I74"/>
    <mergeCell ref="C76:I76"/>
    <mergeCell ref="C77:I77"/>
    <mergeCell ref="C81:I81"/>
    <mergeCell ref="C86:I86"/>
    <mergeCell ref="C63:I63"/>
    <mergeCell ref="C65:I65"/>
    <mergeCell ref="C66:I66"/>
    <mergeCell ref="C67:I67"/>
    <mergeCell ref="C69:I69"/>
    <mergeCell ref="C71:I71"/>
    <mergeCell ref="C70:I70"/>
    <mergeCell ref="C46:I46"/>
    <mergeCell ref="C47:I47"/>
    <mergeCell ref="C51:I51"/>
    <mergeCell ref="C52:I52"/>
    <mergeCell ref="C58:I58"/>
    <mergeCell ref="C59:I59"/>
    <mergeCell ref="C37:I37"/>
    <mergeCell ref="C38:I38"/>
    <mergeCell ref="C39:I39"/>
    <mergeCell ref="C40:I40"/>
    <mergeCell ref="C42:I42"/>
    <mergeCell ref="C45:I45"/>
    <mergeCell ref="C53:I53"/>
    <mergeCell ref="C57:I57"/>
    <mergeCell ref="C31:I31"/>
    <mergeCell ref="C32:I32"/>
    <mergeCell ref="C33:I33"/>
    <mergeCell ref="C34:I34"/>
    <mergeCell ref="C35:I35"/>
    <mergeCell ref="C36:I36"/>
    <mergeCell ref="C25:I25"/>
    <mergeCell ref="C26:I26"/>
    <mergeCell ref="C27:I27"/>
    <mergeCell ref="C28:I28"/>
    <mergeCell ref="C29:I29"/>
    <mergeCell ref="C30:I30"/>
    <mergeCell ref="C21:I21"/>
    <mergeCell ref="C22:I22"/>
    <mergeCell ref="C23:I23"/>
    <mergeCell ref="C24:I24"/>
    <mergeCell ref="C13:I13"/>
    <mergeCell ref="C14:I14"/>
    <mergeCell ref="C15:I15"/>
    <mergeCell ref="C16:I16"/>
    <mergeCell ref="C17:I17"/>
    <mergeCell ref="C18:I18"/>
    <mergeCell ref="A10:J10"/>
    <mergeCell ref="A11:B12"/>
    <mergeCell ref="C11:E11"/>
    <mergeCell ref="F11:F12"/>
    <mergeCell ref="G11:G12"/>
    <mergeCell ref="H11:H12"/>
    <mergeCell ref="I11:I12"/>
    <mergeCell ref="C19:I19"/>
    <mergeCell ref="C20:I20"/>
    <mergeCell ref="A1:J1"/>
    <mergeCell ref="A2:I2"/>
    <mergeCell ref="A3:I3"/>
    <mergeCell ref="A4:I4"/>
    <mergeCell ref="A5:I5"/>
    <mergeCell ref="A6:I6"/>
    <mergeCell ref="A7:I7"/>
    <mergeCell ref="A8:I8"/>
    <mergeCell ref="A9:I9"/>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Blad16"/>
  <dimension ref="A1:J439"/>
  <sheetViews>
    <sheetView topLeftCell="A401" zoomScale="175" zoomScaleNormal="175" zoomScalePageLayoutView="175" workbookViewId="0">
      <selection activeCell="K352" sqref="K352"/>
    </sheetView>
  </sheetViews>
  <sheetFormatPr defaultColWidth="10.85546875" defaultRowHeight="12.75"/>
  <cols>
    <col min="1" max="1" width="14.28515625" style="14" customWidth="1"/>
    <col min="2" max="2" width="57.42578125" style="14" customWidth="1"/>
    <col min="3" max="3" width="15.42578125" style="14" customWidth="1"/>
    <col min="4" max="4" width="13.85546875" style="14" customWidth="1"/>
    <col min="5" max="5" width="15.42578125" style="14" customWidth="1"/>
    <col min="6" max="6" width="10.85546875" style="14" customWidth="1"/>
    <col min="7" max="7" width="11.140625" style="14" customWidth="1"/>
    <col min="8" max="8" width="12.85546875" style="14" customWidth="1"/>
    <col min="9" max="9" width="9" style="14" customWidth="1"/>
    <col min="10" max="10" width="58.140625" style="14" customWidth="1"/>
    <col min="11" max="16384" width="10.85546875" style="14"/>
  </cols>
  <sheetData>
    <row r="1" spans="1:10" ht="35.1" customHeight="1">
      <c r="A1" s="462"/>
      <c r="B1" s="462"/>
      <c r="C1" s="462"/>
      <c r="D1" s="462"/>
      <c r="E1" s="462"/>
      <c r="F1" s="462"/>
      <c r="G1" s="462"/>
      <c r="H1" s="462"/>
      <c r="I1" s="462"/>
      <c r="J1" s="462"/>
    </row>
    <row r="2" spans="1:10" ht="14.25">
      <c r="A2" s="463"/>
      <c r="B2" s="463"/>
      <c r="C2" s="463"/>
      <c r="D2" s="463"/>
      <c r="E2" s="463"/>
      <c r="F2" s="463"/>
      <c r="G2" s="463"/>
      <c r="H2" s="463"/>
      <c r="I2" s="463"/>
      <c r="J2" s="439"/>
    </row>
    <row r="3" spans="1:10" ht="14.25">
      <c r="A3" s="464"/>
      <c r="B3" s="464"/>
      <c r="C3" s="464"/>
      <c r="D3" s="464"/>
      <c r="E3" s="464"/>
      <c r="F3" s="464"/>
      <c r="G3" s="464"/>
      <c r="H3" s="464"/>
      <c r="I3" s="464"/>
      <c r="J3" s="15"/>
    </row>
    <row r="4" spans="1:10" ht="14.25">
      <c r="A4" s="463"/>
      <c r="B4" s="463"/>
      <c r="C4" s="463"/>
      <c r="D4" s="463"/>
      <c r="E4" s="463"/>
      <c r="F4" s="463"/>
      <c r="G4" s="463"/>
      <c r="H4" s="463"/>
      <c r="I4" s="463"/>
      <c r="J4" s="439"/>
    </row>
    <row r="5" spans="1:10" ht="14.25">
      <c r="A5" s="464"/>
      <c r="B5" s="464"/>
      <c r="C5" s="464"/>
      <c r="D5" s="464"/>
      <c r="E5" s="464"/>
      <c r="F5" s="464"/>
      <c r="G5" s="464"/>
      <c r="H5" s="464"/>
      <c r="I5" s="464"/>
      <c r="J5" s="15"/>
    </row>
    <row r="6" spans="1:10" ht="14.25">
      <c r="A6" s="464"/>
      <c r="B6" s="464"/>
      <c r="C6" s="464"/>
      <c r="D6" s="464"/>
      <c r="E6" s="464"/>
      <c r="F6" s="464"/>
      <c r="G6" s="464"/>
      <c r="H6" s="464"/>
      <c r="I6" s="464"/>
      <c r="J6" s="15"/>
    </row>
    <row r="7" spans="1:10" ht="14.25">
      <c r="A7" s="464"/>
      <c r="B7" s="464"/>
      <c r="C7" s="464"/>
      <c r="D7" s="464"/>
      <c r="E7" s="464"/>
      <c r="F7" s="464"/>
      <c r="G7" s="464"/>
      <c r="H7" s="464"/>
      <c r="I7" s="464"/>
      <c r="J7" s="15"/>
    </row>
    <row r="8" spans="1:10" ht="14.25">
      <c r="A8" s="464"/>
      <c r="B8" s="464"/>
      <c r="C8" s="464"/>
      <c r="D8" s="464"/>
      <c r="E8" s="464"/>
      <c r="F8" s="464"/>
      <c r="G8" s="464"/>
      <c r="H8" s="464"/>
      <c r="I8" s="464"/>
      <c r="J8" s="15"/>
    </row>
    <row r="9" spans="1:10" ht="14.1" customHeight="1">
      <c r="A9" s="464"/>
      <c r="B9" s="464"/>
      <c r="C9" s="464"/>
      <c r="D9" s="464"/>
      <c r="E9" s="464"/>
      <c r="F9" s="464"/>
      <c r="G9" s="464"/>
      <c r="H9" s="464"/>
      <c r="I9" s="464"/>
      <c r="J9" s="16"/>
    </row>
    <row r="10" spans="1:10" ht="13.5" thickBot="1">
      <c r="A10" s="463"/>
      <c r="B10" s="463"/>
      <c r="C10" s="463"/>
      <c r="D10" s="463"/>
      <c r="E10" s="463"/>
      <c r="F10" s="463"/>
      <c r="G10" s="463"/>
      <c r="H10" s="463"/>
      <c r="I10" s="463"/>
      <c r="J10" s="463"/>
    </row>
    <row r="11" spans="1:10" ht="27.95" customHeight="1" thickBot="1">
      <c r="A11" s="468"/>
      <c r="B11" s="469"/>
      <c r="C11" s="472"/>
      <c r="D11" s="473"/>
      <c r="E11" s="474"/>
      <c r="F11" s="475"/>
      <c r="G11" s="475"/>
      <c r="H11" s="475"/>
      <c r="I11" s="475"/>
    </row>
    <row r="12" spans="1:10" ht="27.95" customHeight="1" thickBot="1">
      <c r="A12" s="470"/>
      <c r="B12" s="471"/>
      <c r="C12" s="17"/>
      <c r="D12" s="17"/>
      <c r="E12" s="17"/>
      <c r="F12" s="476"/>
      <c r="G12" s="476"/>
      <c r="H12" s="476"/>
      <c r="I12" s="476"/>
    </row>
    <row r="13" spans="1:10" ht="13.5" thickBot="1">
      <c r="A13" s="18"/>
      <c r="B13" s="19"/>
      <c r="C13" s="465"/>
      <c r="D13" s="466"/>
      <c r="E13" s="466"/>
      <c r="F13" s="466"/>
      <c r="G13" s="466"/>
      <c r="H13" s="466"/>
      <c r="I13" s="467"/>
    </row>
    <row r="14" spans="1:10" ht="13.5" thickBot="1">
      <c r="A14" s="18"/>
      <c r="B14" s="19"/>
      <c r="C14" s="465"/>
      <c r="D14" s="466"/>
      <c r="E14" s="466"/>
      <c r="F14" s="466"/>
      <c r="G14" s="466"/>
      <c r="H14" s="466"/>
      <c r="I14" s="467"/>
    </row>
    <row r="15" spans="1:10" ht="13.5" thickBot="1">
      <c r="A15" s="18"/>
      <c r="B15" s="19"/>
      <c r="C15" s="465"/>
      <c r="D15" s="466"/>
      <c r="E15" s="466"/>
      <c r="F15" s="466"/>
      <c r="G15" s="466"/>
      <c r="H15" s="466"/>
      <c r="I15" s="467"/>
    </row>
    <row r="16" spans="1:10" ht="13.5" thickBot="1">
      <c r="A16" s="18"/>
      <c r="B16" s="19"/>
      <c r="C16" s="465"/>
      <c r="D16" s="466"/>
      <c r="E16" s="466"/>
      <c r="F16" s="466"/>
      <c r="G16" s="466"/>
      <c r="H16" s="466"/>
      <c r="I16" s="467"/>
    </row>
    <row r="17" spans="1:9" ht="13.5" thickBot="1">
      <c r="A17" s="18"/>
      <c r="B17" s="19"/>
      <c r="C17" s="465"/>
      <c r="D17" s="466"/>
      <c r="E17" s="466"/>
      <c r="F17" s="466"/>
      <c r="G17" s="466"/>
      <c r="H17" s="466"/>
      <c r="I17" s="467"/>
    </row>
    <row r="18" spans="1:9" ht="13.5" thickBot="1">
      <c r="A18" s="18"/>
      <c r="B18" s="19"/>
      <c r="C18" s="465"/>
      <c r="D18" s="466"/>
      <c r="E18" s="466"/>
      <c r="F18" s="466"/>
      <c r="G18" s="466"/>
      <c r="H18" s="466"/>
      <c r="I18" s="467"/>
    </row>
    <row r="19" spans="1:9" ht="13.5" thickBot="1">
      <c r="A19" s="18"/>
      <c r="B19" s="19"/>
      <c r="C19" s="465"/>
      <c r="D19" s="466"/>
      <c r="E19" s="466"/>
      <c r="F19" s="466"/>
      <c r="G19" s="466"/>
      <c r="H19" s="466"/>
      <c r="I19" s="467"/>
    </row>
    <row r="20" spans="1:9" ht="13.5" thickBot="1">
      <c r="A20" s="18"/>
      <c r="B20" s="19"/>
      <c r="C20" s="465"/>
      <c r="D20" s="466"/>
      <c r="E20" s="466"/>
      <c r="F20" s="466"/>
      <c r="G20" s="466"/>
      <c r="H20" s="466"/>
      <c r="I20" s="467"/>
    </row>
    <row r="21" spans="1:9" ht="13.5" thickBot="1">
      <c r="A21" s="18"/>
      <c r="B21" s="19"/>
      <c r="C21" s="465"/>
      <c r="D21" s="466"/>
      <c r="E21" s="466"/>
      <c r="F21" s="466"/>
      <c r="G21" s="466"/>
      <c r="H21" s="466"/>
      <c r="I21" s="467"/>
    </row>
    <row r="22" spans="1:9" ht="13.5" thickBot="1">
      <c r="A22" s="18"/>
      <c r="B22" s="19"/>
      <c r="C22" s="465"/>
      <c r="D22" s="466"/>
      <c r="E22" s="466"/>
      <c r="F22" s="466"/>
      <c r="G22" s="466"/>
      <c r="H22" s="466"/>
      <c r="I22" s="467"/>
    </row>
    <row r="23" spans="1:9" ht="13.5" thickBot="1">
      <c r="A23" s="18"/>
      <c r="B23" s="19"/>
      <c r="C23" s="465"/>
      <c r="D23" s="466"/>
      <c r="E23" s="466"/>
      <c r="F23" s="466"/>
      <c r="G23" s="466"/>
      <c r="H23" s="466"/>
      <c r="I23" s="467"/>
    </row>
    <row r="24" spans="1:9" ht="13.5" thickBot="1">
      <c r="A24" s="18"/>
      <c r="B24" s="19"/>
      <c r="C24" s="465"/>
      <c r="D24" s="466"/>
      <c r="E24" s="466"/>
      <c r="F24" s="466"/>
      <c r="G24" s="466"/>
      <c r="H24" s="466"/>
      <c r="I24" s="467"/>
    </row>
    <row r="25" spans="1:9" ht="13.5" thickBot="1">
      <c r="A25" s="18"/>
      <c r="B25" s="19"/>
      <c r="C25" s="465"/>
      <c r="D25" s="466"/>
      <c r="E25" s="466"/>
      <c r="F25" s="466"/>
      <c r="G25" s="466"/>
      <c r="H25" s="466"/>
      <c r="I25" s="467"/>
    </row>
    <row r="26" spans="1:9" ht="13.5" thickBot="1">
      <c r="A26" s="18"/>
      <c r="B26" s="19"/>
      <c r="C26" s="465"/>
      <c r="D26" s="466"/>
      <c r="E26" s="466"/>
      <c r="F26" s="466"/>
      <c r="G26" s="466"/>
      <c r="H26" s="466"/>
      <c r="I26" s="467"/>
    </row>
    <row r="27" spans="1:9" ht="13.5" thickBot="1">
      <c r="A27" s="18"/>
      <c r="B27" s="19"/>
      <c r="C27" s="465"/>
      <c r="D27" s="466"/>
      <c r="E27" s="466"/>
      <c r="F27" s="466"/>
      <c r="G27" s="466"/>
      <c r="H27" s="466"/>
      <c r="I27" s="467"/>
    </row>
    <row r="28" spans="1:9" ht="13.5" thickBot="1">
      <c r="A28" s="18"/>
      <c r="B28" s="19"/>
      <c r="C28" s="465"/>
      <c r="D28" s="466"/>
      <c r="E28" s="466"/>
      <c r="F28" s="466"/>
      <c r="G28" s="466"/>
      <c r="H28" s="466"/>
      <c r="I28" s="467"/>
    </row>
    <row r="29" spans="1:9" ht="13.5" thickBot="1">
      <c r="A29" s="18"/>
      <c r="B29" s="19"/>
      <c r="C29" s="465"/>
      <c r="D29" s="466"/>
      <c r="E29" s="466"/>
      <c r="F29" s="466"/>
      <c r="G29" s="466"/>
      <c r="H29" s="466"/>
      <c r="I29" s="467"/>
    </row>
    <row r="30" spans="1:9" ht="13.5" thickBot="1">
      <c r="A30" s="18"/>
      <c r="B30" s="19"/>
      <c r="C30" s="465"/>
      <c r="D30" s="466"/>
      <c r="E30" s="466"/>
      <c r="F30" s="466"/>
      <c r="G30" s="466"/>
      <c r="H30" s="466"/>
      <c r="I30" s="467"/>
    </row>
    <row r="31" spans="1:9" ht="13.5" thickBot="1">
      <c r="A31" s="18"/>
      <c r="B31" s="19"/>
      <c r="C31" s="465"/>
      <c r="D31" s="466"/>
      <c r="E31" s="466"/>
      <c r="F31" s="466"/>
      <c r="G31" s="466"/>
      <c r="H31" s="466"/>
      <c r="I31" s="467"/>
    </row>
    <row r="32" spans="1:9" ht="13.5" thickBot="1">
      <c r="A32" s="18"/>
      <c r="B32" s="19"/>
      <c r="C32" s="465"/>
      <c r="D32" s="466"/>
      <c r="E32" s="466"/>
      <c r="F32" s="466"/>
      <c r="G32" s="466"/>
      <c r="H32" s="466"/>
      <c r="I32" s="467"/>
    </row>
    <row r="33" spans="1:9" ht="13.5" thickBot="1">
      <c r="A33" s="18"/>
      <c r="B33" s="19"/>
      <c r="C33" s="465"/>
      <c r="D33" s="466"/>
      <c r="E33" s="466"/>
      <c r="F33" s="466"/>
      <c r="G33" s="466"/>
      <c r="H33" s="466"/>
      <c r="I33" s="467"/>
    </row>
    <row r="34" spans="1:9" ht="13.5" thickBot="1">
      <c r="A34" s="18"/>
      <c r="B34" s="19"/>
      <c r="C34" s="465"/>
      <c r="D34" s="466"/>
      <c r="E34" s="466"/>
      <c r="F34" s="466"/>
      <c r="G34" s="466"/>
      <c r="H34" s="466"/>
      <c r="I34" s="467"/>
    </row>
    <row r="35" spans="1:9" ht="13.5" thickBot="1">
      <c r="A35" s="18"/>
      <c r="B35" s="19"/>
      <c r="C35" s="465"/>
      <c r="D35" s="466"/>
      <c r="E35" s="466"/>
      <c r="F35" s="466"/>
      <c r="G35" s="466"/>
      <c r="H35" s="466"/>
      <c r="I35" s="467"/>
    </row>
    <row r="36" spans="1:9" ht="13.5" thickBot="1">
      <c r="A36" s="18"/>
      <c r="B36" s="19"/>
      <c r="C36" s="465"/>
      <c r="D36" s="466"/>
      <c r="E36" s="466"/>
      <c r="F36" s="466"/>
      <c r="G36" s="466"/>
      <c r="H36" s="466"/>
      <c r="I36" s="467"/>
    </row>
    <row r="37" spans="1:9" ht="13.5" thickBot="1">
      <c r="A37" s="18"/>
      <c r="B37" s="19"/>
      <c r="C37" s="465"/>
      <c r="D37" s="466"/>
      <c r="E37" s="466"/>
      <c r="F37" s="466"/>
      <c r="G37" s="466"/>
      <c r="H37" s="466"/>
      <c r="I37" s="467"/>
    </row>
    <row r="38" spans="1:9" ht="13.5" thickBot="1">
      <c r="A38" s="18"/>
      <c r="B38" s="19"/>
      <c r="C38" s="465"/>
      <c r="D38" s="466"/>
      <c r="E38" s="466"/>
      <c r="F38" s="466"/>
      <c r="G38" s="466"/>
      <c r="H38" s="466"/>
      <c r="I38" s="467"/>
    </row>
    <row r="39" spans="1:9" ht="13.5" thickBot="1">
      <c r="A39" s="18"/>
      <c r="B39" s="19"/>
      <c r="C39" s="465"/>
      <c r="D39" s="466"/>
      <c r="E39" s="466"/>
      <c r="F39" s="466"/>
      <c r="G39" s="466"/>
      <c r="H39" s="466"/>
      <c r="I39" s="467"/>
    </row>
    <row r="40" spans="1:9" ht="13.5" thickBot="1">
      <c r="A40" s="18"/>
      <c r="B40" s="19"/>
      <c r="C40" s="465"/>
      <c r="D40" s="466"/>
      <c r="E40" s="466"/>
      <c r="F40" s="466"/>
      <c r="G40" s="466"/>
      <c r="H40" s="466"/>
      <c r="I40" s="467"/>
    </row>
    <row r="41" spans="1:9" ht="27.95" customHeight="1" thickBot="1">
      <c r="A41" s="18"/>
      <c r="B41" s="19"/>
      <c r="C41" s="20"/>
      <c r="D41" s="20"/>
      <c r="E41" s="20"/>
      <c r="F41" s="21"/>
      <c r="G41" s="21"/>
      <c r="H41" s="21"/>
      <c r="I41" s="22"/>
    </row>
    <row r="42" spans="1:9" ht="13.5" thickBot="1">
      <c r="A42" s="18"/>
      <c r="B42" s="19"/>
      <c r="C42" s="465"/>
      <c r="D42" s="466"/>
      <c r="E42" s="466"/>
      <c r="F42" s="466"/>
      <c r="G42" s="466"/>
      <c r="H42" s="466"/>
      <c r="I42" s="467"/>
    </row>
    <row r="43" spans="1:9" ht="27.95" customHeight="1" thickBot="1">
      <c r="A43" s="18"/>
      <c r="B43" s="19"/>
      <c r="C43" s="20"/>
      <c r="D43" s="20"/>
      <c r="E43" s="20"/>
      <c r="F43" s="21"/>
      <c r="G43" s="21"/>
      <c r="H43" s="21"/>
      <c r="I43" s="22"/>
    </row>
    <row r="44" spans="1:9" ht="27.95" customHeight="1" thickBot="1">
      <c r="A44" s="18"/>
      <c r="B44" s="19"/>
      <c r="C44" s="20"/>
      <c r="D44" s="20"/>
      <c r="E44" s="20"/>
      <c r="F44" s="21"/>
      <c r="G44" s="21"/>
      <c r="H44" s="21"/>
      <c r="I44" s="22"/>
    </row>
    <row r="45" spans="1:9" ht="13.5" thickBot="1">
      <c r="A45" s="18"/>
      <c r="B45" s="19"/>
      <c r="C45" s="465"/>
      <c r="D45" s="466"/>
      <c r="E45" s="466"/>
      <c r="F45" s="466"/>
      <c r="G45" s="466"/>
      <c r="H45" s="466"/>
      <c r="I45" s="467"/>
    </row>
    <row r="46" spans="1:9" ht="13.5" thickBot="1">
      <c r="A46" s="18"/>
      <c r="B46" s="19"/>
      <c r="C46" s="465"/>
      <c r="D46" s="466"/>
      <c r="E46" s="466"/>
      <c r="F46" s="466"/>
      <c r="G46" s="466"/>
      <c r="H46" s="466"/>
      <c r="I46" s="467"/>
    </row>
    <row r="47" spans="1:9" ht="13.5" thickBot="1">
      <c r="A47" s="18"/>
      <c r="B47" s="19"/>
      <c r="C47" s="465"/>
      <c r="D47" s="466"/>
      <c r="E47" s="466"/>
      <c r="F47" s="466"/>
      <c r="G47" s="466"/>
      <c r="H47" s="466"/>
      <c r="I47" s="467"/>
    </row>
    <row r="48" spans="1:9" ht="27.95" customHeight="1" thickBot="1">
      <c r="A48" s="18"/>
      <c r="B48" s="19"/>
      <c r="C48" s="20"/>
      <c r="D48" s="20"/>
      <c r="E48" s="20"/>
      <c r="F48" s="21"/>
      <c r="G48" s="21"/>
      <c r="H48" s="21"/>
      <c r="I48" s="22"/>
    </row>
    <row r="49" spans="1:9" ht="27.95" customHeight="1" thickBot="1">
      <c r="A49" s="18"/>
      <c r="B49" s="19"/>
      <c r="C49" s="20"/>
      <c r="D49" s="20"/>
      <c r="E49" s="20"/>
      <c r="F49" s="21"/>
      <c r="G49" s="21"/>
      <c r="H49" s="21"/>
      <c r="I49" s="22"/>
    </row>
    <row r="50" spans="1:9" ht="27.95" customHeight="1" thickBot="1">
      <c r="A50" s="18"/>
      <c r="B50" s="19"/>
      <c r="C50" s="20"/>
      <c r="D50" s="20"/>
      <c r="E50" s="20"/>
      <c r="F50" s="21"/>
      <c r="G50" s="21"/>
      <c r="H50" s="21"/>
      <c r="I50" s="22"/>
    </row>
    <row r="51" spans="1:9" ht="13.5" thickBot="1">
      <c r="A51" s="18"/>
      <c r="B51" s="19"/>
      <c r="C51" s="465"/>
      <c r="D51" s="466"/>
      <c r="E51" s="466"/>
      <c r="F51" s="466"/>
      <c r="G51" s="466"/>
      <c r="H51" s="466"/>
      <c r="I51" s="467"/>
    </row>
    <row r="52" spans="1:9" ht="13.5" thickBot="1">
      <c r="A52" s="18"/>
      <c r="B52" s="19"/>
      <c r="C52" s="465"/>
      <c r="D52" s="466"/>
      <c r="E52" s="466"/>
      <c r="F52" s="466"/>
      <c r="G52" s="466"/>
      <c r="H52" s="466"/>
      <c r="I52" s="467"/>
    </row>
    <row r="53" spans="1:9" ht="13.5" thickBot="1">
      <c r="A53" s="18"/>
      <c r="B53" s="19"/>
      <c r="C53" s="465"/>
      <c r="D53" s="466"/>
      <c r="E53" s="466"/>
      <c r="F53" s="466"/>
      <c r="G53" s="466"/>
      <c r="H53" s="466"/>
      <c r="I53" s="467"/>
    </row>
    <row r="54" spans="1:9" ht="27.95" customHeight="1" thickBot="1">
      <c r="A54" s="18"/>
      <c r="B54" s="19"/>
      <c r="C54" s="20"/>
      <c r="D54" s="20"/>
      <c r="E54" s="20"/>
      <c r="F54" s="21"/>
      <c r="G54" s="21"/>
      <c r="H54" s="21"/>
      <c r="I54" s="22"/>
    </row>
    <row r="55" spans="1:9" ht="27.95" customHeight="1" thickBot="1">
      <c r="A55" s="18"/>
      <c r="B55" s="19"/>
      <c r="C55" s="20"/>
      <c r="D55" s="20"/>
      <c r="E55" s="20"/>
      <c r="F55" s="21"/>
      <c r="G55" s="21"/>
      <c r="H55" s="21"/>
      <c r="I55" s="22"/>
    </row>
    <row r="56" spans="1:9" ht="27.95" customHeight="1" thickBot="1">
      <c r="A56" s="18"/>
      <c r="B56" s="19"/>
      <c r="C56" s="20"/>
      <c r="D56" s="20"/>
      <c r="E56" s="20"/>
      <c r="F56" s="21"/>
      <c r="G56" s="21"/>
      <c r="H56" s="21"/>
      <c r="I56" s="22"/>
    </row>
    <row r="57" spans="1:9" ht="13.5" thickBot="1">
      <c r="A57" s="18"/>
      <c r="B57" s="19"/>
      <c r="C57" s="465"/>
      <c r="D57" s="466"/>
      <c r="E57" s="466"/>
      <c r="F57" s="466"/>
      <c r="G57" s="466"/>
      <c r="H57" s="466"/>
      <c r="I57" s="467"/>
    </row>
    <row r="58" spans="1:9" ht="13.5" thickBot="1">
      <c r="A58" s="18"/>
      <c r="B58" s="19"/>
      <c r="C58" s="465"/>
      <c r="D58" s="466"/>
      <c r="E58" s="466"/>
      <c r="F58" s="466"/>
      <c r="G58" s="466"/>
      <c r="H58" s="466"/>
      <c r="I58" s="467"/>
    </row>
    <row r="59" spans="1:9" ht="13.5" thickBot="1">
      <c r="A59" s="18"/>
      <c r="B59" s="19"/>
      <c r="C59" s="465"/>
      <c r="D59" s="466"/>
      <c r="E59" s="466"/>
      <c r="F59" s="466"/>
      <c r="G59" s="466"/>
      <c r="H59" s="466"/>
      <c r="I59" s="467"/>
    </row>
    <row r="60" spans="1:9" ht="27.95" customHeight="1" thickBot="1">
      <c r="A60" s="18"/>
      <c r="B60" s="19"/>
      <c r="C60" s="20"/>
      <c r="D60" s="20"/>
      <c r="E60" s="20"/>
      <c r="F60" s="21"/>
      <c r="G60" s="21"/>
      <c r="H60" s="21"/>
      <c r="I60" s="22"/>
    </row>
    <row r="61" spans="1:9" ht="27.95" customHeight="1" thickBot="1">
      <c r="A61" s="18"/>
      <c r="B61" s="19"/>
      <c r="C61" s="20"/>
      <c r="D61" s="20"/>
      <c r="E61" s="20"/>
      <c r="F61" s="21"/>
      <c r="G61" s="21"/>
      <c r="H61" s="21"/>
      <c r="I61" s="22"/>
    </row>
    <row r="62" spans="1:9" ht="27.95" customHeight="1" thickBot="1">
      <c r="A62" s="18"/>
      <c r="B62" s="19"/>
      <c r="C62" s="20"/>
      <c r="D62" s="20"/>
      <c r="E62" s="20"/>
      <c r="F62" s="21"/>
      <c r="G62" s="21"/>
      <c r="H62" s="21"/>
      <c r="I62" s="22"/>
    </row>
    <row r="63" spans="1:9" ht="13.5" thickBot="1">
      <c r="A63" s="18"/>
      <c r="B63" s="19"/>
      <c r="C63" s="465"/>
      <c r="D63" s="466"/>
      <c r="E63" s="466"/>
      <c r="F63" s="466"/>
      <c r="G63" s="466"/>
      <c r="H63" s="466"/>
      <c r="I63" s="467"/>
    </row>
    <row r="64" spans="1:9" ht="27.95" customHeight="1" thickBot="1">
      <c r="A64" s="18"/>
      <c r="B64" s="19"/>
      <c r="C64" s="20"/>
      <c r="D64" s="20"/>
      <c r="E64" s="20"/>
      <c r="F64" s="21"/>
      <c r="G64" s="21"/>
      <c r="H64" s="21"/>
      <c r="I64" s="22"/>
    </row>
    <row r="65" spans="1:9" ht="13.5" thickBot="1">
      <c r="A65" s="18"/>
      <c r="B65" s="19"/>
      <c r="C65" s="465"/>
      <c r="D65" s="466"/>
      <c r="E65" s="466"/>
      <c r="F65" s="466"/>
      <c r="G65" s="466"/>
      <c r="H65" s="466"/>
      <c r="I65" s="467"/>
    </row>
    <row r="66" spans="1:9" ht="13.5" thickBot="1">
      <c r="A66" s="18"/>
      <c r="B66" s="19"/>
      <c r="C66" s="465"/>
      <c r="D66" s="466"/>
      <c r="E66" s="466"/>
      <c r="F66" s="466"/>
      <c r="G66" s="466"/>
      <c r="H66" s="466"/>
      <c r="I66" s="467"/>
    </row>
    <row r="67" spans="1:9" ht="13.5" thickBot="1">
      <c r="A67" s="18"/>
      <c r="B67" s="19"/>
      <c r="C67" s="465"/>
      <c r="D67" s="466"/>
      <c r="E67" s="466"/>
      <c r="F67" s="466"/>
      <c r="G67" s="466"/>
      <c r="H67" s="466"/>
      <c r="I67" s="467"/>
    </row>
    <row r="68" spans="1:9" ht="27.95" customHeight="1" thickBot="1">
      <c r="A68" s="18"/>
      <c r="B68" s="19"/>
      <c r="C68" s="20"/>
      <c r="D68" s="20"/>
      <c r="E68" s="20"/>
      <c r="F68" s="21"/>
      <c r="G68" s="21"/>
      <c r="H68" s="21"/>
      <c r="I68" s="22"/>
    </row>
    <row r="69" spans="1:9" ht="13.5" thickBot="1">
      <c r="A69" s="18"/>
      <c r="B69" s="19"/>
      <c r="C69" s="465"/>
      <c r="D69" s="466"/>
      <c r="E69" s="466"/>
      <c r="F69" s="466"/>
      <c r="G69" s="466"/>
      <c r="H69" s="466"/>
      <c r="I69" s="467"/>
    </row>
    <row r="70" spans="1:9" ht="13.5" thickBot="1">
      <c r="A70" s="18"/>
      <c r="B70" s="19"/>
      <c r="C70" s="465"/>
      <c r="D70" s="466"/>
      <c r="E70" s="466"/>
      <c r="F70" s="466"/>
      <c r="G70" s="466"/>
      <c r="H70" s="466"/>
      <c r="I70" s="467"/>
    </row>
    <row r="71" spans="1:9" ht="13.5" thickBot="1">
      <c r="A71" s="18"/>
      <c r="B71" s="19"/>
      <c r="C71" s="465"/>
      <c r="D71" s="466"/>
      <c r="E71" s="466"/>
      <c r="F71" s="466"/>
      <c r="G71" s="466"/>
      <c r="H71" s="466"/>
      <c r="I71" s="467"/>
    </row>
    <row r="72" spans="1:9" ht="27.95" customHeight="1" thickBot="1">
      <c r="A72" s="18"/>
      <c r="B72" s="19"/>
      <c r="C72" s="20"/>
      <c r="D72" s="20"/>
      <c r="E72" s="20"/>
      <c r="F72" s="21"/>
      <c r="G72" s="21"/>
      <c r="H72" s="21"/>
      <c r="I72" s="22"/>
    </row>
    <row r="73" spans="1:9" ht="13.5" thickBot="1">
      <c r="A73" s="18"/>
      <c r="B73" s="19"/>
      <c r="C73" s="465"/>
      <c r="D73" s="466"/>
      <c r="E73" s="466"/>
      <c r="F73" s="466"/>
      <c r="G73" s="466"/>
      <c r="H73" s="466"/>
      <c r="I73" s="467"/>
    </row>
    <row r="74" spans="1:9" ht="13.5" thickBot="1">
      <c r="A74" s="18"/>
      <c r="B74" s="19"/>
      <c r="C74" s="465"/>
      <c r="D74" s="466"/>
      <c r="E74" s="466"/>
      <c r="F74" s="466"/>
      <c r="G74" s="466"/>
      <c r="H74" s="466"/>
      <c r="I74" s="467"/>
    </row>
    <row r="75" spans="1:9" ht="27.95" customHeight="1" thickBot="1">
      <c r="A75" s="18"/>
      <c r="B75" s="19"/>
      <c r="C75" s="20"/>
      <c r="D75" s="20"/>
      <c r="E75" s="20"/>
      <c r="F75" s="21"/>
      <c r="G75" s="21"/>
      <c r="H75" s="21"/>
      <c r="I75" s="22"/>
    </row>
    <row r="76" spans="1:9" ht="13.5" thickBot="1">
      <c r="A76" s="18"/>
      <c r="B76" s="19"/>
      <c r="C76" s="465"/>
      <c r="D76" s="466"/>
      <c r="E76" s="466"/>
      <c r="F76" s="466"/>
      <c r="G76" s="466"/>
      <c r="H76" s="466"/>
      <c r="I76" s="467"/>
    </row>
    <row r="77" spans="1:9" ht="13.5" thickBot="1">
      <c r="A77" s="18"/>
      <c r="B77" s="19"/>
      <c r="C77" s="465"/>
      <c r="D77" s="466"/>
      <c r="E77" s="466"/>
      <c r="F77" s="466"/>
      <c r="G77" s="466"/>
      <c r="H77" s="466"/>
      <c r="I77" s="467"/>
    </row>
    <row r="78" spans="1:9" ht="27.95" customHeight="1" thickBot="1">
      <c r="A78" s="18"/>
      <c r="B78" s="19"/>
      <c r="C78" s="20"/>
      <c r="D78" s="20"/>
      <c r="E78" s="20"/>
      <c r="F78" s="21"/>
      <c r="G78" s="21"/>
      <c r="H78" s="21"/>
      <c r="I78" s="22"/>
    </row>
    <row r="79" spans="1:9" ht="27.95" customHeight="1" thickBot="1">
      <c r="A79" s="18"/>
      <c r="B79" s="19"/>
      <c r="C79" s="20"/>
      <c r="D79" s="20"/>
      <c r="E79" s="20"/>
      <c r="F79" s="21"/>
      <c r="G79" s="21"/>
      <c r="H79" s="21"/>
      <c r="I79" s="22"/>
    </row>
    <row r="80" spans="1:9" ht="27.95" customHeight="1" thickBot="1">
      <c r="A80" s="18"/>
      <c r="B80" s="19"/>
      <c r="C80" s="20"/>
      <c r="D80" s="20"/>
      <c r="E80" s="20"/>
      <c r="F80" s="21"/>
      <c r="G80" s="21"/>
      <c r="H80" s="21"/>
      <c r="I80" s="22"/>
    </row>
    <row r="81" spans="1:9" ht="13.5" thickBot="1">
      <c r="A81" s="18"/>
      <c r="B81" s="19"/>
      <c r="C81" s="465"/>
      <c r="D81" s="466"/>
      <c r="E81" s="466"/>
      <c r="F81" s="466"/>
      <c r="G81" s="466"/>
      <c r="H81" s="466"/>
      <c r="I81" s="467"/>
    </row>
    <row r="82" spans="1:9" ht="27.95" customHeight="1" thickBot="1">
      <c r="A82" s="18"/>
      <c r="B82" s="19"/>
      <c r="C82" s="20"/>
      <c r="D82" s="20"/>
      <c r="E82" s="20"/>
      <c r="F82" s="21"/>
      <c r="G82" s="21"/>
      <c r="H82" s="21"/>
      <c r="I82" s="22"/>
    </row>
    <row r="83" spans="1:9" ht="27.95" customHeight="1" thickBot="1">
      <c r="A83" s="18"/>
      <c r="B83" s="19"/>
      <c r="C83" s="20"/>
      <c r="D83" s="20"/>
      <c r="E83" s="20"/>
      <c r="F83" s="21"/>
      <c r="G83" s="21"/>
      <c r="H83" s="21"/>
      <c r="I83" s="22"/>
    </row>
    <row r="84" spans="1:9" ht="27.95" customHeight="1" thickBot="1">
      <c r="A84" s="18"/>
      <c r="B84" s="19"/>
      <c r="C84" s="20"/>
      <c r="D84" s="20"/>
      <c r="E84" s="20"/>
      <c r="F84" s="21"/>
      <c r="G84" s="21"/>
      <c r="H84" s="21"/>
      <c r="I84" s="22"/>
    </row>
    <row r="85" spans="1:9" ht="27.95" customHeight="1" thickBot="1">
      <c r="A85" s="18"/>
      <c r="B85" s="19"/>
      <c r="C85" s="20"/>
      <c r="D85" s="20"/>
      <c r="E85" s="20"/>
      <c r="F85" s="21"/>
      <c r="G85" s="21"/>
      <c r="H85" s="21"/>
      <c r="I85" s="22"/>
    </row>
    <row r="86" spans="1:9" ht="13.5" thickBot="1">
      <c r="A86" s="18"/>
      <c r="B86" s="19"/>
      <c r="C86" s="465"/>
      <c r="D86" s="466"/>
      <c r="E86" s="466"/>
      <c r="F86" s="466"/>
      <c r="G86" s="466"/>
      <c r="H86" s="466"/>
      <c r="I86" s="467"/>
    </row>
    <row r="87" spans="1:9" ht="13.5" thickBot="1">
      <c r="A87" s="18"/>
      <c r="B87" s="19"/>
      <c r="C87" s="465"/>
      <c r="D87" s="466"/>
      <c r="E87" s="466"/>
      <c r="F87" s="466"/>
      <c r="G87" s="466"/>
      <c r="H87" s="466"/>
      <c r="I87" s="467"/>
    </row>
    <row r="88" spans="1:9" ht="27.95" customHeight="1" thickBot="1">
      <c r="A88" s="18"/>
      <c r="B88" s="19"/>
      <c r="C88" s="20"/>
      <c r="D88" s="20"/>
      <c r="E88" s="20"/>
      <c r="F88" s="21"/>
      <c r="G88" s="21"/>
      <c r="H88" s="21"/>
      <c r="I88" s="22"/>
    </row>
    <row r="89" spans="1:9" ht="27.95" customHeight="1" thickBot="1">
      <c r="A89" s="18"/>
      <c r="B89" s="19"/>
      <c r="C89" s="20"/>
      <c r="D89" s="20"/>
      <c r="E89" s="20"/>
      <c r="F89" s="21"/>
      <c r="G89" s="21"/>
      <c r="H89" s="21"/>
      <c r="I89" s="22"/>
    </row>
    <row r="90" spans="1:9" ht="13.5" thickBot="1">
      <c r="A90" s="18"/>
      <c r="B90" s="19"/>
      <c r="C90" s="465"/>
      <c r="D90" s="466"/>
      <c r="E90" s="466"/>
      <c r="F90" s="466"/>
      <c r="G90" s="466"/>
      <c r="H90" s="466"/>
      <c r="I90" s="467"/>
    </row>
    <row r="91" spans="1:9" ht="13.5" thickBot="1">
      <c r="A91" s="18"/>
      <c r="B91" s="19"/>
      <c r="C91" s="465"/>
      <c r="D91" s="466"/>
      <c r="E91" s="466"/>
      <c r="F91" s="466"/>
      <c r="G91" s="466"/>
      <c r="H91" s="466"/>
      <c r="I91" s="467"/>
    </row>
    <row r="92" spans="1:9" ht="27.95" customHeight="1" thickBot="1">
      <c r="A92" s="18"/>
      <c r="B92" s="19"/>
      <c r="C92" s="20"/>
      <c r="D92" s="20"/>
      <c r="E92" s="20"/>
      <c r="F92" s="21"/>
      <c r="G92" s="21"/>
      <c r="H92" s="21"/>
      <c r="I92" s="22"/>
    </row>
    <row r="93" spans="1:9" ht="13.5" thickBot="1">
      <c r="A93" s="18"/>
      <c r="B93" s="19"/>
      <c r="C93" s="465"/>
      <c r="D93" s="466"/>
      <c r="E93" s="466"/>
      <c r="F93" s="466"/>
      <c r="G93" s="466"/>
      <c r="H93" s="466"/>
      <c r="I93" s="467"/>
    </row>
    <row r="94" spans="1:9" ht="13.5" thickBot="1">
      <c r="A94" s="18"/>
      <c r="B94" s="19"/>
      <c r="C94" s="465"/>
      <c r="D94" s="466"/>
      <c r="E94" s="466"/>
      <c r="F94" s="466"/>
      <c r="G94" s="466"/>
      <c r="H94" s="466"/>
      <c r="I94" s="467"/>
    </row>
    <row r="95" spans="1:9" ht="13.5" thickBot="1">
      <c r="A95" s="18"/>
      <c r="B95" s="19"/>
      <c r="C95" s="465"/>
      <c r="D95" s="466"/>
      <c r="E95" s="466"/>
      <c r="F95" s="466"/>
      <c r="G95" s="466"/>
      <c r="H95" s="466"/>
      <c r="I95" s="467"/>
    </row>
    <row r="96" spans="1:9" ht="27.95" customHeight="1" thickBot="1">
      <c r="A96" s="18"/>
      <c r="B96" s="19"/>
      <c r="C96" s="20"/>
      <c r="D96" s="20"/>
      <c r="E96" s="20"/>
      <c r="F96" s="21"/>
      <c r="G96" s="21"/>
      <c r="H96" s="21"/>
      <c r="I96" s="22"/>
    </row>
    <row r="97" spans="1:9" ht="13.5" thickBot="1">
      <c r="A97" s="18"/>
      <c r="B97" s="19"/>
      <c r="C97" s="465"/>
      <c r="D97" s="466"/>
      <c r="E97" s="466"/>
      <c r="F97" s="466"/>
      <c r="G97" s="466"/>
      <c r="H97" s="466"/>
      <c r="I97" s="467"/>
    </row>
    <row r="98" spans="1:9" ht="13.5" thickBot="1">
      <c r="A98" s="18"/>
      <c r="B98" s="19"/>
      <c r="C98" s="465"/>
      <c r="D98" s="466"/>
      <c r="E98" s="466"/>
      <c r="F98" s="466"/>
      <c r="G98" s="466"/>
      <c r="H98" s="466"/>
      <c r="I98" s="467"/>
    </row>
    <row r="99" spans="1:9" ht="27.95" customHeight="1" thickBot="1">
      <c r="A99" s="18"/>
      <c r="B99" s="19"/>
      <c r="C99" s="20"/>
      <c r="D99" s="20"/>
      <c r="E99" s="20"/>
      <c r="F99" s="21"/>
      <c r="G99" s="21"/>
      <c r="H99" s="21"/>
      <c r="I99" s="22"/>
    </row>
    <row r="100" spans="1:9" ht="27.95" customHeight="1" thickBot="1">
      <c r="A100" s="18"/>
      <c r="B100" s="19"/>
      <c r="C100" s="20"/>
      <c r="D100" s="20"/>
      <c r="E100" s="20"/>
      <c r="F100" s="21"/>
      <c r="G100" s="21"/>
      <c r="H100" s="21"/>
      <c r="I100" s="22"/>
    </row>
    <row r="101" spans="1:9" ht="27.95" customHeight="1" thickBot="1">
      <c r="A101" s="18"/>
      <c r="B101" s="19"/>
      <c r="C101" s="20"/>
      <c r="D101" s="20"/>
      <c r="E101" s="20"/>
      <c r="F101" s="21"/>
      <c r="G101" s="21"/>
      <c r="H101" s="21"/>
      <c r="I101" s="22"/>
    </row>
    <row r="102" spans="1:9" ht="27.95" customHeight="1" thickBot="1">
      <c r="A102" s="18"/>
      <c r="B102" s="19"/>
      <c r="C102" s="20"/>
      <c r="D102" s="20"/>
      <c r="E102" s="20"/>
      <c r="F102" s="21"/>
      <c r="G102" s="21"/>
      <c r="H102" s="21"/>
      <c r="I102" s="22"/>
    </row>
    <row r="103" spans="1:9" ht="27.95" customHeight="1" thickBot="1">
      <c r="A103" s="18"/>
      <c r="B103" s="19"/>
      <c r="C103" s="20"/>
      <c r="D103" s="20"/>
      <c r="E103" s="20"/>
      <c r="F103" s="21"/>
      <c r="G103" s="21"/>
      <c r="H103" s="21"/>
      <c r="I103" s="22"/>
    </row>
    <row r="104" spans="1:9" ht="27.95" customHeight="1" thickBot="1">
      <c r="A104" s="18"/>
      <c r="B104" s="19"/>
      <c r="C104" s="20"/>
      <c r="D104" s="20"/>
      <c r="E104" s="20"/>
      <c r="F104" s="21"/>
      <c r="G104" s="21"/>
      <c r="H104" s="21"/>
      <c r="I104" s="22"/>
    </row>
    <row r="105" spans="1:9" ht="13.5" thickBot="1">
      <c r="A105" s="18"/>
      <c r="B105" s="19"/>
      <c r="C105" s="465"/>
      <c r="D105" s="466"/>
      <c r="E105" s="466"/>
      <c r="F105" s="466"/>
      <c r="G105" s="466"/>
      <c r="H105" s="466"/>
      <c r="I105" s="467"/>
    </row>
    <row r="106" spans="1:9" ht="27.95" customHeight="1" thickBot="1">
      <c r="A106" s="18"/>
      <c r="B106" s="19"/>
      <c r="C106" s="20"/>
      <c r="D106" s="20"/>
      <c r="E106" s="20"/>
      <c r="F106" s="21"/>
      <c r="G106" s="21"/>
      <c r="H106" s="21"/>
      <c r="I106" s="22"/>
    </row>
    <row r="107" spans="1:9" ht="27.95" customHeight="1" thickBot="1">
      <c r="A107" s="18"/>
      <c r="B107" s="19"/>
      <c r="C107" s="20"/>
      <c r="D107" s="20"/>
      <c r="E107" s="20"/>
      <c r="F107" s="21"/>
      <c r="G107" s="21"/>
      <c r="H107" s="21"/>
      <c r="I107" s="22"/>
    </row>
    <row r="108" spans="1:9" ht="27.95" customHeight="1" thickBot="1">
      <c r="A108" s="18"/>
      <c r="B108" s="19"/>
      <c r="C108" s="20"/>
      <c r="D108" s="20"/>
      <c r="E108" s="20"/>
      <c r="F108" s="21"/>
      <c r="G108" s="21"/>
      <c r="H108" s="21"/>
      <c r="I108" s="22"/>
    </row>
    <row r="109" spans="1:9" ht="27.95" customHeight="1" thickBot="1">
      <c r="A109" s="18"/>
      <c r="B109" s="19"/>
      <c r="C109" s="20"/>
      <c r="D109" s="20"/>
      <c r="E109" s="20"/>
      <c r="F109" s="21"/>
      <c r="G109" s="21"/>
      <c r="H109" s="21"/>
      <c r="I109" s="22"/>
    </row>
    <row r="110" spans="1:9" ht="13.5" thickBot="1">
      <c r="A110" s="18"/>
      <c r="B110" s="19"/>
      <c r="C110" s="465"/>
      <c r="D110" s="466"/>
      <c r="E110" s="466"/>
      <c r="F110" s="466"/>
      <c r="G110" s="466"/>
      <c r="H110" s="466"/>
      <c r="I110" s="467"/>
    </row>
    <row r="111" spans="1:9" ht="27.95" customHeight="1" thickBot="1">
      <c r="A111" s="18"/>
      <c r="B111" s="19"/>
      <c r="C111" s="20"/>
      <c r="D111" s="20"/>
      <c r="E111" s="20"/>
      <c r="F111" s="21"/>
      <c r="G111" s="21"/>
      <c r="H111" s="21"/>
      <c r="I111" s="22"/>
    </row>
    <row r="112" spans="1:9" ht="27.95" customHeight="1" thickBot="1">
      <c r="A112" s="18"/>
      <c r="B112" s="19"/>
      <c r="C112" s="20"/>
      <c r="D112" s="20"/>
      <c r="E112" s="20"/>
      <c r="F112" s="21"/>
      <c r="G112" s="21"/>
      <c r="H112" s="21"/>
      <c r="I112" s="22"/>
    </row>
    <row r="113" spans="1:9" ht="27.95" customHeight="1" thickBot="1">
      <c r="A113" s="18"/>
      <c r="B113" s="19"/>
      <c r="C113" s="20"/>
      <c r="D113" s="20"/>
      <c r="E113" s="20"/>
      <c r="F113" s="21"/>
      <c r="G113" s="21"/>
      <c r="H113" s="21"/>
      <c r="I113" s="22"/>
    </row>
    <row r="114" spans="1:9" ht="27.95" customHeight="1" thickBot="1">
      <c r="A114" s="18"/>
      <c r="B114" s="19"/>
      <c r="C114" s="20"/>
      <c r="D114" s="20"/>
      <c r="E114" s="20"/>
      <c r="F114" s="21"/>
      <c r="G114" s="21"/>
      <c r="H114" s="21"/>
      <c r="I114" s="22"/>
    </row>
    <row r="115" spans="1:9" ht="13.5" thickBot="1">
      <c r="A115" s="18"/>
      <c r="B115" s="19"/>
      <c r="C115" s="465"/>
      <c r="D115" s="466"/>
      <c r="E115" s="466"/>
      <c r="F115" s="466"/>
      <c r="G115" s="466"/>
      <c r="H115" s="466"/>
      <c r="I115" s="467"/>
    </row>
    <row r="116" spans="1:9" ht="13.5" thickBot="1">
      <c r="A116" s="18"/>
      <c r="B116" s="19"/>
      <c r="C116" s="465"/>
      <c r="D116" s="466"/>
      <c r="E116" s="466"/>
      <c r="F116" s="466"/>
      <c r="G116" s="466"/>
      <c r="H116" s="466"/>
      <c r="I116" s="467"/>
    </row>
    <row r="117" spans="1:9" ht="13.5" thickBot="1">
      <c r="A117" s="18"/>
      <c r="B117" s="19"/>
      <c r="C117" s="465"/>
      <c r="D117" s="466"/>
      <c r="E117" s="466"/>
      <c r="F117" s="466"/>
      <c r="G117" s="466"/>
      <c r="H117" s="466"/>
      <c r="I117" s="467"/>
    </row>
    <row r="118" spans="1:9" ht="27.95" customHeight="1" thickBot="1">
      <c r="A118" s="18"/>
      <c r="B118" s="19"/>
      <c r="C118" s="20"/>
      <c r="D118" s="20"/>
      <c r="E118" s="20"/>
      <c r="F118" s="21"/>
      <c r="G118" s="21"/>
      <c r="H118" s="21"/>
      <c r="I118" s="22"/>
    </row>
    <row r="119" spans="1:9" ht="27.95" customHeight="1" thickBot="1">
      <c r="A119" s="18"/>
      <c r="B119" s="19"/>
      <c r="C119" s="20"/>
      <c r="D119" s="20"/>
      <c r="E119" s="20"/>
      <c r="F119" s="21"/>
      <c r="G119" s="21"/>
      <c r="H119" s="21"/>
      <c r="I119" s="22"/>
    </row>
    <row r="120" spans="1:9" ht="27.95" customHeight="1" thickBot="1">
      <c r="A120" s="18"/>
      <c r="B120" s="19"/>
      <c r="C120" s="20"/>
      <c r="D120" s="20"/>
      <c r="E120" s="20"/>
      <c r="F120" s="21"/>
      <c r="G120" s="21"/>
      <c r="H120" s="21"/>
      <c r="I120" s="22"/>
    </row>
    <row r="121" spans="1:9" ht="27.95" customHeight="1" thickBot="1">
      <c r="A121" s="18"/>
      <c r="B121" s="19"/>
      <c r="C121" s="20"/>
      <c r="D121" s="20"/>
      <c r="E121" s="20"/>
      <c r="F121" s="21"/>
      <c r="G121" s="21"/>
      <c r="H121" s="21"/>
      <c r="I121" s="22"/>
    </row>
    <row r="122" spans="1:9" ht="27.95" customHeight="1" thickBot="1">
      <c r="A122" s="18"/>
      <c r="B122" s="19"/>
      <c r="C122" s="20"/>
      <c r="D122" s="20"/>
      <c r="E122" s="20"/>
      <c r="F122" s="21"/>
      <c r="G122" s="21"/>
      <c r="H122" s="21"/>
      <c r="I122" s="22"/>
    </row>
    <row r="123" spans="1:9" ht="27.95" customHeight="1" thickBot="1">
      <c r="A123" s="18"/>
      <c r="B123" s="19"/>
      <c r="C123" s="20"/>
      <c r="D123" s="20"/>
      <c r="E123" s="20"/>
      <c r="F123" s="21"/>
      <c r="G123" s="21"/>
      <c r="H123" s="21"/>
      <c r="I123" s="22"/>
    </row>
    <row r="124" spans="1:9" ht="27.95" customHeight="1" thickBot="1">
      <c r="A124" s="18"/>
      <c r="B124" s="19"/>
      <c r="C124" s="20"/>
      <c r="D124" s="20"/>
      <c r="E124" s="20"/>
      <c r="F124" s="21"/>
      <c r="G124" s="21"/>
      <c r="H124" s="21"/>
      <c r="I124" s="22"/>
    </row>
    <row r="125" spans="1:9" ht="27.95" customHeight="1" thickBot="1">
      <c r="A125" s="18"/>
      <c r="B125" s="19"/>
      <c r="C125" s="20"/>
      <c r="D125" s="20"/>
      <c r="E125" s="20"/>
      <c r="F125" s="21"/>
      <c r="G125" s="21"/>
      <c r="H125" s="21"/>
      <c r="I125" s="22"/>
    </row>
    <row r="126" spans="1:9" ht="27.95" customHeight="1" thickBot="1">
      <c r="A126" s="18"/>
      <c r="B126" s="19"/>
      <c r="C126" s="20"/>
      <c r="D126" s="20"/>
      <c r="E126" s="20"/>
      <c r="F126" s="21"/>
      <c r="G126" s="21"/>
      <c r="H126" s="21"/>
      <c r="I126" s="22"/>
    </row>
    <row r="127" spans="1:9" ht="13.5" thickBot="1">
      <c r="A127" s="18"/>
      <c r="B127" s="19"/>
      <c r="C127" s="465"/>
      <c r="D127" s="466"/>
      <c r="E127" s="466"/>
      <c r="F127" s="466"/>
      <c r="G127" s="466"/>
      <c r="H127" s="466"/>
      <c r="I127" s="467"/>
    </row>
    <row r="128" spans="1:9" ht="13.5" thickBot="1">
      <c r="A128" s="18"/>
      <c r="B128" s="19"/>
      <c r="C128" s="465"/>
      <c r="D128" s="466"/>
      <c r="E128" s="466"/>
      <c r="F128" s="466"/>
      <c r="G128" s="466"/>
      <c r="H128" s="466"/>
      <c r="I128" s="467"/>
    </row>
    <row r="129" spans="1:9" ht="13.5" thickBot="1">
      <c r="A129" s="18"/>
      <c r="B129" s="19"/>
      <c r="C129" s="465"/>
      <c r="D129" s="466"/>
      <c r="E129" s="466"/>
      <c r="F129" s="466"/>
      <c r="G129" s="466"/>
      <c r="H129" s="466"/>
      <c r="I129" s="467"/>
    </row>
    <row r="130" spans="1:9" ht="13.5" thickBot="1">
      <c r="A130" s="18"/>
      <c r="B130" s="19"/>
      <c r="C130" s="465"/>
      <c r="D130" s="466"/>
      <c r="E130" s="466"/>
      <c r="F130" s="466"/>
      <c r="G130" s="466"/>
      <c r="H130" s="466"/>
      <c r="I130" s="467"/>
    </row>
    <row r="131" spans="1:9" ht="13.5" thickBot="1">
      <c r="A131" s="18"/>
      <c r="B131" s="19"/>
      <c r="C131" s="465"/>
      <c r="D131" s="466"/>
      <c r="E131" s="466"/>
      <c r="F131" s="466"/>
      <c r="G131" s="466"/>
      <c r="H131" s="466"/>
      <c r="I131" s="467"/>
    </row>
    <row r="132" spans="1:9" ht="13.5" thickBot="1">
      <c r="A132" s="18"/>
      <c r="B132" s="19"/>
      <c r="C132" s="465"/>
      <c r="D132" s="466"/>
      <c r="E132" s="466"/>
      <c r="F132" s="466"/>
      <c r="G132" s="466"/>
      <c r="H132" s="466"/>
      <c r="I132" s="467"/>
    </row>
    <row r="133" spans="1:9" ht="13.5" thickBot="1">
      <c r="A133" s="18"/>
      <c r="B133" s="19"/>
      <c r="C133" s="465"/>
      <c r="D133" s="466"/>
      <c r="E133" s="466"/>
      <c r="F133" s="466"/>
      <c r="G133" s="466"/>
      <c r="H133" s="466"/>
      <c r="I133" s="467"/>
    </row>
    <row r="134" spans="1:9" ht="13.5" thickBot="1">
      <c r="A134" s="18"/>
      <c r="B134" s="19"/>
      <c r="C134" s="465"/>
      <c r="D134" s="466"/>
      <c r="E134" s="466"/>
      <c r="F134" s="466"/>
      <c r="G134" s="466"/>
      <c r="H134" s="466"/>
      <c r="I134" s="467"/>
    </row>
    <row r="135" spans="1:9" ht="13.5" thickBot="1">
      <c r="A135" s="18"/>
      <c r="B135" s="19"/>
      <c r="C135" s="465"/>
      <c r="D135" s="466"/>
      <c r="E135" s="466"/>
      <c r="F135" s="466"/>
      <c r="G135" s="466"/>
      <c r="H135" s="466"/>
      <c r="I135" s="467"/>
    </row>
    <row r="136" spans="1:9" ht="13.5" thickBot="1">
      <c r="A136" s="18"/>
      <c r="B136" s="19"/>
      <c r="C136" s="465"/>
      <c r="D136" s="466"/>
      <c r="E136" s="466"/>
      <c r="F136" s="466"/>
      <c r="G136" s="466"/>
      <c r="H136" s="466"/>
      <c r="I136" s="467"/>
    </row>
    <row r="137" spans="1:9" ht="13.5" thickBot="1">
      <c r="A137" s="18"/>
      <c r="B137" s="19"/>
      <c r="C137" s="465"/>
      <c r="D137" s="466"/>
      <c r="E137" s="466"/>
      <c r="F137" s="466"/>
      <c r="G137" s="466"/>
      <c r="H137" s="466"/>
      <c r="I137" s="467"/>
    </row>
    <row r="138" spans="1:9" ht="13.5" thickBot="1">
      <c r="A138" s="18"/>
      <c r="B138" s="19"/>
      <c r="C138" s="465"/>
      <c r="D138" s="466"/>
      <c r="E138" s="466"/>
      <c r="F138" s="466"/>
      <c r="G138" s="466"/>
      <c r="H138" s="466"/>
      <c r="I138" s="467"/>
    </row>
    <row r="139" spans="1:9" ht="13.5" thickBot="1">
      <c r="A139" s="18"/>
      <c r="B139" s="19"/>
      <c r="C139" s="465"/>
      <c r="D139" s="466"/>
      <c r="E139" s="466"/>
      <c r="F139" s="466"/>
      <c r="G139" s="466"/>
      <c r="H139" s="466"/>
      <c r="I139" s="467"/>
    </row>
    <row r="140" spans="1:9" ht="27.95" customHeight="1" thickBot="1">
      <c r="A140" s="18"/>
      <c r="B140" s="19"/>
      <c r="C140" s="20"/>
      <c r="D140" s="20"/>
      <c r="E140" s="20"/>
      <c r="F140" s="21"/>
      <c r="G140" s="21"/>
      <c r="H140" s="21"/>
      <c r="I140" s="22"/>
    </row>
    <row r="141" spans="1:9" ht="27.95" customHeight="1" thickBot="1">
      <c r="A141" s="18"/>
      <c r="B141" s="19"/>
      <c r="C141" s="20"/>
      <c r="D141" s="20"/>
      <c r="E141" s="20"/>
      <c r="F141" s="21"/>
      <c r="G141" s="21"/>
      <c r="H141" s="21"/>
      <c r="I141" s="22"/>
    </row>
    <row r="142" spans="1:9" ht="13.5" thickBot="1">
      <c r="A142" s="18"/>
      <c r="B142" s="19"/>
      <c r="C142" s="465"/>
      <c r="D142" s="466"/>
      <c r="E142" s="466"/>
      <c r="F142" s="466"/>
      <c r="G142" s="466"/>
      <c r="H142" s="466"/>
      <c r="I142" s="467"/>
    </row>
    <row r="143" spans="1:9" ht="13.5" thickBot="1">
      <c r="A143" s="18"/>
      <c r="B143" s="19"/>
      <c r="C143" s="465"/>
      <c r="D143" s="466"/>
      <c r="E143" s="466"/>
      <c r="F143" s="466"/>
      <c r="G143" s="466"/>
      <c r="H143" s="466"/>
      <c r="I143" s="467"/>
    </row>
    <row r="144" spans="1:9" ht="13.5" thickBot="1">
      <c r="A144" s="18"/>
      <c r="B144" s="19"/>
      <c r="C144" s="465"/>
      <c r="D144" s="466"/>
      <c r="E144" s="466"/>
      <c r="F144" s="466"/>
      <c r="G144" s="466"/>
      <c r="H144" s="466"/>
      <c r="I144" s="467"/>
    </row>
    <row r="145" spans="1:9" ht="13.5" thickBot="1">
      <c r="A145" s="18"/>
      <c r="B145" s="19"/>
      <c r="C145" s="465"/>
      <c r="D145" s="466"/>
      <c r="E145" s="466"/>
      <c r="F145" s="466"/>
      <c r="G145" s="466"/>
      <c r="H145" s="466"/>
      <c r="I145" s="467"/>
    </row>
    <row r="146" spans="1:9" ht="27.95" customHeight="1" thickBot="1">
      <c r="A146" s="18"/>
      <c r="B146" s="19"/>
      <c r="C146" s="20"/>
      <c r="D146" s="20"/>
      <c r="E146" s="20"/>
      <c r="F146" s="21"/>
      <c r="G146" s="21"/>
      <c r="H146" s="21"/>
      <c r="I146" s="22"/>
    </row>
    <row r="147" spans="1:9" ht="27.95" customHeight="1" thickBot="1">
      <c r="A147" s="18"/>
      <c r="B147" s="19"/>
      <c r="C147" s="20"/>
      <c r="D147" s="20"/>
      <c r="E147" s="20"/>
      <c r="F147" s="21"/>
      <c r="G147" s="21"/>
      <c r="H147" s="21"/>
      <c r="I147" s="22"/>
    </row>
    <row r="148" spans="1:9" ht="27.95" customHeight="1" thickBot="1">
      <c r="A148" s="18"/>
      <c r="B148" s="19"/>
      <c r="C148" s="20"/>
      <c r="D148" s="20"/>
      <c r="E148" s="20"/>
      <c r="F148" s="21"/>
      <c r="G148" s="21"/>
      <c r="H148" s="21"/>
      <c r="I148" s="22"/>
    </row>
    <row r="149" spans="1:9" ht="13.5" thickBot="1">
      <c r="A149" s="18"/>
      <c r="B149" s="19"/>
      <c r="C149" s="465"/>
      <c r="D149" s="466"/>
      <c r="E149" s="466"/>
      <c r="F149" s="466"/>
      <c r="G149" s="466"/>
      <c r="H149" s="466"/>
      <c r="I149" s="467"/>
    </row>
    <row r="150" spans="1:9" ht="13.5" thickBot="1">
      <c r="A150" s="18"/>
      <c r="B150" s="19"/>
      <c r="C150" s="465"/>
      <c r="D150" s="466"/>
      <c r="E150" s="466"/>
      <c r="F150" s="466"/>
      <c r="G150" s="466"/>
      <c r="H150" s="466"/>
      <c r="I150" s="467"/>
    </row>
    <row r="151" spans="1:9" ht="13.5" thickBot="1">
      <c r="A151" s="18"/>
      <c r="B151" s="19"/>
      <c r="C151" s="465"/>
      <c r="D151" s="466"/>
      <c r="E151" s="466"/>
      <c r="F151" s="466"/>
      <c r="G151" s="466"/>
      <c r="H151" s="466"/>
      <c r="I151" s="467"/>
    </row>
    <row r="152" spans="1:9" ht="13.5" thickBot="1">
      <c r="A152" s="18"/>
      <c r="B152" s="19"/>
      <c r="C152" s="465"/>
      <c r="D152" s="466"/>
      <c r="E152" s="466"/>
      <c r="F152" s="466"/>
      <c r="G152" s="466"/>
      <c r="H152" s="466"/>
      <c r="I152" s="467"/>
    </row>
    <row r="153" spans="1:9" ht="27.95" customHeight="1" thickBot="1">
      <c r="A153" s="18"/>
      <c r="B153" s="19"/>
      <c r="C153" s="20"/>
      <c r="D153" s="20"/>
      <c r="E153" s="20"/>
      <c r="F153" s="21"/>
      <c r="G153" s="21"/>
      <c r="H153" s="21"/>
      <c r="I153" s="22"/>
    </row>
    <row r="154" spans="1:9" ht="27.95" customHeight="1" thickBot="1">
      <c r="A154" s="18"/>
      <c r="B154" s="19"/>
      <c r="C154" s="20"/>
      <c r="D154" s="20"/>
      <c r="E154" s="20"/>
      <c r="F154" s="21"/>
      <c r="G154" s="21"/>
      <c r="H154" s="21"/>
      <c r="I154" s="22"/>
    </row>
    <row r="155" spans="1:9" ht="27.95" customHeight="1" thickBot="1">
      <c r="A155" s="18"/>
      <c r="B155" s="19"/>
      <c r="C155" s="20"/>
      <c r="D155" s="20"/>
      <c r="E155" s="20"/>
      <c r="F155" s="21"/>
      <c r="G155" s="21"/>
      <c r="H155" s="21"/>
      <c r="I155" s="22"/>
    </row>
    <row r="156" spans="1:9" ht="27.95" customHeight="1" thickBot="1">
      <c r="A156" s="18"/>
      <c r="B156" s="19"/>
      <c r="C156" s="20"/>
      <c r="D156" s="20"/>
      <c r="E156" s="20"/>
      <c r="F156" s="21"/>
      <c r="G156" s="21"/>
      <c r="H156" s="21"/>
      <c r="I156" s="22"/>
    </row>
    <row r="157" spans="1:9" ht="27.95" customHeight="1" thickBot="1">
      <c r="A157" s="18"/>
      <c r="B157" s="19"/>
      <c r="C157" s="20"/>
      <c r="D157" s="20"/>
      <c r="E157" s="20"/>
      <c r="F157" s="21"/>
      <c r="G157" s="21"/>
      <c r="H157" s="21"/>
      <c r="I157" s="22"/>
    </row>
    <row r="158" spans="1:9" ht="27.95" customHeight="1" thickBot="1">
      <c r="A158" s="18"/>
      <c r="B158" s="19"/>
      <c r="C158" s="20"/>
      <c r="D158" s="20"/>
      <c r="E158" s="20"/>
      <c r="F158" s="21"/>
      <c r="G158" s="21"/>
      <c r="H158" s="21"/>
      <c r="I158" s="22"/>
    </row>
    <row r="159" spans="1:9" ht="27.95" customHeight="1" thickBot="1">
      <c r="A159" s="18"/>
      <c r="B159" s="19"/>
      <c r="C159" s="20"/>
      <c r="D159" s="20"/>
      <c r="E159" s="20"/>
      <c r="F159" s="21"/>
      <c r="G159" s="21"/>
      <c r="H159" s="21"/>
      <c r="I159" s="22"/>
    </row>
    <row r="160" spans="1:9" ht="13.5" thickBot="1">
      <c r="A160" s="18"/>
      <c r="B160" s="19"/>
      <c r="C160" s="465"/>
      <c r="D160" s="466"/>
      <c r="E160" s="466"/>
      <c r="F160" s="466"/>
      <c r="G160" s="466"/>
      <c r="H160" s="466"/>
      <c r="I160" s="467"/>
    </row>
    <row r="161" spans="1:9" ht="27.95" customHeight="1" thickBot="1">
      <c r="A161" s="18"/>
      <c r="B161" s="19"/>
      <c r="C161" s="20"/>
      <c r="D161" s="20"/>
      <c r="E161" s="20"/>
      <c r="F161" s="21"/>
      <c r="G161" s="21"/>
      <c r="H161" s="21"/>
      <c r="I161" s="22"/>
    </row>
    <row r="162" spans="1:9" ht="27.95" customHeight="1" thickBot="1">
      <c r="A162" s="18"/>
      <c r="B162" s="19"/>
      <c r="C162" s="20"/>
      <c r="D162" s="20"/>
      <c r="E162" s="20"/>
      <c r="F162" s="21"/>
      <c r="G162" s="21"/>
      <c r="H162" s="21"/>
      <c r="I162" s="22"/>
    </row>
    <row r="163" spans="1:9" ht="27.95" customHeight="1" thickBot="1">
      <c r="A163" s="18"/>
      <c r="B163" s="19"/>
      <c r="C163" s="20"/>
      <c r="D163" s="20"/>
      <c r="E163" s="20"/>
      <c r="F163" s="21"/>
      <c r="G163" s="21"/>
      <c r="H163" s="21"/>
      <c r="I163" s="22"/>
    </row>
    <row r="164" spans="1:9" ht="27.95" customHeight="1" thickBot="1">
      <c r="A164" s="18"/>
      <c r="B164" s="19"/>
      <c r="C164" s="20"/>
      <c r="D164" s="20"/>
      <c r="E164" s="20"/>
      <c r="F164" s="21"/>
      <c r="G164" s="21"/>
      <c r="H164" s="21"/>
      <c r="I164" s="22"/>
    </row>
    <row r="165" spans="1:9" ht="27.95" customHeight="1" thickBot="1">
      <c r="A165" s="18"/>
      <c r="B165" s="19"/>
      <c r="C165" s="20"/>
      <c r="D165" s="20"/>
      <c r="E165" s="20"/>
      <c r="F165" s="21"/>
      <c r="G165" s="21"/>
      <c r="H165" s="21"/>
      <c r="I165" s="22"/>
    </row>
    <row r="166" spans="1:9" ht="13.5" thickBot="1">
      <c r="A166" s="18"/>
      <c r="B166" s="19"/>
      <c r="C166" s="465"/>
      <c r="D166" s="466"/>
      <c r="E166" s="466"/>
      <c r="F166" s="466"/>
      <c r="G166" s="466"/>
      <c r="H166" s="466"/>
      <c r="I166" s="467"/>
    </row>
    <row r="167" spans="1:9" ht="27.95" customHeight="1" thickBot="1">
      <c r="A167" s="18"/>
      <c r="B167" s="19"/>
      <c r="C167" s="20"/>
      <c r="D167" s="20"/>
      <c r="E167" s="20"/>
      <c r="F167" s="21"/>
      <c r="G167" s="21"/>
      <c r="H167" s="21"/>
      <c r="I167" s="22"/>
    </row>
    <row r="168" spans="1:9" ht="27.95" customHeight="1" thickBot="1">
      <c r="A168" s="18"/>
      <c r="B168" s="19"/>
      <c r="C168" s="20"/>
      <c r="D168" s="20"/>
      <c r="E168" s="20"/>
      <c r="F168" s="21"/>
      <c r="G168" s="21"/>
      <c r="H168" s="21"/>
      <c r="I168" s="22"/>
    </row>
    <row r="169" spans="1:9" ht="13.5" thickBot="1">
      <c r="A169" s="18"/>
      <c r="B169" s="19"/>
      <c r="C169" s="465"/>
      <c r="D169" s="466"/>
      <c r="E169" s="466"/>
      <c r="F169" s="466"/>
      <c r="G169" s="466"/>
      <c r="H169" s="466"/>
      <c r="I169" s="467"/>
    </row>
    <row r="170" spans="1:9" ht="27.95" customHeight="1" thickBot="1">
      <c r="A170" s="18"/>
      <c r="B170" s="19"/>
      <c r="C170" s="20"/>
      <c r="D170" s="20"/>
      <c r="E170" s="20"/>
      <c r="F170" s="21"/>
      <c r="G170" s="21"/>
      <c r="H170" s="21"/>
      <c r="I170" s="22"/>
    </row>
    <row r="171" spans="1:9" ht="27.95" customHeight="1" thickBot="1">
      <c r="A171" s="18"/>
      <c r="B171" s="19"/>
      <c r="C171" s="20"/>
      <c r="D171" s="20"/>
      <c r="E171" s="20"/>
      <c r="F171" s="21"/>
      <c r="G171" s="21"/>
      <c r="H171" s="21"/>
      <c r="I171" s="22"/>
    </row>
    <row r="172" spans="1:9" ht="27.95" customHeight="1" thickBot="1">
      <c r="A172" s="18"/>
      <c r="B172" s="19"/>
      <c r="C172" s="20"/>
      <c r="D172" s="20"/>
      <c r="E172" s="20"/>
      <c r="F172" s="21"/>
      <c r="G172" s="21"/>
      <c r="H172" s="21"/>
      <c r="I172" s="22"/>
    </row>
    <row r="173" spans="1:9" ht="13.5" thickBot="1">
      <c r="A173" s="18"/>
      <c r="B173" s="19"/>
      <c r="C173" s="465"/>
      <c r="D173" s="466"/>
      <c r="E173" s="466"/>
      <c r="F173" s="466"/>
      <c r="G173" s="466"/>
      <c r="H173" s="466"/>
      <c r="I173" s="467"/>
    </row>
    <row r="174" spans="1:9" ht="13.5" thickBot="1">
      <c r="A174" s="18"/>
      <c r="B174" s="19"/>
      <c r="C174" s="465"/>
      <c r="D174" s="466"/>
      <c r="E174" s="466"/>
      <c r="F174" s="466"/>
      <c r="G174" s="466"/>
      <c r="H174" s="466"/>
      <c r="I174" s="467"/>
    </row>
    <row r="175" spans="1:9" ht="13.5" thickBot="1">
      <c r="A175" s="18"/>
      <c r="B175" s="19"/>
      <c r="C175" s="465"/>
      <c r="D175" s="466"/>
      <c r="E175" s="466"/>
      <c r="F175" s="466"/>
      <c r="G175" s="466"/>
      <c r="H175" s="466"/>
      <c r="I175" s="467"/>
    </row>
    <row r="176" spans="1:9" ht="13.5" thickBot="1">
      <c r="A176" s="18"/>
      <c r="B176" s="19"/>
      <c r="C176" s="465"/>
      <c r="D176" s="466"/>
      <c r="E176" s="466"/>
      <c r="F176" s="466"/>
      <c r="G176" s="466"/>
      <c r="H176" s="466"/>
      <c r="I176" s="467"/>
    </row>
    <row r="177" spans="1:9" ht="13.5" thickBot="1">
      <c r="A177" s="18"/>
      <c r="B177" s="19"/>
      <c r="C177" s="465"/>
      <c r="D177" s="466"/>
      <c r="E177" s="466"/>
      <c r="F177" s="466"/>
      <c r="G177" s="466"/>
      <c r="H177" s="466"/>
      <c r="I177" s="467"/>
    </row>
    <row r="178" spans="1:9" ht="13.5" thickBot="1">
      <c r="A178" s="18"/>
      <c r="B178" s="19"/>
      <c r="C178" s="465"/>
      <c r="D178" s="466"/>
      <c r="E178" s="466"/>
      <c r="F178" s="466"/>
      <c r="G178" s="466"/>
      <c r="H178" s="466"/>
      <c r="I178" s="467"/>
    </row>
    <row r="179" spans="1:9" ht="27.95" customHeight="1" thickBot="1">
      <c r="A179" s="18"/>
      <c r="B179" s="19"/>
      <c r="C179" s="20"/>
      <c r="D179" s="20"/>
      <c r="E179" s="20"/>
      <c r="F179" s="21"/>
      <c r="G179" s="21"/>
      <c r="H179" s="21"/>
      <c r="I179" s="22"/>
    </row>
    <row r="180" spans="1:9" ht="27.95" customHeight="1" thickBot="1">
      <c r="A180" s="18"/>
      <c r="B180" s="19"/>
      <c r="C180" s="20"/>
      <c r="D180" s="20"/>
      <c r="E180" s="20"/>
      <c r="F180" s="21"/>
      <c r="G180" s="21"/>
      <c r="H180" s="21"/>
      <c r="I180" s="22"/>
    </row>
    <row r="181" spans="1:9" ht="13.5" thickBot="1">
      <c r="A181" s="18"/>
      <c r="B181" s="19"/>
      <c r="C181" s="465"/>
      <c r="D181" s="466"/>
      <c r="E181" s="466"/>
      <c r="F181" s="466"/>
      <c r="G181" s="466"/>
      <c r="H181" s="466"/>
      <c r="I181" s="467"/>
    </row>
    <row r="182" spans="1:9" ht="27.95" customHeight="1" thickBot="1">
      <c r="A182" s="18"/>
      <c r="B182" s="19"/>
      <c r="C182" s="20"/>
      <c r="D182" s="20"/>
      <c r="E182" s="20"/>
      <c r="F182" s="21"/>
      <c r="G182" s="21"/>
      <c r="H182" s="21"/>
      <c r="I182" s="22"/>
    </row>
    <row r="183" spans="1:9" ht="27.95" customHeight="1" thickBot="1">
      <c r="A183" s="18"/>
      <c r="B183" s="19"/>
      <c r="C183" s="20"/>
      <c r="D183" s="20"/>
      <c r="E183" s="20"/>
      <c r="F183" s="21"/>
      <c r="G183" s="21"/>
      <c r="H183" s="21"/>
      <c r="I183" s="22"/>
    </row>
    <row r="184" spans="1:9" ht="13.5" thickBot="1">
      <c r="A184" s="18"/>
      <c r="B184" s="19"/>
      <c r="C184" s="465"/>
      <c r="D184" s="466"/>
      <c r="E184" s="466"/>
      <c r="F184" s="466"/>
      <c r="G184" s="466"/>
      <c r="H184" s="466"/>
      <c r="I184" s="467"/>
    </row>
    <row r="185" spans="1:9" ht="27.95" customHeight="1" thickBot="1">
      <c r="A185" s="18"/>
      <c r="B185" s="19"/>
      <c r="C185" s="20"/>
      <c r="D185" s="20"/>
      <c r="E185" s="20"/>
      <c r="F185" s="21"/>
      <c r="G185" s="21"/>
      <c r="H185" s="21"/>
      <c r="I185" s="22"/>
    </row>
    <row r="186" spans="1:9" ht="13.5" thickBot="1">
      <c r="A186" s="18"/>
      <c r="B186" s="19"/>
      <c r="C186" s="465"/>
      <c r="D186" s="466"/>
      <c r="E186" s="466"/>
      <c r="F186" s="466"/>
      <c r="G186" s="466"/>
      <c r="H186" s="466"/>
      <c r="I186" s="467"/>
    </row>
    <row r="187" spans="1:9" ht="27.95" customHeight="1" thickBot="1">
      <c r="A187" s="18"/>
      <c r="B187" s="19"/>
      <c r="C187" s="20"/>
      <c r="D187" s="20"/>
      <c r="E187" s="20"/>
      <c r="F187" s="21"/>
      <c r="G187" s="21"/>
      <c r="H187" s="21"/>
      <c r="I187" s="22"/>
    </row>
    <row r="188" spans="1:9" ht="13.5" thickBot="1">
      <c r="A188" s="18"/>
      <c r="B188" s="19"/>
      <c r="C188" s="465"/>
      <c r="D188" s="466"/>
      <c r="E188" s="466"/>
      <c r="F188" s="466"/>
      <c r="G188" s="466"/>
      <c r="H188" s="466"/>
      <c r="I188" s="467"/>
    </row>
    <row r="189" spans="1:9" ht="13.5" thickBot="1">
      <c r="A189" s="18"/>
      <c r="B189" s="19"/>
      <c r="C189" s="465"/>
      <c r="D189" s="466"/>
      <c r="E189" s="466"/>
      <c r="F189" s="466"/>
      <c r="G189" s="466"/>
      <c r="H189" s="466"/>
      <c r="I189" s="467"/>
    </row>
    <row r="190" spans="1:9" ht="27.95" customHeight="1" thickBot="1">
      <c r="A190" s="18"/>
      <c r="B190" s="19"/>
      <c r="C190" s="20"/>
      <c r="D190" s="20"/>
      <c r="E190" s="20"/>
      <c r="F190" s="21"/>
      <c r="G190" s="21"/>
      <c r="H190" s="21"/>
      <c r="I190" s="22"/>
    </row>
    <row r="191" spans="1:9" ht="27.95" customHeight="1" thickBot="1">
      <c r="A191" s="18"/>
      <c r="B191" s="19"/>
      <c r="C191" s="20"/>
      <c r="D191" s="20"/>
      <c r="E191" s="20"/>
      <c r="F191" s="21"/>
      <c r="G191" s="21"/>
      <c r="H191" s="21"/>
      <c r="I191" s="22"/>
    </row>
    <row r="192" spans="1:9" ht="13.5" thickBot="1">
      <c r="A192" s="18"/>
      <c r="B192" s="19"/>
      <c r="C192" s="465"/>
      <c r="D192" s="466"/>
      <c r="E192" s="466"/>
      <c r="F192" s="466"/>
      <c r="G192" s="466"/>
      <c r="H192" s="466"/>
      <c r="I192" s="467"/>
    </row>
    <row r="193" spans="1:9" ht="27.95" customHeight="1" thickBot="1">
      <c r="A193" s="18"/>
      <c r="B193" s="19"/>
      <c r="C193" s="20"/>
      <c r="D193" s="20"/>
      <c r="E193" s="20"/>
      <c r="F193" s="21"/>
      <c r="G193" s="21"/>
      <c r="H193" s="21"/>
      <c r="I193" s="22"/>
    </row>
    <row r="194" spans="1:9" ht="27.95" customHeight="1" thickBot="1">
      <c r="A194" s="18"/>
      <c r="B194" s="19"/>
      <c r="C194" s="20"/>
      <c r="D194" s="20"/>
      <c r="E194" s="20"/>
      <c r="F194" s="21"/>
      <c r="G194" s="21"/>
      <c r="H194" s="21"/>
      <c r="I194" s="22"/>
    </row>
    <row r="195" spans="1:9" ht="27.95" customHeight="1" thickBot="1">
      <c r="A195" s="18"/>
      <c r="B195" s="19"/>
      <c r="C195" s="20"/>
      <c r="D195" s="20"/>
      <c r="E195" s="20"/>
      <c r="F195" s="21"/>
      <c r="G195" s="21"/>
      <c r="H195" s="21"/>
      <c r="I195" s="22"/>
    </row>
    <row r="196" spans="1:9" ht="13.5" thickBot="1">
      <c r="A196" s="18"/>
      <c r="B196" s="19"/>
      <c r="C196" s="465"/>
      <c r="D196" s="466"/>
      <c r="E196" s="466"/>
      <c r="F196" s="466"/>
      <c r="G196" s="466"/>
      <c r="H196" s="466"/>
      <c r="I196" s="467"/>
    </row>
    <row r="197" spans="1:9" ht="27.95" customHeight="1" thickBot="1">
      <c r="A197" s="18"/>
      <c r="B197" s="19"/>
      <c r="C197" s="20"/>
      <c r="D197" s="20"/>
      <c r="E197" s="20"/>
      <c r="F197" s="21"/>
      <c r="G197" s="21"/>
      <c r="H197" s="21"/>
      <c r="I197" s="22"/>
    </row>
    <row r="198" spans="1:9" ht="27.95" customHeight="1" thickBot="1">
      <c r="A198" s="18"/>
      <c r="B198" s="19"/>
      <c r="C198" s="20"/>
      <c r="D198" s="20"/>
      <c r="E198" s="20"/>
      <c r="F198" s="21"/>
      <c r="G198" s="21"/>
      <c r="H198" s="21"/>
      <c r="I198" s="22"/>
    </row>
    <row r="199" spans="1:9" ht="13.5" thickBot="1">
      <c r="A199" s="18"/>
      <c r="B199" s="19"/>
      <c r="C199" s="465"/>
      <c r="D199" s="466"/>
      <c r="E199" s="466"/>
      <c r="F199" s="466"/>
      <c r="G199" s="466"/>
      <c r="H199" s="466"/>
      <c r="I199" s="467"/>
    </row>
    <row r="200" spans="1:9" ht="13.5" thickBot="1">
      <c r="A200" s="18"/>
      <c r="B200" s="19"/>
      <c r="C200" s="465"/>
      <c r="D200" s="466"/>
      <c r="E200" s="466"/>
      <c r="F200" s="466"/>
      <c r="G200" s="466"/>
      <c r="H200" s="466"/>
      <c r="I200" s="467"/>
    </row>
    <row r="201" spans="1:9" ht="13.5" thickBot="1">
      <c r="A201" s="18"/>
      <c r="B201" s="19"/>
      <c r="C201" s="465"/>
      <c r="D201" s="466"/>
      <c r="E201" s="466"/>
      <c r="F201" s="466"/>
      <c r="G201" s="466"/>
      <c r="H201" s="466"/>
      <c r="I201" s="467"/>
    </row>
    <row r="202" spans="1:9" ht="27.95" customHeight="1" thickBot="1">
      <c r="A202" s="18"/>
      <c r="B202" s="19"/>
      <c r="C202" s="20"/>
      <c r="D202" s="20"/>
      <c r="E202" s="20"/>
      <c r="F202" s="21"/>
      <c r="G202" s="21"/>
      <c r="H202" s="21"/>
      <c r="I202" s="22"/>
    </row>
    <row r="203" spans="1:9" ht="27.95" customHeight="1" thickBot="1">
      <c r="A203" s="18"/>
      <c r="B203" s="19"/>
      <c r="C203" s="20"/>
      <c r="D203" s="20"/>
      <c r="E203" s="20"/>
      <c r="F203" s="21"/>
      <c r="G203" s="21"/>
      <c r="H203" s="21"/>
      <c r="I203" s="22"/>
    </row>
    <row r="204" spans="1:9" ht="27.95" customHeight="1" thickBot="1">
      <c r="A204" s="18"/>
      <c r="B204" s="19"/>
      <c r="C204" s="20"/>
      <c r="D204" s="20"/>
      <c r="E204" s="20"/>
      <c r="F204" s="21"/>
      <c r="G204" s="21"/>
      <c r="H204" s="21"/>
      <c r="I204" s="22"/>
    </row>
    <row r="205" spans="1:9" ht="27.95" customHeight="1" thickBot="1">
      <c r="A205" s="18"/>
      <c r="B205" s="19"/>
      <c r="C205" s="20"/>
      <c r="D205" s="20"/>
      <c r="E205" s="20"/>
      <c r="F205" s="21"/>
      <c r="G205" s="21"/>
      <c r="H205" s="21"/>
      <c r="I205" s="22"/>
    </row>
    <row r="206" spans="1:9" ht="27.95" customHeight="1" thickBot="1">
      <c r="A206" s="18"/>
      <c r="B206" s="19"/>
      <c r="C206" s="20"/>
      <c r="D206" s="20"/>
      <c r="E206" s="20"/>
      <c r="F206" s="21"/>
      <c r="G206" s="21"/>
      <c r="H206" s="21"/>
      <c r="I206" s="22"/>
    </row>
    <row r="207" spans="1:9" ht="27.95" customHeight="1" thickBot="1">
      <c r="A207" s="18"/>
      <c r="B207" s="19"/>
      <c r="C207" s="20"/>
      <c r="D207" s="20"/>
      <c r="E207" s="20"/>
      <c r="F207" s="21"/>
      <c r="G207" s="21"/>
      <c r="H207" s="21"/>
      <c r="I207" s="22"/>
    </row>
    <row r="208" spans="1:9" ht="13.5" thickBot="1">
      <c r="A208" s="18"/>
      <c r="B208" s="19"/>
      <c r="C208" s="465"/>
      <c r="D208" s="466"/>
      <c r="E208" s="466"/>
      <c r="F208" s="466"/>
      <c r="G208" s="466"/>
      <c r="H208" s="466"/>
      <c r="I208" s="467"/>
    </row>
    <row r="209" spans="1:9" ht="27.95" customHeight="1" thickBot="1">
      <c r="A209" s="18"/>
      <c r="B209" s="19"/>
      <c r="C209" s="20"/>
      <c r="D209" s="20"/>
      <c r="E209" s="20"/>
      <c r="F209" s="21"/>
      <c r="G209" s="21"/>
      <c r="H209" s="21"/>
      <c r="I209" s="22"/>
    </row>
    <row r="210" spans="1:9" ht="27.95" customHeight="1" thickBot="1">
      <c r="A210" s="18"/>
      <c r="B210" s="19"/>
      <c r="C210" s="20"/>
      <c r="D210" s="20"/>
      <c r="E210" s="20"/>
      <c r="F210" s="21"/>
      <c r="G210" s="21"/>
      <c r="H210" s="21"/>
      <c r="I210" s="22"/>
    </row>
    <row r="211" spans="1:9" ht="13.5" thickBot="1">
      <c r="A211" s="18"/>
      <c r="B211" s="19"/>
      <c r="C211" s="465"/>
      <c r="D211" s="466"/>
      <c r="E211" s="466"/>
      <c r="F211" s="466"/>
      <c r="G211" s="466"/>
      <c r="H211" s="466"/>
      <c r="I211" s="467"/>
    </row>
    <row r="212" spans="1:9" ht="13.5" thickBot="1">
      <c r="A212" s="18"/>
      <c r="B212" s="19"/>
      <c r="C212" s="465"/>
      <c r="D212" s="466"/>
      <c r="E212" s="466"/>
      <c r="F212" s="466"/>
      <c r="G212" s="466"/>
      <c r="H212" s="466"/>
      <c r="I212" s="467"/>
    </row>
    <row r="213" spans="1:9" ht="27.95" customHeight="1" thickBot="1">
      <c r="A213" s="18"/>
      <c r="B213" s="19"/>
      <c r="C213" s="20"/>
      <c r="D213" s="20"/>
      <c r="E213" s="20"/>
      <c r="F213" s="21"/>
      <c r="G213" s="21"/>
      <c r="H213" s="21"/>
      <c r="I213" s="22"/>
    </row>
    <row r="214" spans="1:9" ht="27.95" customHeight="1" thickBot="1">
      <c r="A214" s="18"/>
      <c r="B214" s="19"/>
      <c r="C214" s="20"/>
      <c r="D214" s="20"/>
      <c r="E214" s="20"/>
      <c r="F214" s="21"/>
      <c r="G214" s="21"/>
      <c r="H214" s="21"/>
      <c r="I214" s="22"/>
    </row>
    <row r="215" spans="1:9" ht="27.95" customHeight="1" thickBot="1">
      <c r="A215" s="18"/>
      <c r="B215" s="19"/>
      <c r="C215" s="20"/>
      <c r="D215" s="20"/>
      <c r="E215" s="20"/>
      <c r="F215" s="21"/>
      <c r="G215" s="21"/>
      <c r="H215" s="21"/>
      <c r="I215" s="22"/>
    </row>
    <row r="216" spans="1:9" ht="13.5" thickBot="1">
      <c r="A216" s="18"/>
      <c r="B216" s="19"/>
      <c r="C216" s="465"/>
      <c r="D216" s="466"/>
      <c r="E216" s="466"/>
      <c r="F216" s="466"/>
      <c r="G216" s="466"/>
      <c r="H216" s="466"/>
      <c r="I216" s="467"/>
    </row>
    <row r="217" spans="1:9" ht="27.95" customHeight="1" thickBot="1">
      <c r="A217" s="18"/>
      <c r="B217" s="19"/>
      <c r="C217" s="20"/>
      <c r="D217" s="20"/>
      <c r="E217" s="20"/>
      <c r="F217" s="21"/>
      <c r="G217" s="21"/>
      <c r="H217" s="21"/>
      <c r="I217" s="22"/>
    </row>
    <row r="218" spans="1:9" ht="27.95" customHeight="1" thickBot="1">
      <c r="A218" s="18"/>
      <c r="B218" s="19"/>
      <c r="C218" s="20"/>
      <c r="D218" s="20"/>
      <c r="E218" s="20"/>
      <c r="F218" s="21"/>
      <c r="G218" s="21"/>
      <c r="H218" s="21"/>
      <c r="I218" s="22"/>
    </row>
    <row r="219" spans="1:9" ht="27.95" customHeight="1" thickBot="1">
      <c r="A219" s="18"/>
      <c r="B219" s="19"/>
      <c r="C219" s="20"/>
      <c r="D219" s="20"/>
      <c r="E219" s="20"/>
      <c r="F219" s="21"/>
      <c r="G219" s="21"/>
      <c r="H219" s="21"/>
      <c r="I219" s="22"/>
    </row>
    <row r="220" spans="1:9" ht="13.5" thickBot="1">
      <c r="A220" s="18"/>
      <c r="B220" s="19"/>
      <c r="C220" s="465"/>
      <c r="D220" s="466"/>
      <c r="E220" s="466"/>
      <c r="F220" s="466"/>
      <c r="G220" s="466"/>
      <c r="H220" s="466"/>
      <c r="I220" s="467"/>
    </row>
    <row r="221" spans="1:9" ht="27.95" customHeight="1" thickBot="1">
      <c r="A221" s="18"/>
      <c r="B221" s="19"/>
      <c r="C221" s="20"/>
      <c r="D221" s="20"/>
      <c r="E221" s="20"/>
      <c r="F221" s="21"/>
      <c r="G221" s="21"/>
      <c r="H221" s="21"/>
      <c r="I221" s="22"/>
    </row>
    <row r="222" spans="1:9" ht="13.5" thickBot="1">
      <c r="A222" s="18"/>
      <c r="B222" s="19"/>
      <c r="C222" s="465"/>
      <c r="D222" s="466"/>
      <c r="E222" s="466"/>
      <c r="F222" s="466"/>
      <c r="G222" s="466"/>
      <c r="H222" s="466"/>
      <c r="I222" s="467"/>
    </row>
    <row r="223" spans="1:9" ht="27.95" customHeight="1" thickBot="1">
      <c r="A223" s="18"/>
      <c r="B223" s="19"/>
      <c r="C223" s="20"/>
      <c r="D223" s="20"/>
      <c r="E223" s="20"/>
      <c r="F223" s="21"/>
      <c r="G223" s="21"/>
      <c r="H223" s="21"/>
      <c r="I223" s="22"/>
    </row>
    <row r="224" spans="1:9" ht="13.5" thickBot="1">
      <c r="A224" s="18"/>
      <c r="B224" s="19"/>
      <c r="C224" s="465"/>
      <c r="D224" s="466"/>
      <c r="E224" s="466"/>
      <c r="F224" s="466"/>
      <c r="G224" s="466"/>
      <c r="H224" s="466"/>
      <c r="I224" s="467"/>
    </row>
    <row r="225" spans="1:9" ht="27.95" customHeight="1" thickBot="1">
      <c r="A225" s="18"/>
      <c r="B225" s="19"/>
      <c r="C225" s="20"/>
      <c r="D225" s="20"/>
      <c r="E225" s="20"/>
      <c r="F225" s="21"/>
      <c r="G225" s="21"/>
      <c r="H225" s="21"/>
      <c r="I225" s="22"/>
    </row>
    <row r="226" spans="1:9" ht="27.95" customHeight="1" thickBot="1">
      <c r="A226" s="18"/>
      <c r="B226" s="19"/>
      <c r="C226" s="20"/>
      <c r="D226" s="20"/>
      <c r="E226" s="20"/>
      <c r="F226" s="21"/>
      <c r="G226" s="21"/>
      <c r="H226" s="21"/>
      <c r="I226" s="22"/>
    </row>
    <row r="227" spans="1:9" ht="27.95" customHeight="1" thickBot="1">
      <c r="A227" s="18"/>
      <c r="B227" s="19"/>
      <c r="C227" s="20"/>
      <c r="D227" s="20"/>
      <c r="E227" s="20"/>
      <c r="F227" s="21"/>
      <c r="G227" s="21"/>
      <c r="H227" s="21"/>
      <c r="I227" s="22"/>
    </row>
    <row r="228" spans="1:9" ht="13.5" thickBot="1">
      <c r="A228" s="18"/>
      <c r="B228" s="19"/>
      <c r="C228" s="465"/>
      <c r="D228" s="466"/>
      <c r="E228" s="466"/>
      <c r="F228" s="466"/>
      <c r="G228" s="466"/>
      <c r="H228" s="466"/>
      <c r="I228" s="467"/>
    </row>
    <row r="229" spans="1:9" ht="13.5" thickBot="1">
      <c r="A229" s="18"/>
      <c r="B229" s="19"/>
      <c r="C229" s="465"/>
      <c r="D229" s="466"/>
      <c r="E229" s="466"/>
      <c r="F229" s="466"/>
      <c r="G229" s="466"/>
      <c r="H229" s="466"/>
      <c r="I229" s="467"/>
    </row>
    <row r="230" spans="1:9" ht="13.5" thickBot="1">
      <c r="A230" s="18"/>
      <c r="B230" s="19"/>
      <c r="C230" s="465"/>
      <c r="D230" s="466"/>
      <c r="E230" s="466"/>
      <c r="F230" s="466"/>
      <c r="G230" s="466"/>
      <c r="H230" s="466"/>
      <c r="I230" s="467"/>
    </row>
    <row r="231" spans="1:9" ht="13.5" thickBot="1">
      <c r="A231" s="18"/>
      <c r="B231" s="19"/>
      <c r="C231" s="465"/>
      <c r="D231" s="466"/>
      <c r="E231" s="466"/>
      <c r="F231" s="466"/>
      <c r="G231" s="466"/>
      <c r="H231" s="466"/>
      <c r="I231" s="467"/>
    </row>
    <row r="232" spans="1:9" ht="13.5" thickBot="1">
      <c r="A232" s="18"/>
      <c r="B232" s="19"/>
      <c r="C232" s="465"/>
      <c r="D232" s="466"/>
      <c r="E232" s="466"/>
      <c r="F232" s="466"/>
      <c r="G232" s="466"/>
      <c r="H232" s="466"/>
      <c r="I232" s="467"/>
    </row>
    <row r="233" spans="1:9" ht="13.5" thickBot="1">
      <c r="A233" s="18"/>
      <c r="B233" s="19"/>
      <c r="C233" s="465"/>
      <c r="D233" s="466"/>
      <c r="E233" s="466"/>
      <c r="F233" s="466"/>
      <c r="G233" s="466"/>
      <c r="H233" s="466"/>
      <c r="I233" s="467"/>
    </row>
    <row r="234" spans="1:9" ht="27.95" customHeight="1" thickBot="1">
      <c r="A234" s="18"/>
      <c r="B234" s="19"/>
      <c r="C234" s="20"/>
      <c r="D234" s="20"/>
      <c r="E234" s="20"/>
      <c r="F234" s="21"/>
      <c r="G234" s="21"/>
      <c r="H234" s="21"/>
      <c r="I234" s="22"/>
    </row>
    <row r="235" spans="1:9" ht="27.95" customHeight="1" thickBot="1">
      <c r="A235" s="18"/>
      <c r="B235" s="19"/>
      <c r="C235" s="20"/>
      <c r="D235" s="20"/>
      <c r="E235" s="20"/>
      <c r="F235" s="21"/>
      <c r="G235" s="21"/>
      <c r="H235" s="21"/>
      <c r="I235" s="22"/>
    </row>
    <row r="236" spans="1:9" ht="27.95" customHeight="1" thickBot="1">
      <c r="A236" s="18"/>
      <c r="B236" s="19"/>
      <c r="C236" s="20"/>
      <c r="D236" s="20"/>
      <c r="E236" s="20"/>
      <c r="F236" s="21"/>
      <c r="G236" s="21"/>
      <c r="H236" s="21"/>
      <c r="I236" s="22"/>
    </row>
    <row r="237" spans="1:9" ht="13.5" thickBot="1">
      <c r="A237" s="18"/>
      <c r="B237" s="19"/>
      <c r="C237" s="465"/>
      <c r="D237" s="466"/>
      <c r="E237" s="466"/>
      <c r="F237" s="466"/>
      <c r="G237" s="466"/>
      <c r="H237" s="466"/>
      <c r="I237" s="467"/>
    </row>
    <row r="238" spans="1:9" ht="13.5" thickBot="1">
      <c r="A238" s="18"/>
      <c r="B238" s="19"/>
      <c r="C238" s="465"/>
      <c r="D238" s="466"/>
      <c r="E238" s="466"/>
      <c r="F238" s="466"/>
      <c r="G238" s="466"/>
      <c r="H238" s="466"/>
      <c r="I238" s="467"/>
    </row>
    <row r="239" spans="1:9" ht="27.95" customHeight="1" thickBot="1">
      <c r="A239" s="18"/>
      <c r="B239" s="19"/>
      <c r="C239" s="20"/>
      <c r="D239" s="20"/>
      <c r="E239" s="20"/>
      <c r="F239" s="21"/>
      <c r="G239" s="21"/>
      <c r="H239" s="21"/>
      <c r="I239" s="22"/>
    </row>
    <row r="240" spans="1:9" ht="27.95" customHeight="1" thickBot="1">
      <c r="A240" s="18"/>
      <c r="B240" s="19"/>
      <c r="C240" s="20"/>
      <c r="D240" s="20"/>
      <c r="E240" s="20"/>
      <c r="F240" s="21"/>
      <c r="G240" s="21"/>
      <c r="H240" s="21"/>
      <c r="I240" s="22"/>
    </row>
    <row r="241" spans="1:9" ht="27.95" customHeight="1" thickBot="1">
      <c r="A241" s="18"/>
      <c r="B241" s="19"/>
      <c r="C241" s="20"/>
      <c r="D241" s="20"/>
      <c r="E241" s="20"/>
      <c r="F241" s="21"/>
      <c r="G241" s="21"/>
      <c r="H241" s="21"/>
      <c r="I241" s="22"/>
    </row>
    <row r="242" spans="1:9" ht="27.95" customHeight="1" thickBot="1">
      <c r="A242" s="18"/>
      <c r="B242" s="19"/>
      <c r="C242" s="20"/>
      <c r="D242" s="20"/>
      <c r="E242" s="20"/>
      <c r="F242" s="21"/>
      <c r="G242" s="21"/>
      <c r="H242" s="21"/>
      <c r="I242" s="22"/>
    </row>
    <row r="243" spans="1:9" ht="27.95" customHeight="1" thickBot="1">
      <c r="A243" s="18"/>
      <c r="B243" s="19"/>
      <c r="C243" s="20"/>
      <c r="D243" s="20"/>
      <c r="E243" s="20"/>
      <c r="F243" s="21"/>
      <c r="G243" s="21"/>
      <c r="H243" s="21"/>
      <c r="I243" s="22"/>
    </row>
    <row r="244" spans="1:9" ht="13.5" thickBot="1">
      <c r="A244" s="18"/>
      <c r="B244" s="19"/>
      <c r="C244" s="465"/>
      <c r="D244" s="466"/>
      <c r="E244" s="466"/>
      <c r="F244" s="466"/>
      <c r="G244" s="466"/>
      <c r="H244" s="466"/>
      <c r="I244" s="467"/>
    </row>
    <row r="245" spans="1:9" ht="27.95" customHeight="1" thickBot="1">
      <c r="A245" s="18"/>
      <c r="B245" s="19"/>
      <c r="C245" s="20"/>
      <c r="D245" s="20"/>
      <c r="E245" s="20"/>
      <c r="F245" s="21"/>
      <c r="G245" s="21"/>
      <c r="H245" s="21"/>
      <c r="I245" s="22"/>
    </row>
    <row r="246" spans="1:9" ht="27.95" customHeight="1" thickBot="1">
      <c r="A246" s="18"/>
      <c r="B246" s="19"/>
      <c r="C246" s="20"/>
      <c r="D246" s="20"/>
      <c r="E246" s="20"/>
      <c r="F246" s="21"/>
      <c r="G246" s="21"/>
      <c r="H246" s="21"/>
      <c r="I246" s="22"/>
    </row>
    <row r="247" spans="1:9" ht="13.5" thickBot="1">
      <c r="A247" s="18"/>
      <c r="B247" s="19"/>
      <c r="C247" s="465"/>
      <c r="D247" s="466"/>
      <c r="E247" s="466"/>
      <c r="F247" s="466"/>
      <c r="G247" s="466"/>
      <c r="H247" s="466"/>
      <c r="I247" s="467"/>
    </row>
    <row r="248" spans="1:9" ht="27.95" customHeight="1" thickBot="1">
      <c r="A248" s="18"/>
      <c r="B248" s="19"/>
      <c r="C248" s="20"/>
      <c r="D248" s="20"/>
      <c r="E248" s="20"/>
      <c r="F248" s="21"/>
      <c r="G248" s="21"/>
      <c r="H248" s="21"/>
      <c r="I248" s="22"/>
    </row>
    <row r="249" spans="1:9" ht="27.95" customHeight="1" thickBot="1">
      <c r="A249" s="18"/>
      <c r="B249" s="19"/>
      <c r="C249" s="20"/>
      <c r="D249" s="20"/>
      <c r="E249" s="20"/>
      <c r="F249" s="21"/>
      <c r="G249" s="21"/>
      <c r="H249" s="21"/>
      <c r="I249" s="22"/>
    </row>
    <row r="250" spans="1:9" ht="27.95" customHeight="1" thickBot="1">
      <c r="A250" s="18"/>
      <c r="B250" s="19"/>
      <c r="C250" s="20"/>
      <c r="D250" s="20"/>
      <c r="E250" s="20"/>
      <c r="F250" s="21"/>
      <c r="G250" s="21"/>
      <c r="H250" s="21"/>
      <c r="I250" s="22"/>
    </row>
    <row r="251" spans="1:9" ht="13.5" thickBot="1">
      <c r="A251" s="18"/>
      <c r="B251" s="19"/>
      <c r="C251" s="465"/>
      <c r="D251" s="466"/>
      <c r="E251" s="466"/>
      <c r="F251" s="466"/>
      <c r="G251" s="466"/>
      <c r="H251" s="466"/>
      <c r="I251" s="467"/>
    </row>
    <row r="252" spans="1:9" ht="27.95" customHeight="1" thickBot="1">
      <c r="A252" s="18"/>
      <c r="B252" s="19"/>
      <c r="C252" s="20"/>
      <c r="D252" s="20"/>
      <c r="E252" s="20"/>
      <c r="F252" s="21"/>
      <c r="G252" s="21"/>
      <c r="H252" s="21"/>
      <c r="I252" s="22"/>
    </row>
    <row r="253" spans="1:9" ht="27.95" customHeight="1" thickBot="1">
      <c r="A253" s="18"/>
      <c r="B253" s="19"/>
      <c r="C253" s="20"/>
      <c r="D253" s="20"/>
      <c r="E253" s="20"/>
      <c r="F253" s="21"/>
      <c r="G253" s="21"/>
      <c r="H253" s="21"/>
      <c r="I253" s="22"/>
    </row>
    <row r="254" spans="1:9" ht="27.95" customHeight="1" thickBot="1">
      <c r="A254" s="18"/>
      <c r="B254" s="19"/>
      <c r="C254" s="20"/>
      <c r="D254" s="20"/>
      <c r="E254" s="20"/>
      <c r="F254" s="21"/>
      <c r="G254" s="21"/>
      <c r="H254" s="21"/>
      <c r="I254" s="22"/>
    </row>
    <row r="255" spans="1:9" ht="27.95" customHeight="1" thickBot="1">
      <c r="A255" s="18"/>
      <c r="B255" s="19"/>
      <c r="C255" s="20"/>
      <c r="D255" s="20"/>
      <c r="E255" s="20"/>
      <c r="F255" s="21"/>
      <c r="G255" s="21"/>
      <c r="H255" s="21"/>
      <c r="I255" s="22"/>
    </row>
    <row r="256" spans="1:9" ht="13.5" thickBot="1">
      <c r="A256" s="18"/>
      <c r="B256" s="19"/>
      <c r="C256" s="465"/>
      <c r="D256" s="466"/>
      <c r="E256" s="466"/>
      <c r="F256" s="466"/>
      <c r="G256" s="466"/>
      <c r="H256" s="466"/>
      <c r="I256" s="467"/>
    </row>
    <row r="257" spans="1:9" ht="13.5" thickBot="1">
      <c r="A257" s="18"/>
      <c r="B257" s="19"/>
      <c r="C257" s="465"/>
      <c r="D257" s="466"/>
      <c r="E257" s="466"/>
      <c r="F257" s="466"/>
      <c r="G257" s="466"/>
      <c r="H257" s="466"/>
      <c r="I257" s="467"/>
    </row>
    <row r="258" spans="1:9" ht="13.5" thickBot="1">
      <c r="A258" s="18"/>
      <c r="B258" s="19"/>
      <c r="C258" s="465"/>
      <c r="D258" s="466"/>
      <c r="E258" s="466"/>
      <c r="F258" s="466"/>
      <c r="G258" s="466"/>
      <c r="H258" s="466"/>
      <c r="I258" s="467"/>
    </row>
    <row r="259" spans="1:9" ht="13.5" thickBot="1">
      <c r="A259" s="18"/>
      <c r="B259" s="19"/>
      <c r="C259" s="465"/>
      <c r="D259" s="466"/>
      <c r="E259" s="466"/>
      <c r="F259" s="466"/>
      <c r="G259" s="466"/>
      <c r="H259" s="466"/>
      <c r="I259" s="467"/>
    </row>
    <row r="260" spans="1:9" ht="13.5" thickBot="1">
      <c r="A260" s="18"/>
      <c r="B260" s="19"/>
      <c r="C260" s="465"/>
      <c r="D260" s="466"/>
      <c r="E260" s="466"/>
      <c r="F260" s="466"/>
      <c r="G260" s="466"/>
      <c r="H260" s="466"/>
      <c r="I260" s="467"/>
    </row>
    <row r="261" spans="1:9" ht="13.5" thickBot="1">
      <c r="A261" s="18"/>
      <c r="B261" s="19"/>
      <c r="C261" s="465"/>
      <c r="D261" s="466"/>
      <c r="E261" s="466"/>
      <c r="F261" s="466"/>
      <c r="G261" s="466"/>
      <c r="H261" s="466"/>
      <c r="I261" s="467"/>
    </row>
    <row r="262" spans="1:9" ht="27.95" customHeight="1" thickBot="1">
      <c r="A262" s="18"/>
      <c r="B262" s="19"/>
      <c r="C262" s="20"/>
      <c r="D262" s="20"/>
      <c r="E262" s="20"/>
      <c r="F262" s="21"/>
      <c r="G262" s="21"/>
      <c r="H262" s="21"/>
      <c r="I262" s="22"/>
    </row>
    <row r="263" spans="1:9" ht="27.95" customHeight="1" thickBot="1">
      <c r="A263" s="18"/>
      <c r="B263" s="19"/>
      <c r="C263" s="20"/>
      <c r="D263" s="20"/>
      <c r="E263" s="20"/>
      <c r="F263" s="21"/>
      <c r="G263" s="21"/>
      <c r="H263" s="21"/>
      <c r="I263" s="22"/>
    </row>
    <row r="264" spans="1:9" ht="27.95" customHeight="1" thickBot="1">
      <c r="A264" s="18"/>
      <c r="B264" s="19"/>
      <c r="C264" s="20"/>
      <c r="D264" s="20"/>
      <c r="E264" s="20"/>
      <c r="F264" s="21"/>
      <c r="G264" s="21"/>
      <c r="H264" s="21"/>
      <c r="I264" s="22"/>
    </row>
    <row r="265" spans="1:9" ht="13.5" thickBot="1">
      <c r="A265" s="18"/>
      <c r="B265" s="19"/>
      <c r="C265" s="465"/>
      <c r="D265" s="466"/>
      <c r="E265" s="466"/>
      <c r="F265" s="466"/>
      <c r="G265" s="466"/>
      <c r="H265" s="466"/>
      <c r="I265" s="467"/>
    </row>
    <row r="266" spans="1:9" ht="27.95" customHeight="1" thickBot="1">
      <c r="A266" s="18"/>
      <c r="B266" s="19"/>
      <c r="C266" s="20"/>
      <c r="D266" s="20"/>
      <c r="E266" s="20"/>
      <c r="F266" s="21"/>
      <c r="G266" s="21"/>
      <c r="H266" s="21"/>
      <c r="I266" s="22"/>
    </row>
    <row r="267" spans="1:9" ht="27.95" customHeight="1" thickBot="1">
      <c r="A267" s="18"/>
      <c r="B267" s="19"/>
      <c r="C267" s="20"/>
      <c r="D267" s="20"/>
      <c r="E267" s="20"/>
      <c r="F267" s="21"/>
      <c r="G267" s="21"/>
      <c r="H267" s="21"/>
      <c r="I267" s="22"/>
    </row>
    <row r="268" spans="1:9" ht="13.5" thickBot="1">
      <c r="A268" s="18"/>
      <c r="B268" s="19"/>
      <c r="C268" s="465"/>
      <c r="D268" s="466"/>
      <c r="E268" s="466"/>
      <c r="F268" s="466"/>
      <c r="G268" s="466"/>
      <c r="H268" s="466"/>
      <c r="I268" s="467"/>
    </row>
    <row r="269" spans="1:9" ht="27.95" customHeight="1" thickBot="1">
      <c r="A269" s="18"/>
      <c r="B269" s="19"/>
      <c r="C269" s="20"/>
      <c r="D269" s="20"/>
      <c r="E269" s="20"/>
      <c r="F269" s="21"/>
      <c r="G269" s="21"/>
      <c r="H269" s="21"/>
      <c r="I269" s="22"/>
    </row>
    <row r="270" spans="1:9" ht="27.95" customHeight="1" thickBot="1">
      <c r="A270" s="18"/>
      <c r="B270" s="19"/>
      <c r="C270" s="20"/>
      <c r="D270" s="20"/>
      <c r="E270" s="20"/>
      <c r="F270" s="21"/>
      <c r="G270" s="21"/>
      <c r="H270" s="21"/>
      <c r="I270" s="22"/>
    </row>
    <row r="271" spans="1:9" ht="27.95" customHeight="1" thickBot="1">
      <c r="A271" s="18"/>
      <c r="B271" s="19"/>
      <c r="C271" s="20"/>
      <c r="D271" s="20"/>
      <c r="E271" s="20"/>
      <c r="F271" s="21"/>
      <c r="G271" s="21"/>
      <c r="H271" s="21"/>
      <c r="I271" s="22"/>
    </row>
    <row r="272" spans="1:9" ht="13.5" thickBot="1">
      <c r="A272" s="18"/>
      <c r="B272" s="19"/>
      <c r="C272" s="465"/>
      <c r="D272" s="466"/>
      <c r="E272" s="466"/>
      <c r="F272" s="466"/>
      <c r="G272" s="466"/>
      <c r="H272" s="466"/>
      <c r="I272" s="467"/>
    </row>
    <row r="273" spans="1:9" ht="27.95" customHeight="1" thickBot="1">
      <c r="A273" s="18"/>
      <c r="B273" s="19"/>
      <c r="C273" s="20"/>
      <c r="D273" s="20"/>
      <c r="E273" s="20"/>
      <c r="F273" s="21"/>
      <c r="G273" s="21"/>
      <c r="H273" s="21"/>
      <c r="I273" s="22"/>
    </row>
    <row r="274" spans="1:9" ht="13.5" thickBot="1">
      <c r="A274" s="18"/>
      <c r="B274" s="19"/>
      <c r="C274" s="465"/>
      <c r="D274" s="466"/>
      <c r="E274" s="466"/>
      <c r="F274" s="466"/>
      <c r="G274" s="466"/>
      <c r="H274" s="466"/>
      <c r="I274" s="467"/>
    </row>
    <row r="275" spans="1:9" ht="27.95" customHeight="1" thickBot="1">
      <c r="A275" s="18"/>
      <c r="B275" s="19"/>
      <c r="C275" s="20"/>
      <c r="D275" s="20"/>
      <c r="E275" s="20"/>
      <c r="F275" s="21"/>
      <c r="G275" s="21"/>
      <c r="H275" s="21"/>
      <c r="I275" s="22"/>
    </row>
    <row r="276" spans="1:9" ht="27.95" customHeight="1" thickBot="1">
      <c r="A276" s="18"/>
      <c r="B276" s="19"/>
      <c r="C276" s="20"/>
      <c r="D276" s="20"/>
      <c r="E276" s="20"/>
      <c r="F276" s="21"/>
      <c r="G276" s="21"/>
      <c r="H276" s="21"/>
      <c r="I276" s="22"/>
    </row>
    <row r="277" spans="1:9" ht="27.95" customHeight="1" thickBot="1">
      <c r="A277" s="18"/>
      <c r="B277" s="19"/>
      <c r="C277" s="20"/>
      <c r="D277" s="20"/>
      <c r="E277" s="20"/>
      <c r="F277" s="21"/>
      <c r="G277" s="21"/>
      <c r="H277" s="21"/>
      <c r="I277" s="22"/>
    </row>
    <row r="278" spans="1:9" ht="27.95" customHeight="1" thickBot="1">
      <c r="A278" s="18"/>
      <c r="B278" s="19"/>
      <c r="C278" s="20"/>
      <c r="D278" s="20"/>
      <c r="E278" s="20"/>
      <c r="F278" s="21"/>
      <c r="G278" s="21"/>
      <c r="H278" s="21"/>
      <c r="I278" s="22"/>
    </row>
    <row r="279" spans="1:9" ht="13.5" thickBot="1">
      <c r="A279" s="18"/>
      <c r="B279" s="19"/>
      <c r="C279" s="465"/>
      <c r="D279" s="466"/>
      <c r="E279" s="466"/>
      <c r="F279" s="466"/>
      <c r="G279" s="466"/>
      <c r="H279" s="466"/>
      <c r="I279" s="467"/>
    </row>
    <row r="280" spans="1:9" ht="13.5" thickBot="1">
      <c r="A280" s="18"/>
      <c r="B280" s="19"/>
      <c r="C280" s="465"/>
      <c r="D280" s="466"/>
      <c r="E280" s="466"/>
      <c r="F280" s="466"/>
      <c r="G280" s="466"/>
      <c r="H280" s="466"/>
      <c r="I280" s="467"/>
    </row>
    <row r="281" spans="1:9" ht="13.5" thickBot="1">
      <c r="A281" s="18"/>
      <c r="B281" s="19"/>
      <c r="C281" s="465"/>
      <c r="D281" s="466"/>
      <c r="E281" s="466"/>
      <c r="F281" s="466"/>
      <c r="G281" s="466"/>
      <c r="H281" s="466"/>
      <c r="I281" s="467"/>
    </row>
    <row r="282" spans="1:9" ht="13.5" thickBot="1">
      <c r="A282" s="18"/>
      <c r="B282" s="19"/>
      <c r="C282" s="465"/>
      <c r="D282" s="466"/>
      <c r="E282" s="466"/>
      <c r="F282" s="466"/>
      <c r="G282" s="466"/>
      <c r="H282" s="466"/>
      <c r="I282" s="467"/>
    </row>
    <row r="283" spans="1:9" ht="27.95" customHeight="1" thickBot="1">
      <c r="A283" s="18"/>
      <c r="B283" s="19"/>
      <c r="C283" s="20"/>
      <c r="D283" s="20"/>
      <c r="E283" s="20"/>
      <c r="F283" s="21"/>
      <c r="G283" s="21"/>
      <c r="H283" s="21"/>
      <c r="I283" s="22"/>
    </row>
    <row r="284" spans="1:9" ht="27.95" customHeight="1" thickBot="1">
      <c r="A284" s="18"/>
      <c r="B284" s="19"/>
      <c r="C284" s="20"/>
      <c r="D284" s="20"/>
      <c r="E284" s="20"/>
      <c r="F284" s="21"/>
      <c r="G284" s="21"/>
      <c r="H284" s="21"/>
      <c r="I284" s="22"/>
    </row>
    <row r="285" spans="1:9" ht="27.95" customHeight="1" thickBot="1">
      <c r="A285" s="18"/>
      <c r="B285" s="19"/>
      <c r="C285" s="20"/>
      <c r="D285" s="20"/>
      <c r="E285" s="20"/>
      <c r="F285" s="21"/>
      <c r="G285" s="21"/>
      <c r="H285" s="21"/>
      <c r="I285" s="22"/>
    </row>
    <row r="286" spans="1:9" ht="13.5" thickBot="1">
      <c r="A286" s="18"/>
      <c r="B286" s="19"/>
      <c r="C286" s="465"/>
      <c r="D286" s="466"/>
      <c r="E286" s="466"/>
      <c r="F286" s="466"/>
      <c r="G286" s="466"/>
      <c r="H286" s="466"/>
      <c r="I286" s="467"/>
    </row>
    <row r="287" spans="1:9" ht="13.5" thickBot="1">
      <c r="A287" s="18"/>
      <c r="B287" s="19"/>
      <c r="C287" s="465"/>
      <c r="D287" s="466"/>
      <c r="E287" s="466"/>
      <c r="F287" s="466"/>
      <c r="G287" s="466"/>
      <c r="H287" s="466"/>
      <c r="I287" s="467"/>
    </row>
    <row r="288" spans="1:9" ht="13.5" thickBot="1">
      <c r="A288" s="18"/>
      <c r="B288" s="19"/>
      <c r="C288" s="465"/>
      <c r="D288" s="466"/>
      <c r="E288" s="466"/>
      <c r="F288" s="466"/>
      <c r="G288" s="466"/>
      <c r="H288" s="466"/>
      <c r="I288" s="467"/>
    </row>
    <row r="289" spans="1:9" ht="13.5" thickBot="1">
      <c r="A289" s="18"/>
      <c r="B289" s="19"/>
      <c r="C289" s="465"/>
      <c r="D289" s="466"/>
      <c r="E289" s="466"/>
      <c r="F289" s="466"/>
      <c r="G289" s="466"/>
      <c r="H289" s="466"/>
      <c r="I289" s="467"/>
    </row>
    <row r="290" spans="1:9" ht="13.5" thickBot="1">
      <c r="A290" s="18"/>
      <c r="B290" s="19"/>
      <c r="C290" s="465"/>
      <c r="D290" s="466"/>
      <c r="E290" s="466"/>
      <c r="F290" s="466"/>
      <c r="G290" s="466"/>
      <c r="H290" s="466"/>
      <c r="I290" s="467"/>
    </row>
    <row r="291" spans="1:9" ht="27.95" customHeight="1" thickBot="1">
      <c r="A291" s="18"/>
      <c r="B291" s="19"/>
      <c r="C291" s="20"/>
      <c r="D291" s="20"/>
      <c r="E291" s="20"/>
      <c r="F291" s="21"/>
      <c r="G291" s="21"/>
      <c r="H291" s="21"/>
      <c r="I291" s="22"/>
    </row>
    <row r="292" spans="1:9" ht="13.5" thickBot="1">
      <c r="A292" s="18"/>
      <c r="B292" s="19"/>
      <c r="C292" s="465"/>
      <c r="D292" s="466"/>
      <c r="E292" s="466"/>
      <c r="F292" s="466"/>
      <c r="G292" s="466"/>
      <c r="H292" s="466"/>
      <c r="I292" s="467"/>
    </row>
    <row r="293" spans="1:9" ht="13.5" thickBot="1">
      <c r="A293" s="18"/>
      <c r="B293" s="19"/>
      <c r="C293" s="465"/>
      <c r="D293" s="466"/>
      <c r="E293" s="466"/>
      <c r="F293" s="466"/>
      <c r="G293" s="466"/>
      <c r="H293" s="466"/>
      <c r="I293" s="467"/>
    </row>
    <row r="294" spans="1:9" ht="13.5" thickBot="1">
      <c r="A294" s="18"/>
      <c r="B294" s="19"/>
      <c r="C294" s="465"/>
      <c r="D294" s="466"/>
      <c r="E294" s="466"/>
      <c r="F294" s="466"/>
      <c r="G294" s="466"/>
      <c r="H294" s="466"/>
      <c r="I294" s="467"/>
    </row>
    <row r="295" spans="1:9" ht="27.95" customHeight="1" thickBot="1">
      <c r="A295" s="18"/>
      <c r="B295" s="19"/>
      <c r="C295" s="20"/>
      <c r="D295" s="20"/>
      <c r="E295" s="20"/>
      <c r="F295" s="21"/>
      <c r="G295" s="21"/>
      <c r="H295" s="21"/>
      <c r="I295" s="22"/>
    </row>
    <row r="296" spans="1:9" ht="13.5" thickBot="1">
      <c r="A296" s="18"/>
      <c r="B296" s="19"/>
      <c r="C296" s="465"/>
      <c r="D296" s="466"/>
      <c r="E296" s="466"/>
      <c r="F296" s="466"/>
      <c r="G296" s="466"/>
      <c r="H296" s="466"/>
      <c r="I296" s="467"/>
    </row>
    <row r="297" spans="1:9" ht="27.95" customHeight="1" thickBot="1">
      <c r="A297" s="18"/>
      <c r="B297" s="19"/>
      <c r="C297" s="20"/>
      <c r="D297" s="20"/>
      <c r="E297" s="20"/>
      <c r="F297" s="21"/>
      <c r="G297" s="21"/>
      <c r="H297" s="21"/>
      <c r="I297" s="22"/>
    </row>
    <row r="298" spans="1:9" ht="27.95" customHeight="1" thickBot="1">
      <c r="A298" s="18"/>
      <c r="B298" s="19"/>
      <c r="C298" s="20"/>
      <c r="D298" s="20"/>
      <c r="E298" s="20"/>
      <c r="F298" s="21"/>
      <c r="G298" s="21"/>
      <c r="H298" s="21"/>
      <c r="I298" s="22"/>
    </row>
    <row r="299" spans="1:9" ht="27.95" customHeight="1" thickBot="1">
      <c r="A299" s="18"/>
      <c r="B299" s="19"/>
      <c r="C299" s="20"/>
      <c r="D299" s="20"/>
      <c r="E299" s="20"/>
      <c r="F299" s="21"/>
      <c r="G299" s="21"/>
      <c r="H299" s="21"/>
      <c r="I299" s="22"/>
    </row>
    <row r="300" spans="1:9" ht="27.95" customHeight="1" thickBot="1">
      <c r="A300" s="18"/>
      <c r="B300" s="19"/>
      <c r="C300" s="20"/>
      <c r="D300" s="20"/>
      <c r="E300" s="20"/>
      <c r="F300" s="21"/>
      <c r="G300" s="21"/>
      <c r="H300" s="21"/>
      <c r="I300" s="22"/>
    </row>
    <row r="301" spans="1:9" ht="13.5" thickBot="1">
      <c r="A301" s="18"/>
      <c r="B301" s="19"/>
      <c r="C301" s="465"/>
      <c r="D301" s="466"/>
      <c r="E301" s="466"/>
      <c r="F301" s="466"/>
      <c r="G301" s="466"/>
      <c r="H301" s="466"/>
      <c r="I301" s="467"/>
    </row>
    <row r="302" spans="1:9" ht="27.95" customHeight="1" thickBot="1">
      <c r="A302" s="18"/>
      <c r="B302" s="19"/>
      <c r="C302" s="20"/>
      <c r="D302" s="20"/>
      <c r="E302" s="20"/>
      <c r="F302" s="21"/>
      <c r="G302" s="21"/>
      <c r="H302" s="21"/>
      <c r="I302" s="22"/>
    </row>
    <row r="303" spans="1:9" ht="13.5" thickBot="1">
      <c r="A303" s="18"/>
      <c r="B303" s="19"/>
      <c r="C303" s="465"/>
      <c r="D303" s="466"/>
      <c r="E303" s="466"/>
      <c r="F303" s="466"/>
      <c r="G303" s="466"/>
      <c r="H303" s="466"/>
      <c r="I303" s="467"/>
    </row>
    <row r="304" spans="1:9" ht="27.95" customHeight="1" thickBot="1">
      <c r="A304" s="18"/>
      <c r="B304" s="19"/>
      <c r="C304" s="20"/>
      <c r="D304" s="20"/>
      <c r="E304" s="20"/>
      <c r="F304" s="21"/>
      <c r="G304" s="21"/>
      <c r="H304" s="21"/>
      <c r="I304" s="22"/>
    </row>
    <row r="305" spans="1:9" ht="27.95" customHeight="1" thickBot="1">
      <c r="A305" s="18"/>
      <c r="B305" s="19"/>
      <c r="C305" s="20"/>
      <c r="D305" s="20"/>
      <c r="E305" s="20"/>
      <c r="F305" s="21"/>
      <c r="G305" s="21"/>
      <c r="H305" s="21"/>
      <c r="I305" s="22"/>
    </row>
    <row r="306" spans="1:9" ht="27.95" customHeight="1" thickBot="1">
      <c r="A306" s="18"/>
      <c r="B306" s="19"/>
      <c r="C306" s="20"/>
      <c r="D306" s="20"/>
      <c r="E306" s="20"/>
      <c r="F306" s="21"/>
      <c r="G306" s="21"/>
      <c r="H306" s="21"/>
      <c r="I306" s="22"/>
    </row>
    <row r="307" spans="1:9" ht="13.5" thickBot="1">
      <c r="A307" s="18"/>
      <c r="B307" s="19"/>
      <c r="C307" s="465"/>
      <c r="D307" s="466"/>
      <c r="E307" s="466"/>
      <c r="F307" s="466"/>
      <c r="G307" s="466"/>
      <c r="H307" s="466"/>
      <c r="I307" s="467"/>
    </row>
    <row r="308" spans="1:9" ht="13.5" thickBot="1">
      <c r="A308" s="18"/>
      <c r="B308" s="19"/>
      <c r="C308" s="465"/>
      <c r="D308" s="466"/>
      <c r="E308" s="466"/>
      <c r="F308" s="466"/>
      <c r="G308" s="466"/>
      <c r="H308" s="466"/>
      <c r="I308" s="467"/>
    </row>
    <row r="309" spans="1:9" ht="13.5" thickBot="1">
      <c r="A309" s="18"/>
      <c r="B309" s="19"/>
      <c r="C309" s="465"/>
      <c r="D309" s="466"/>
      <c r="E309" s="466"/>
      <c r="F309" s="466"/>
      <c r="G309" s="466"/>
      <c r="H309" s="466"/>
      <c r="I309" s="467"/>
    </row>
    <row r="310" spans="1:9" ht="13.5" thickBot="1">
      <c r="A310" s="18"/>
      <c r="B310" s="19"/>
      <c r="C310" s="465"/>
      <c r="D310" s="466"/>
      <c r="E310" s="466"/>
      <c r="F310" s="466"/>
      <c r="G310" s="466"/>
      <c r="H310" s="466"/>
      <c r="I310" s="467"/>
    </row>
    <row r="311" spans="1:9" ht="13.5" thickBot="1">
      <c r="A311" s="18"/>
      <c r="B311" s="19"/>
      <c r="C311" s="465"/>
      <c r="D311" s="466"/>
      <c r="E311" s="466"/>
      <c r="F311" s="466"/>
      <c r="G311" s="466"/>
      <c r="H311" s="466"/>
      <c r="I311" s="467"/>
    </row>
    <row r="312" spans="1:9" ht="27.95" customHeight="1" thickBot="1">
      <c r="A312" s="18"/>
      <c r="B312" s="19"/>
      <c r="C312" s="20"/>
      <c r="D312" s="20"/>
      <c r="E312" s="20"/>
      <c r="F312" s="21"/>
      <c r="G312" s="21"/>
      <c r="H312" s="21"/>
      <c r="I312" s="22"/>
    </row>
    <row r="313" spans="1:9" ht="27.95" customHeight="1" thickBot="1">
      <c r="A313" s="18"/>
      <c r="B313" s="19"/>
      <c r="C313" s="20"/>
      <c r="D313" s="20"/>
      <c r="E313" s="20"/>
      <c r="F313" s="21"/>
      <c r="G313" s="21"/>
      <c r="H313" s="21"/>
      <c r="I313" s="22"/>
    </row>
    <row r="314" spans="1:9" ht="27.95" customHeight="1" thickBot="1">
      <c r="A314" s="18"/>
      <c r="B314" s="19"/>
      <c r="C314" s="20"/>
      <c r="D314" s="20"/>
      <c r="E314" s="20"/>
      <c r="F314" s="21"/>
      <c r="G314" s="21"/>
      <c r="H314" s="21"/>
      <c r="I314" s="22"/>
    </row>
    <row r="315" spans="1:9" ht="27.95" customHeight="1" thickBot="1">
      <c r="A315" s="18"/>
      <c r="B315" s="19"/>
      <c r="C315" s="20"/>
      <c r="D315" s="20"/>
      <c r="E315" s="20"/>
      <c r="F315" s="21"/>
      <c r="G315" s="21"/>
      <c r="H315" s="21"/>
      <c r="I315" s="22"/>
    </row>
    <row r="316" spans="1:9" ht="27.95" customHeight="1" thickBot="1">
      <c r="A316" s="18"/>
      <c r="B316" s="19"/>
      <c r="C316" s="20"/>
      <c r="D316" s="20"/>
      <c r="E316" s="20"/>
      <c r="F316" s="21"/>
      <c r="G316" s="21"/>
      <c r="H316" s="21"/>
      <c r="I316" s="22"/>
    </row>
    <row r="317" spans="1:9" ht="27.95" customHeight="1" thickBot="1">
      <c r="A317" s="18"/>
      <c r="B317" s="19"/>
      <c r="C317" s="20"/>
      <c r="D317" s="20"/>
      <c r="E317" s="20"/>
      <c r="F317" s="21"/>
      <c r="G317" s="21"/>
      <c r="H317" s="21"/>
      <c r="I317" s="22"/>
    </row>
    <row r="318" spans="1:9" ht="27.95" customHeight="1" thickBot="1">
      <c r="A318" s="18"/>
      <c r="B318" s="19"/>
      <c r="C318" s="20"/>
      <c r="D318" s="20"/>
      <c r="E318" s="20"/>
      <c r="F318" s="21"/>
      <c r="G318" s="21"/>
      <c r="H318" s="21"/>
      <c r="I318" s="22"/>
    </row>
    <row r="319" spans="1:9" ht="27.95" customHeight="1" thickBot="1">
      <c r="A319" s="18"/>
      <c r="B319" s="19"/>
      <c r="C319" s="20"/>
      <c r="D319" s="20"/>
      <c r="E319" s="20"/>
      <c r="F319" s="21"/>
      <c r="G319" s="21"/>
      <c r="H319" s="21"/>
      <c r="I319" s="22"/>
    </row>
    <row r="320" spans="1:9" ht="13.5" thickBot="1">
      <c r="A320" s="18"/>
      <c r="B320" s="19"/>
      <c r="C320" s="465"/>
      <c r="D320" s="466"/>
      <c r="E320" s="466"/>
      <c r="F320" s="466"/>
      <c r="G320" s="466"/>
      <c r="H320" s="466"/>
      <c r="I320" s="467"/>
    </row>
    <row r="321" spans="1:9" ht="27.95" customHeight="1" thickBot="1">
      <c r="A321" s="18"/>
      <c r="B321" s="19"/>
      <c r="C321" s="20"/>
      <c r="D321" s="20"/>
      <c r="E321" s="20"/>
      <c r="F321" s="21"/>
      <c r="G321" s="21"/>
      <c r="H321" s="21"/>
      <c r="I321" s="22"/>
    </row>
    <row r="322" spans="1:9" ht="27.95" customHeight="1" thickBot="1">
      <c r="A322" s="18"/>
      <c r="B322" s="19"/>
      <c r="C322" s="20"/>
      <c r="D322" s="20"/>
      <c r="E322" s="20"/>
      <c r="F322" s="21"/>
      <c r="G322" s="21"/>
      <c r="H322" s="21"/>
      <c r="I322" s="22"/>
    </row>
    <row r="323" spans="1:9" ht="13.5" thickBot="1">
      <c r="A323" s="18"/>
      <c r="B323" s="19"/>
      <c r="C323" s="465"/>
      <c r="D323" s="466"/>
      <c r="E323" s="466"/>
      <c r="F323" s="466"/>
      <c r="G323" s="466"/>
      <c r="H323" s="466"/>
      <c r="I323" s="467"/>
    </row>
    <row r="324" spans="1:9" ht="27.95" customHeight="1" thickBot="1">
      <c r="A324" s="18"/>
      <c r="B324" s="19"/>
      <c r="C324" s="20"/>
      <c r="D324" s="20"/>
      <c r="E324" s="20"/>
      <c r="F324" s="21"/>
      <c r="G324" s="21"/>
      <c r="H324" s="21"/>
      <c r="I324" s="22"/>
    </row>
    <row r="325" spans="1:9" ht="27.95" customHeight="1" thickBot="1">
      <c r="A325" s="18"/>
      <c r="B325" s="19"/>
      <c r="C325" s="20"/>
      <c r="D325" s="20"/>
      <c r="E325" s="20"/>
      <c r="F325" s="21"/>
      <c r="G325" s="21"/>
      <c r="H325" s="21"/>
      <c r="I325" s="22"/>
    </row>
    <row r="326" spans="1:9" ht="13.5" thickBot="1">
      <c r="A326" s="18"/>
      <c r="B326" s="19"/>
      <c r="C326" s="465"/>
      <c r="D326" s="466"/>
      <c r="E326" s="466"/>
      <c r="F326" s="466"/>
      <c r="G326" s="466"/>
      <c r="H326" s="466"/>
      <c r="I326" s="467"/>
    </row>
    <row r="327" spans="1:9" ht="27.95" customHeight="1" thickBot="1">
      <c r="A327" s="18"/>
      <c r="B327" s="19"/>
      <c r="C327" s="20"/>
      <c r="D327" s="20"/>
      <c r="E327" s="20"/>
      <c r="F327" s="21"/>
      <c r="G327" s="21"/>
      <c r="H327" s="21"/>
      <c r="I327" s="22"/>
    </row>
    <row r="328" spans="1:9" ht="27.95" customHeight="1" thickBot="1">
      <c r="A328" s="18"/>
      <c r="B328" s="19"/>
      <c r="C328" s="20"/>
      <c r="D328" s="20"/>
      <c r="E328" s="20"/>
      <c r="F328" s="21"/>
      <c r="G328" s="21"/>
      <c r="H328" s="21"/>
      <c r="I328" s="22"/>
    </row>
    <row r="329" spans="1:9" ht="27.95" customHeight="1" thickBot="1">
      <c r="A329" s="18"/>
      <c r="B329" s="19"/>
      <c r="C329" s="20"/>
      <c r="D329" s="20"/>
      <c r="E329" s="20"/>
      <c r="F329" s="21"/>
      <c r="G329" s="21"/>
      <c r="H329" s="21"/>
      <c r="I329" s="22"/>
    </row>
    <row r="330" spans="1:9" ht="27.95" customHeight="1" thickBot="1">
      <c r="A330" s="18"/>
      <c r="B330" s="19"/>
      <c r="C330" s="20"/>
      <c r="D330" s="20"/>
      <c r="E330" s="20"/>
      <c r="F330" s="21"/>
      <c r="G330" s="21"/>
      <c r="H330" s="21"/>
      <c r="I330" s="22"/>
    </row>
    <row r="331" spans="1:9" ht="27.95" customHeight="1" thickBot="1">
      <c r="A331" s="18"/>
      <c r="B331" s="19"/>
      <c r="C331" s="20"/>
      <c r="D331" s="20"/>
      <c r="E331" s="20"/>
      <c r="F331" s="21"/>
      <c r="G331" s="21"/>
      <c r="H331" s="21"/>
      <c r="I331" s="22"/>
    </row>
    <row r="332" spans="1:9" ht="27.95" customHeight="1" thickBot="1">
      <c r="A332" s="18"/>
      <c r="B332" s="19"/>
      <c r="C332" s="20"/>
      <c r="D332" s="20"/>
      <c r="E332" s="20"/>
      <c r="F332" s="21"/>
      <c r="G332" s="21"/>
      <c r="H332" s="21"/>
      <c r="I332" s="22"/>
    </row>
    <row r="333" spans="1:9" ht="27.95" customHeight="1" thickBot="1">
      <c r="A333" s="18"/>
      <c r="B333" s="19"/>
      <c r="C333" s="20"/>
      <c r="D333" s="20"/>
      <c r="E333" s="20"/>
      <c r="F333" s="21"/>
      <c r="G333" s="21"/>
      <c r="H333" s="21"/>
      <c r="I333" s="22"/>
    </row>
    <row r="334" spans="1:9" ht="27.95" customHeight="1" thickBot="1">
      <c r="A334" s="18"/>
      <c r="B334" s="19"/>
      <c r="C334" s="20"/>
      <c r="D334" s="20"/>
      <c r="E334" s="20"/>
      <c r="F334" s="21"/>
      <c r="G334" s="21"/>
      <c r="H334" s="21"/>
      <c r="I334" s="22"/>
    </row>
    <row r="335" spans="1:9" ht="27.95" customHeight="1" thickBot="1">
      <c r="A335" s="18"/>
      <c r="B335" s="19"/>
      <c r="C335" s="20"/>
      <c r="D335" s="20"/>
      <c r="E335" s="20"/>
      <c r="F335" s="21"/>
      <c r="G335" s="21"/>
      <c r="H335" s="21"/>
      <c r="I335" s="22"/>
    </row>
    <row r="336" spans="1:9" ht="27.95" customHeight="1" thickBot="1">
      <c r="A336" s="18"/>
      <c r="B336" s="19"/>
      <c r="C336" s="20"/>
      <c r="D336" s="20"/>
      <c r="E336" s="20"/>
      <c r="F336" s="21"/>
      <c r="G336" s="21"/>
      <c r="H336" s="21"/>
      <c r="I336" s="22"/>
    </row>
    <row r="337" spans="1:9" ht="13.5" thickBot="1">
      <c r="A337" s="18"/>
      <c r="B337" s="19"/>
      <c r="C337" s="465"/>
      <c r="D337" s="466"/>
      <c r="E337" s="466"/>
      <c r="F337" s="466"/>
      <c r="G337" s="466"/>
      <c r="H337" s="466"/>
      <c r="I337" s="467"/>
    </row>
    <row r="338" spans="1:9" ht="27.95" customHeight="1" thickBot="1">
      <c r="A338" s="18"/>
      <c r="B338" s="19"/>
      <c r="C338" s="20"/>
      <c r="D338" s="20"/>
      <c r="E338" s="20"/>
      <c r="F338" s="21"/>
      <c r="G338" s="21"/>
      <c r="H338" s="21"/>
      <c r="I338" s="22"/>
    </row>
    <row r="339" spans="1:9" ht="27.95" customHeight="1" thickBot="1">
      <c r="A339" s="18"/>
      <c r="B339" s="19"/>
      <c r="C339" s="20"/>
      <c r="D339" s="20"/>
      <c r="E339" s="20"/>
      <c r="F339" s="21"/>
      <c r="G339" s="21"/>
      <c r="H339" s="21"/>
      <c r="I339" s="22"/>
    </row>
    <row r="340" spans="1:9" ht="13.5" thickBot="1">
      <c r="A340" s="18"/>
      <c r="B340" s="19"/>
      <c r="C340" s="465"/>
      <c r="D340" s="466"/>
      <c r="E340" s="466"/>
      <c r="F340" s="466"/>
      <c r="G340" s="466"/>
      <c r="H340" s="466"/>
      <c r="I340" s="467"/>
    </row>
    <row r="341" spans="1:9" ht="13.5" thickBot="1">
      <c r="A341" s="18"/>
      <c r="B341" s="19"/>
      <c r="C341" s="465"/>
      <c r="D341" s="466"/>
      <c r="E341" s="466"/>
      <c r="F341" s="466"/>
      <c r="G341" s="466"/>
      <c r="H341" s="466"/>
      <c r="I341" s="467"/>
    </row>
    <row r="342" spans="1:9" ht="27.95" customHeight="1" thickBot="1">
      <c r="A342" s="18"/>
      <c r="B342" s="19"/>
      <c r="C342" s="20"/>
      <c r="D342" s="20"/>
      <c r="E342" s="20"/>
      <c r="F342" s="21"/>
      <c r="G342" s="21"/>
      <c r="H342" s="21"/>
      <c r="I342" s="22"/>
    </row>
    <row r="343" spans="1:9" ht="27.95" customHeight="1" thickBot="1">
      <c r="A343" s="18"/>
      <c r="B343" s="19"/>
      <c r="C343" s="20"/>
      <c r="D343" s="20"/>
      <c r="E343" s="20"/>
      <c r="F343" s="21"/>
      <c r="G343" s="21"/>
      <c r="H343" s="21"/>
      <c r="I343" s="22"/>
    </row>
    <row r="344" spans="1:9" ht="27.95" customHeight="1" thickBot="1">
      <c r="A344" s="18"/>
      <c r="B344" s="19"/>
      <c r="C344" s="20"/>
      <c r="D344" s="20"/>
      <c r="E344" s="20"/>
      <c r="F344" s="21"/>
      <c r="G344" s="21"/>
      <c r="H344" s="21"/>
      <c r="I344" s="22"/>
    </row>
    <row r="345" spans="1:9" ht="13.5" thickBot="1">
      <c r="A345" s="18"/>
      <c r="B345" s="19"/>
      <c r="C345" s="465"/>
      <c r="D345" s="466"/>
      <c r="E345" s="466"/>
      <c r="F345" s="466"/>
      <c r="G345" s="466"/>
      <c r="H345" s="466"/>
      <c r="I345" s="467"/>
    </row>
    <row r="346" spans="1:9" ht="27.95" customHeight="1" thickBot="1">
      <c r="A346" s="18"/>
      <c r="B346" s="19"/>
      <c r="C346" s="20"/>
      <c r="D346" s="20"/>
      <c r="E346" s="20"/>
      <c r="F346" s="21"/>
      <c r="G346" s="21"/>
      <c r="H346" s="21"/>
      <c r="I346" s="22"/>
    </row>
    <row r="347" spans="1:9" ht="27.95" customHeight="1" thickBot="1">
      <c r="A347" s="18"/>
      <c r="B347" s="19"/>
      <c r="C347" s="20"/>
      <c r="D347" s="20"/>
      <c r="E347" s="20"/>
      <c r="F347" s="21"/>
      <c r="G347" s="21"/>
      <c r="H347" s="21"/>
      <c r="I347" s="22"/>
    </row>
    <row r="348" spans="1:9" ht="27.95" customHeight="1" thickBot="1">
      <c r="A348" s="18"/>
      <c r="B348" s="19"/>
      <c r="C348" s="20"/>
      <c r="D348" s="20"/>
      <c r="E348" s="20"/>
      <c r="F348" s="21"/>
      <c r="G348" s="21"/>
      <c r="H348" s="21"/>
      <c r="I348" s="22"/>
    </row>
    <row r="349" spans="1:9" ht="27.95" customHeight="1" thickBot="1">
      <c r="A349" s="18"/>
      <c r="B349" s="19"/>
      <c r="C349" s="20"/>
      <c r="D349" s="20"/>
      <c r="E349" s="20"/>
      <c r="F349" s="21"/>
      <c r="G349" s="21"/>
      <c r="H349" s="21"/>
      <c r="I349" s="22"/>
    </row>
    <row r="350" spans="1:9" ht="27.95" customHeight="1" thickBot="1">
      <c r="A350" s="18"/>
      <c r="B350" s="19"/>
      <c r="C350" s="20"/>
      <c r="D350" s="20"/>
      <c r="E350" s="20"/>
      <c r="F350" s="21"/>
      <c r="G350" s="21"/>
      <c r="H350" s="21"/>
      <c r="I350" s="22"/>
    </row>
    <row r="351" spans="1:9" ht="13.5" thickBot="1">
      <c r="A351" s="18"/>
      <c r="B351" s="19"/>
      <c r="C351" s="465"/>
      <c r="D351" s="466"/>
      <c r="E351" s="466"/>
      <c r="F351" s="466"/>
      <c r="G351" s="466"/>
      <c r="H351" s="466"/>
      <c r="I351" s="467"/>
    </row>
    <row r="352" spans="1:9" ht="27.95" customHeight="1" thickBot="1">
      <c r="A352" s="18"/>
      <c r="B352" s="19"/>
      <c r="C352" s="20"/>
      <c r="D352" s="20"/>
      <c r="E352" s="20"/>
      <c r="F352" s="21"/>
      <c r="G352" s="21"/>
      <c r="H352" s="21"/>
      <c r="I352" s="22"/>
    </row>
    <row r="353" spans="1:9" ht="27.95" customHeight="1" thickBot="1">
      <c r="A353" s="18"/>
      <c r="B353" s="19"/>
      <c r="C353" s="20"/>
      <c r="D353" s="20"/>
      <c r="E353" s="20"/>
      <c r="F353" s="21"/>
      <c r="G353" s="21"/>
      <c r="H353" s="21"/>
      <c r="I353" s="22"/>
    </row>
    <row r="354" spans="1:9" ht="13.5" thickBot="1">
      <c r="A354" s="18"/>
      <c r="B354" s="19"/>
      <c r="C354" s="465"/>
      <c r="D354" s="466"/>
      <c r="E354" s="466"/>
      <c r="F354" s="466"/>
      <c r="G354" s="466"/>
      <c r="H354" s="466"/>
      <c r="I354" s="467"/>
    </row>
    <row r="355" spans="1:9" ht="13.5" thickBot="1">
      <c r="A355" s="18"/>
      <c r="B355" s="19"/>
      <c r="C355" s="465"/>
      <c r="D355" s="466"/>
      <c r="E355" s="466"/>
      <c r="F355" s="466"/>
      <c r="G355" s="466"/>
      <c r="H355" s="466"/>
      <c r="I355" s="467"/>
    </row>
    <row r="356" spans="1:9" ht="13.5" thickBot="1">
      <c r="A356" s="18"/>
      <c r="B356" s="19"/>
      <c r="C356" s="465"/>
      <c r="D356" s="466"/>
      <c r="E356" s="466"/>
      <c r="F356" s="466"/>
      <c r="G356" s="466"/>
      <c r="H356" s="466"/>
      <c r="I356" s="467"/>
    </row>
    <row r="357" spans="1:9" ht="27.95" customHeight="1" thickBot="1">
      <c r="A357" s="18"/>
      <c r="B357" s="19"/>
      <c r="C357" s="20"/>
      <c r="D357" s="20"/>
      <c r="E357" s="20"/>
      <c r="F357" s="21"/>
      <c r="G357" s="21"/>
      <c r="H357" s="21"/>
      <c r="I357" s="22"/>
    </row>
    <row r="358" spans="1:9" ht="27.95" customHeight="1" thickBot="1">
      <c r="A358" s="18"/>
      <c r="B358" s="19"/>
      <c r="C358" s="20"/>
      <c r="D358" s="20"/>
      <c r="E358" s="20"/>
      <c r="F358" s="21"/>
      <c r="G358" s="21"/>
      <c r="H358" s="21"/>
      <c r="I358" s="22"/>
    </row>
    <row r="359" spans="1:9" ht="13.5" thickBot="1">
      <c r="A359" s="18"/>
      <c r="B359" s="19"/>
      <c r="C359" s="465"/>
      <c r="D359" s="466"/>
      <c r="E359" s="466"/>
      <c r="F359" s="466"/>
      <c r="G359" s="466"/>
      <c r="H359" s="466"/>
      <c r="I359" s="467"/>
    </row>
    <row r="360" spans="1:9" ht="27.95" customHeight="1" thickBot="1">
      <c r="A360" s="18"/>
      <c r="B360" s="19"/>
      <c r="C360" s="20"/>
      <c r="D360" s="20"/>
      <c r="E360" s="20"/>
      <c r="F360" s="21"/>
      <c r="G360" s="21"/>
      <c r="H360" s="21"/>
      <c r="I360" s="22"/>
    </row>
    <row r="361" spans="1:9" ht="27.95" customHeight="1" thickBot="1">
      <c r="A361" s="18"/>
      <c r="B361" s="19"/>
      <c r="C361" s="20"/>
      <c r="D361" s="20"/>
      <c r="E361" s="20"/>
      <c r="F361" s="21"/>
      <c r="G361" s="21"/>
      <c r="H361" s="21"/>
      <c r="I361" s="22"/>
    </row>
    <row r="362" spans="1:9" ht="27.95" customHeight="1" thickBot="1">
      <c r="A362" s="18"/>
      <c r="B362" s="19"/>
      <c r="C362" s="20"/>
      <c r="D362" s="20"/>
      <c r="E362" s="20"/>
      <c r="F362" s="21"/>
      <c r="G362" s="21"/>
      <c r="H362" s="21"/>
      <c r="I362" s="22"/>
    </row>
    <row r="363" spans="1:9" ht="27.95" customHeight="1" thickBot="1">
      <c r="A363" s="18"/>
      <c r="B363" s="19"/>
      <c r="C363" s="20"/>
      <c r="D363" s="20"/>
      <c r="E363" s="20"/>
      <c r="F363" s="21"/>
      <c r="G363" s="21"/>
      <c r="H363" s="21"/>
      <c r="I363" s="22"/>
    </row>
    <row r="364" spans="1:9" ht="27.95" customHeight="1" thickBot="1">
      <c r="A364" s="18"/>
      <c r="B364" s="19"/>
      <c r="C364" s="20"/>
      <c r="D364" s="20"/>
      <c r="E364" s="20"/>
      <c r="F364" s="21"/>
      <c r="G364" s="21"/>
      <c r="H364" s="21"/>
      <c r="I364" s="22"/>
    </row>
    <row r="365" spans="1:9" ht="27.95" customHeight="1" thickBot="1">
      <c r="A365" s="18"/>
      <c r="B365" s="19"/>
      <c r="C365" s="20"/>
      <c r="D365" s="20"/>
      <c r="E365" s="20"/>
      <c r="F365" s="21"/>
      <c r="G365" s="21"/>
      <c r="H365" s="21"/>
      <c r="I365" s="22"/>
    </row>
    <row r="366" spans="1:9" ht="27.95" customHeight="1" thickBot="1">
      <c r="A366" s="18"/>
      <c r="B366" s="19"/>
      <c r="C366" s="20"/>
      <c r="D366" s="20"/>
      <c r="E366" s="20"/>
      <c r="F366" s="21"/>
      <c r="G366" s="21"/>
      <c r="H366" s="21"/>
      <c r="I366" s="22"/>
    </row>
    <row r="367" spans="1:9" ht="27.95" customHeight="1" thickBot="1">
      <c r="A367" s="18"/>
      <c r="B367" s="19"/>
      <c r="C367" s="20"/>
      <c r="D367" s="20"/>
      <c r="E367" s="20"/>
      <c r="F367" s="21"/>
      <c r="G367" s="21"/>
      <c r="H367" s="21"/>
      <c r="I367" s="22"/>
    </row>
    <row r="368" spans="1:9" ht="27.95" customHeight="1" thickBot="1">
      <c r="A368" s="18"/>
      <c r="B368" s="19"/>
      <c r="C368" s="20"/>
      <c r="D368" s="20"/>
      <c r="E368" s="20"/>
      <c r="F368" s="21"/>
      <c r="G368" s="21"/>
      <c r="H368" s="21"/>
      <c r="I368" s="22"/>
    </row>
    <row r="369" spans="1:9" ht="27.95" customHeight="1" thickBot="1">
      <c r="A369" s="18"/>
      <c r="B369" s="19"/>
      <c r="C369" s="20"/>
      <c r="D369" s="20"/>
      <c r="E369" s="20"/>
      <c r="F369" s="21"/>
      <c r="G369" s="21"/>
      <c r="H369" s="21"/>
      <c r="I369" s="22"/>
    </row>
    <row r="370" spans="1:9" ht="27.95" customHeight="1" thickBot="1">
      <c r="A370" s="18"/>
      <c r="B370" s="19"/>
      <c r="C370" s="20"/>
      <c r="D370" s="20"/>
      <c r="E370" s="20"/>
      <c r="F370" s="21"/>
      <c r="G370" s="21"/>
      <c r="H370" s="21"/>
      <c r="I370" s="22"/>
    </row>
    <row r="371" spans="1:9" ht="13.5" thickBot="1">
      <c r="A371" s="18"/>
      <c r="B371" s="19"/>
      <c r="C371" s="465"/>
      <c r="D371" s="466"/>
      <c r="E371" s="466"/>
      <c r="F371" s="466"/>
      <c r="G371" s="466"/>
      <c r="H371" s="466"/>
      <c r="I371" s="467"/>
    </row>
    <row r="372" spans="1:9" ht="13.5" thickBot="1">
      <c r="A372" s="18"/>
      <c r="B372" s="19"/>
      <c r="C372" s="465"/>
      <c r="D372" s="466"/>
      <c r="E372" s="466"/>
      <c r="F372" s="466"/>
      <c r="G372" s="466"/>
      <c r="H372" s="466"/>
      <c r="I372" s="467"/>
    </row>
    <row r="373" spans="1:9" ht="13.5" thickBot="1">
      <c r="A373" s="18"/>
      <c r="B373" s="19"/>
      <c r="C373" s="465"/>
      <c r="D373" s="466"/>
      <c r="E373" s="466"/>
      <c r="F373" s="466"/>
      <c r="G373" s="466"/>
      <c r="H373" s="466"/>
      <c r="I373" s="467"/>
    </row>
    <row r="374" spans="1:9" ht="13.5" thickBot="1">
      <c r="A374" s="18"/>
      <c r="B374" s="19"/>
      <c r="C374" s="465"/>
      <c r="D374" s="466"/>
      <c r="E374" s="466"/>
      <c r="F374" s="466"/>
      <c r="G374" s="466"/>
      <c r="H374" s="466"/>
      <c r="I374" s="467"/>
    </row>
    <row r="375" spans="1:9" ht="27.95" customHeight="1" thickBot="1">
      <c r="A375" s="18"/>
      <c r="B375" s="19"/>
      <c r="C375" s="20"/>
      <c r="D375" s="20"/>
      <c r="E375" s="20"/>
      <c r="F375" s="21"/>
      <c r="G375" s="21"/>
      <c r="H375" s="21"/>
      <c r="I375" s="22"/>
    </row>
    <row r="376" spans="1:9" ht="27.95" customHeight="1" thickBot="1">
      <c r="A376" s="18"/>
      <c r="B376" s="19"/>
      <c r="C376" s="20"/>
      <c r="D376" s="20"/>
      <c r="E376" s="20"/>
      <c r="F376" s="21"/>
      <c r="G376" s="21"/>
      <c r="H376" s="21"/>
      <c r="I376" s="22"/>
    </row>
    <row r="377" spans="1:9" ht="13.5" thickBot="1">
      <c r="A377" s="18"/>
      <c r="B377" s="19"/>
      <c r="C377" s="465"/>
      <c r="D377" s="466"/>
      <c r="E377" s="466"/>
      <c r="F377" s="466"/>
      <c r="G377" s="466"/>
      <c r="H377" s="466"/>
      <c r="I377" s="467"/>
    </row>
    <row r="378" spans="1:9" ht="13.5" thickBot="1">
      <c r="A378" s="18"/>
      <c r="B378" s="19"/>
      <c r="C378" s="465"/>
      <c r="D378" s="466"/>
      <c r="E378" s="466"/>
      <c r="F378" s="466"/>
      <c r="G378" s="466"/>
      <c r="H378" s="466"/>
      <c r="I378" s="467"/>
    </row>
    <row r="379" spans="1:9" ht="13.5" thickBot="1">
      <c r="A379" s="18"/>
      <c r="B379" s="19"/>
      <c r="C379" s="465"/>
      <c r="D379" s="466"/>
      <c r="E379" s="466"/>
      <c r="F379" s="466"/>
      <c r="G379" s="466"/>
      <c r="H379" s="466"/>
      <c r="I379" s="467"/>
    </row>
    <row r="380" spans="1:9" ht="13.5" thickBot="1">
      <c r="A380" s="18"/>
      <c r="B380" s="19"/>
      <c r="C380" s="465"/>
      <c r="D380" s="466"/>
      <c r="E380" s="466"/>
      <c r="F380" s="466"/>
      <c r="G380" s="466"/>
      <c r="H380" s="466"/>
      <c r="I380" s="467"/>
    </row>
    <row r="381" spans="1:9" ht="27.95" customHeight="1" thickBot="1">
      <c r="A381" s="18"/>
      <c r="B381" s="19"/>
      <c r="C381" s="20"/>
      <c r="D381" s="20"/>
      <c r="E381" s="20"/>
      <c r="F381" s="21"/>
      <c r="G381" s="21"/>
      <c r="H381" s="21"/>
      <c r="I381" s="22"/>
    </row>
    <row r="382" spans="1:9" ht="27.95" customHeight="1" thickBot="1">
      <c r="A382" s="18"/>
      <c r="B382" s="19"/>
      <c r="C382" s="20"/>
      <c r="D382" s="20"/>
      <c r="E382" s="20"/>
      <c r="F382" s="21"/>
      <c r="G382" s="21"/>
      <c r="H382" s="21"/>
      <c r="I382" s="22"/>
    </row>
    <row r="383" spans="1:9" ht="13.5" thickBot="1">
      <c r="A383" s="18"/>
      <c r="B383" s="19"/>
      <c r="C383" s="465"/>
      <c r="D383" s="466"/>
      <c r="E383" s="466"/>
      <c r="F383" s="466"/>
      <c r="G383" s="466"/>
      <c r="H383" s="466"/>
      <c r="I383" s="467"/>
    </row>
    <row r="384" spans="1:9" ht="13.5" thickBot="1">
      <c r="A384" s="18"/>
      <c r="B384" s="19"/>
      <c r="C384" s="465"/>
      <c r="D384" s="466"/>
      <c r="E384" s="466"/>
      <c r="F384" s="466"/>
      <c r="G384" s="466"/>
      <c r="H384" s="466"/>
      <c r="I384" s="467"/>
    </row>
    <row r="385" spans="1:9" ht="13.5" thickBot="1">
      <c r="A385" s="18"/>
      <c r="B385" s="19"/>
      <c r="C385" s="465"/>
      <c r="D385" s="466"/>
      <c r="E385" s="466"/>
      <c r="F385" s="466"/>
      <c r="G385" s="466"/>
      <c r="H385" s="466"/>
      <c r="I385" s="467"/>
    </row>
    <row r="386" spans="1:9" ht="13.5" thickBot="1">
      <c r="A386" s="18"/>
      <c r="B386" s="19"/>
      <c r="C386" s="465"/>
      <c r="D386" s="466"/>
      <c r="E386" s="466"/>
      <c r="F386" s="466"/>
      <c r="G386" s="466"/>
      <c r="H386" s="466"/>
      <c r="I386" s="467"/>
    </row>
    <row r="387" spans="1:9" ht="13.5" thickBot="1">
      <c r="A387" s="18"/>
      <c r="B387" s="19"/>
      <c r="C387" s="465"/>
      <c r="D387" s="466"/>
      <c r="E387" s="466"/>
      <c r="F387" s="466"/>
      <c r="G387" s="466"/>
      <c r="H387" s="466"/>
      <c r="I387" s="467"/>
    </row>
    <row r="388" spans="1:9" ht="27.95" customHeight="1" thickBot="1">
      <c r="A388" s="18"/>
      <c r="B388" s="19"/>
      <c r="C388" s="20"/>
      <c r="D388" s="20"/>
      <c r="E388" s="20"/>
      <c r="F388" s="21"/>
      <c r="G388" s="21"/>
      <c r="H388" s="21"/>
      <c r="I388" s="22"/>
    </row>
    <row r="389" spans="1:9" ht="27.95" customHeight="1" thickBot="1">
      <c r="A389" s="18"/>
      <c r="B389" s="19"/>
      <c r="C389" s="20"/>
      <c r="D389" s="20"/>
      <c r="E389" s="20"/>
      <c r="F389" s="21"/>
      <c r="G389" s="21"/>
      <c r="H389" s="21"/>
      <c r="I389" s="22"/>
    </row>
    <row r="390" spans="1:9" ht="27.95" customHeight="1" thickBot="1">
      <c r="A390" s="18"/>
      <c r="B390" s="19"/>
      <c r="C390" s="20"/>
      <c r="D390" s="20"/>
      <c r="E390" s="20"/>
      <c r="F390" s="21"/>
      <c r="G390" s="21"/>
      <c r="H390" s="21"/>
      <c r="I390" s="22"/>
    </row>
    <row r="391" spans="1:9" ht="13.5" thickBot="1">
      <c r="A391" s="18"/>
      <c r="B391" s="19"/>
      <c r="C391" s="465"/>
      <c r="D391" s="466"/>
      <c r="E391" s="466"/>
      <c r="F391" s="466"/>
      <c r="G391" s="466"/>
      <c r="H391" s="466"/>
      <c r="I391" s="467"/>
    </row>
    <row r="392" spans="1:9" ht="27.95" customHeight="1" thickBot="1">
      <c r="A392" s="18"/>
      <c r="B392" s="19"/>
      <c r="C392" s="20"/>
      <c r="D392" s="20"/>
      <c r="E392" s="20"/>
      <c r="F392" s="21"/>
      <c r="G392" s="21"/>
      <c r="H392" s="21"/>
      <c r="I392" s="22"/>
    </row>
    <row r="393" spans="1:9" ht="27.95" customHeight="1" thickBot="1">
      <c r="A393" s="18"/>
      <c r="B393" s="19"/>
      <c r="C393" s="20"/>
      <c r="D393" s="20"/>
      <c r="E393" s="20"/>
      <c r="F393" s="21"/>
      <c r="G393" s="21"/>
      <c r="H393" s="21"/>
      <c r="I393" s="22"/>
    </row>
    <row r="394" spans="1:9" ht="27.95" customHeight="1" thickBot="1">
      <c r="A394" s="18"/>
      <c r="B394" s="19"/>
      <c r="C394" s="20"/>
      <c r="D394" s="20"/>
      <c r="E394" s="20"/>
      <c r="F394" s="21"/>
      <c r="G394" s="21"/>
      <c r="H394" s="21"/>
      <c r="I394" s="22"/>
    </row>
    <row r="395" spans="1:9" ht="13.5" thickBot="1">
      <c r="A395" s="18"/>
      <c r="B395" s="19"/>
      <c r="C395" s="465"/>
      <c r="D395" s="466"/>
      <c r="E395" s="466"/>
      <c r="F395" s="466"/>
      <c r="G395" s="466"/>
      <c r="H395" s="466"/>
      <c r="I395" s="467"/>
    </row>
    <row r="396" spans="1:9" ht="27.95" customHeight="1" thickBot="1">
      <c r="A396" s="18"/>
      <c r="B396" s="19"/>
      <c r="C396" s="20"/>
      <c r="D396" s="20"/>
      <c r="E396" s="20"/>
      <c r="F396" s="21"/>
      <c r="G396" s="21"/>
      <c r="H396" s="21"/>
      <c r="I396" s="22"/>
    </row>
    <row r="397" spans="1:9" ht="27.95" customHeight="1" thickBot="1">
      <c r="A397" s="18"/>
      <c r="B397" s="19"/>
      <c r="C397" s="20"/>
      <c r="D397" s="20"/>
      <c r="E397" s="20"/>
      <c r="F397" s="21"/>
      <c r="G397" s="21"/>
      <c r="H397" s="21"/>
      <c r="I397" s="22"/>
    </row>
    <row r="398" spans="1:9" ht="27.95" customHeight="1" thickBot="1">
      <c r="A398" s="18"/>
      <c r="B398" s="19"/>
      <c r="C398" s="20"/>
      <c r="D398" s="20"/>
      <c r="E398" s="20"/>
      <c r="F398" s="21"/>
      <c r="G398" s="21"/>
      <c r="H398" s="21"/>
      <c r="I398" s="22"/>
    </row>
    <row r="399" spans="1:9" ht="27.95" customHeight="1" thickBot="1">
      <c r="A399" s="18"/>
      <c r="B399" s="19"/>
      <c r="C399" s="20"/>
      <c r="D399" s="20"/>
      <c r="E399" s="20"/>
      <c r="F399" s="21"/>
      <c r="G399" s="21"/>
      <c r="H399" s="21"/>
      <c r="I399" s="22"/>
    </row>
    <row r="400" spans="1:9" ht="13.5" thickBot="1">
      <c r="A400" s="18"/>
      <c r="B400" s="19"/>
      <c r="C400" s="465"/>
      <c r="D400" s="466"/>
      <c r="E400" s="466"/>
      <c r="F400" s="466"/>
      <c r="G400" s="466"/>
      <c r="H400" s="466"/>
      <c r="I400" s="467"/>
    </row>
    <row r="401" spans="1:9" ht="13.5" thickBot="1">
      <c r="A401" s="18"/>
      <c r="B401" s="19"/>
      <c r="C401" s="465"/>
      <c r="D401" s="466"/>
      <c r="E401" s="466"/>
      <c r="F401" s="466"/>
      <c r="G401" s="466"/>
      <c r="H401" s="466"/>
      <c r="I401" s="467"/>
    </row>
    <row r="402" spans="1:9" ht="13.5" thickBot="1">
      <c r="A402" s="18"/>
      <c r="B402" s="19"/>
      <c r="C402" s="465"/>
      <c r="D402" s="466"/>
      <c r="E402" s="466"/>
      <c r="F402" s="466"/>
      <c r="G402" s="466"/>
      <c r="H402" s="466"/>
      <c r="I402" s="467"/>
    </row>
    <row r="403" spans="1:9" ht="27.95" customHeight="1" thickBot="1">
      <c r="A403" s="18"/>
      <c r="B403" s="19"/>
      <c r="C403" s="20"/>
      <c r="D403" s="20"/>
      <c r="E403" s="20"/>
      <c r="F403" s="21"/>
      <c r="G403" s="21"/>
      <c r="H403" s="21"/>
      <c r="I403" s="22"/>
    </row>
    <row r="404" spans="1:9" ht="27.95" customHeight="1" thickBot="1">
      <c r="A404" s="18"/>
      <c r="B404" s="19"/>
      <c r="C404" s="20"/>
      <c r="D404" s="20"/>
      <c r="E404" s="20"/>
      <c r="F404" s="21"/>
      <c r="G404" s="21"/>
      <c r="H404" s="21"/>
      <c r="I404" s="22"/>
    </row>
    <row r="405" spans="1:9" ht="13.5" thickBot="1">
      <c r="A405" s="18"/>
      <c r="B405" s="19"/>
      <c r="C405" s="465"/>
      <c r="D405" s="466"/>
      <c r="E405" s="466"/>
      <c r="F405" s="466"/>
      <c r="G405" s="466"/>
      <c r="H405" s="466"/>
      <c r="I405" s="467"/>
    </row>
    <row r="406" spans="1:9" ht="27.95" customHeight="1" thickBot="1">
      <c r="A406" s="18"/>
      <c r="B406" s="19"/>
      <c r="C406" s="20"/>
      <c r="D406" s="20"/>
      <c r="E406" s="20"/>
      <c r="F406" s="21"/>
      <c r="G406" s="21"/>
      <c r="H406" s="21"/>
      <c r="I406" s="22"/>
    </row>
    <row r="407" spans="1:9" ht="27.95" customHeight="1" thickBot="1">
      <c r="A407" s="18"/>
      <c r="B407" s="19"/>
      <c r="C407" s="20"/>
      <c r="D407" s="20"/>
      <c r="E407" s="20"/>
      <c r="F407" s="21"/>
      <c r="G407" s="21"/>
      <c r="H407" s="21"/>
      <c r="I407" s="22"/>
    </row>
    <row r="408" spans="1:9" ht="27.95" customHeight="1" thickBot="1">
      <c r="A408" s="18"/>
      <c r="B408" s="19"/>
      <c r="C408" s="20"/>
      <c r="D408" s="20"/>
      <c r="E408" s="20"/>
      <c r="F408" s="21"/>
      <c r="G408" s="21"/>
      <c r="H408" s="21"/>
      <c r="I408" s="22"/>
    </row>
    <row r="409" spans="1:9" ht="27.95" customHeight="1" thickBot="1">
      <c r="A409" s="18"/>
      <c r="B409" s="19"/>
      <c r="C409" s="20"/>
      <c r="D409" s="20"/>
      <c r="E409" s="20"/>
      <c r="F409" s="21"/>
      <c r="G409" s="21"/>
      <c r="H409" s="21"/>
      <c r="I409" s="22"/>
    </row>
    <row r="410" spans="1:9" ht="27.95" customHeight="1" thickBot="1">
      <c r="A410" s="18"/>
      <c r="B410" s="19"/>
      <c r="C410" s="20"/>
      <c r="D410" s="20"/>
      <c r="E410" s="20"/>
      <c r="F410" s="21"/>
      <c r="G410" s="21"/>
      <c r="H410" s="21"/>
      <c r="I410" s="22"/>
    </row>
    <row r="411" spans="1:9" ht="13.5" thickBot="1">
      <c r="A411" s="18"/>
      <c r="B411" s="19"/>
      <c r="C411" s="465"/>
      <c r="D411" s="466"/>
      <c r="E411" s="466"/>
      <c r="F411" s="466"/>
      <c r="G411" s="466"/>
      <c r="H411" s="466"/>
      <c r="I411" s="467"/>
    </row>
    <row r="412" spans="1:9" ht="27.95" customHeight="1" thickBot="1">
      <c r="A412" s="18"/>
      <c r="B412" s="19"/>
      <c r="C412" s="20"/>
      <c r="D412" s="20"/>
      <c r="E412" s="20"/>
      <c r="F412" s="21"/>
      <c r="G412" s="21"/>
      <c r="H412" s="21"/>
      <c r="I412" s="22"/>
    </row>
    <row r="413" spans="1:9" ht="27.95" customHeight="1" thickBot="1">
      <c r="A413" s="18"/>
      <c r="B413" s="19"/>
      <c r="C413" s="20"/>
      <c r="D413" s="20"/>
      <c r="E413" s="20"/>
      <c r="F413" s="21"/>
      <c r="G413" s="21"/>
      <c r="H413" s="21"/>
      <c r="I413" s="22"/>
    </row>
    <row r="414" spans="1:9" ht="27.95" customHeight="1" thickBot="1">
      <c r="A414" s="18"/>
      <c r="B414" s="19"/>
      <c r="C414" s="20"/>
      <c r="D414" s="20"/>
      <c r="E414" s="20"/>
      <c r="F414" s="21"/>
      <c r="G414" s="21"/>
      <c r="H414" s="21"/>
      <c r="I414" s="22"/>
    </row>
    <row r="415" spans="1:9" ht="27.95" customHeight="1" thickBot="1">
      <c r="A415" s="18"/>
      <c r="B415" s="19"/>
      <c r="C415" s="20"/>
      <c r="D415" s="20"/>
      <c r="E415" s="20"/>
      <c r="F415" s="21"/>
      <c r="G415" s="21"/>
      <c r="H415" s="21"/>
      <c r="I415" s="22"/>
    </row>
    <row r="416" spans="1:9" ht="13.5" thickBot="1">
      <c r="A416" s="18"/>
      <c r="B416" s="19"/>
      <c r="C416" s="465"/>
      <c r="D416" s="466"/>
      <c r="E416" s="466"/>
      <c r="F416" s="466"/>
      <c r="G416" s="466"/>
      <c r="H416" s="466"/>
      <c r="I416" s="467"/>
    </row>
    <row r="417" spans="1:9" ht="13.5" thickBot="1">
      <c r="A417" s="18"/>
      <c r="B417" s="19"/>
      <c r="C417" s="465"/>
      <c r="D417" s="466"/>
      <c r="E417" s="466"/>
      <c r="F417" s="466"/>
      <c r="G417" s="466"/>
      <c r="H417" s="466"/>
      <c r="I417" s="467"/>
    </row>
    <row r="418" spans="1:9" ht="13.5" thickBot="1">
      <c r="A418" s="18"/>
      <c r="B418" s="19"/>
      <c r="C418" s="465"/>
      <c r="D418" s="466"/>
      <c r="E418" s="466"/>
      <c r="F418" s="466"/>
      <c r="G418" s="466"/>
      <c r="H418" s="466"/>
      <c r="I418" s="467"/>
    </row>
    <row r="419" spans="1:9" ht="13.5" thickBot="1">
      <c r="A419" s="18"/>
      <c r="B419" s="19"/>
      <c r="C419" s="465"/>
      <c r="D419" s="466"/>
      <c r="E419" s="466"/>
      <c r="F419" s="466"/>
      <c r="G419" s="466"/>
      <c r="H419" s="466"/>
      <c r="I419" s="467"/>
    </row>
    <row r="420" spans="1:9" ht="13.5" thickBot="1">
      <c r="A420" s="18"/>
      <c r="B420" s="19"/>
      <c r="C420" s="465"/>
      <c r="D420" s="466"/>
      <c r="E420" s="466"/>
      <c r="F420" s="466"/>
      <c r="G420" s="466"/>
      <c r="H420" s="466"/>
      <c r="I420" s="467"/>
    </row>
    <row r="421" spans="1:9" ht="13.5" thickBot="1">
      <c r="A421" s="18"/>
      <c r="B421" s="19"/>
      <c r="C421" s="465"/>
      <c r="D421" s="466"/>
      <c r="E421" s="466"/>
      <c r="F421" s="466"/>
      <c r="G421" s="466"/>
      <c r="H421" s="466"/>
      <c r="I421" s="467"/>
    </row>
    <row r="422" spans="1:9" ht="27.95" customHeight="1" thickBot="1">
      <c r="A422" s="18"/>
      <c r="B422" s="19"/>
      <c r="C422" s="20"/>
      <c r="D422" s="20"/>
      <c r="E422" s="20"/>
      <c r="F422" s="21"/>
      <c r="G422" s="21"/>
      <c r="H422" s="21"/>
      <c r="I422" s="22"/>
    </row>
    <row r="423" spans="1:9" ht="13.5" thickBot="1">
      <c r="A423" s="18"/>
      <c r="B423" s="19"/>
      <c r="C423" s="465"/>
      <c r="D423" s="466"/>
      <c r="E423" s="466"/>
      <c r="F423" s="466"/>
      <c r="G423" s="466"/>
      <c r="H423" s="466"/>
      <c r="I423" s="467"/>
    </row>
    <row r="424" spans="1:9" ht="13.5" thickBot="1">
      <c r="A424" s="18"/>
      <c r="B424" s="19"/>
      <c r="C424" s="465"/>
      <c r="D424" s="466"/>
      <c r="E424" s="466"/>
      <c r="F424" s="466"/>
      <c r="G424" s="466"/>
      <c r="H424" s="466"/>
      <c r="I424" s="467"/>
    </row>
    <row r="425" spans="1:9" ht="27.95" customHeight="1" thickBot="1">
      <c r="A425" s="18"/>
      <c r="B425" s="19"/>
      <c r="C425" s="20"/>
      <c r="D425" s="20"/>
      <c r="E425" s="20"/>
      <c r="F425" s="21"/>
      <c r="G425" s="21"/>
      <c r="H425" s="21"/>
      <c r="I425" s="22"/>
    </row>
    <row r="426" spans="1:9" ht="13.5" thickBot="1">
      <c r="A426" s="18"/>
      <c r="B426" s="19"/>
      <c r="C426" s="465"/>
      <c r="D426" s="466"/>
      <c r="E426" s="466"/>
      <c r="F426" s="466"/>
      <c r="G426" s="466"/>
      <c r="H426" s="466"/>
      <c r="I426" s="467"/>
    </row>
    <row r="427" spans="1:9" ht="13.5" thickBot="1">
      <c r="A427" s="18"/>
      <c r="B427" s="19"/>
      <c r="C427" s="465"/>
      <c r="D427" s="466"/>
      <c r="E427" s="466"/>
      <c r="F427" s="466"/>
      <c r="G427" s="466"/>
      <c r="H427" s="466"/>
      <c r="I427" s="467"/>
    </row>
    <row r="428" spans="1:9" ht="13.5" thickBot="1">
      <c r="A428" s="18"/>
      <c r="B428" s="19"/>
      <c r="C428" s="465"/>
      <c r="D428" s="466"/>
      <c r="E428" s="466"/>
      <c r="F428" s="466"/>
      <c r="G428" s="466"/>
      <c r="H428" s="466"/>
      <c r="I428" s="467"/>
    </row>
    <row r="429" spans="1:9" ht="27.95" customHeight="1" thickBot="1">
      <c r="A429" s="18"/>
      <c r="B429" s="19"/>
      <c r="C429" s="20"/>
      <c r="D429" s="20"/>
      <c r="E429" s="20"/>
      <c r="F429" s="21"/>
      <c r="G429" s="21"/>
      <c r="H429" s="21"/>
      <c r="I429" s="22"/>
    </row>
    <row r="430" spans="1:9" ht="27.95" customHeight="1" thickBot="1">
      <c r="A430" s="23"/>
      <c r="B430" s="24"/>
      <c r="C430" s="25"/>
      <c r="D430" s="25"/>
      <c r="E430" s="25"/>
      <c r="F430" s="26"/>
      <c r="G430" s="26"/>
      <c r="H430" s="26"/>
      <c r="I430" s="27"/>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c r="B435" s="477"/>
      <c r="C435" s="477"/>
      <c r="D435" s="477"/>
      <c r="E435" s="477"/>
      <c r="F435" s="477"/>
      <c r="G435" s="477"/>
      <c r="H435" s="477"/>
      <c r="I435" s="477"/>
    </row>
    <row r="436" spans="1:9" ht="12.95" customHeight="1">
      <c r="A436" s="477"/>
      <c r="B436" s="477"/>
      <c r="C436" s="477"/>
      <c r="D436" s="477"/>
      <c r="E436" s="477"/>
      <c r="F436" s="477"/>
      <c r="G436" s="477"/>
      <c r="H436" s="477"/>
      <c r="I436" s="477"/>
    </row>
    <row r="437" spans="1:9" ht="12.95" customHeight="1">
      <c r="A437" s="477"/>
      <c r="B437" s="477"/>
      <c r="C437" s="477"/>
      <c r="D437" s="477"/>
      <c r="E437" s="477"/>
      <c r="F437" s="477"/>
      <c r="G437" s="477"/>
      <c r="H437" s="477"/>
      <c r="I437" s="477"/>
    </row>
    <row r="438" spans="1:9" ht="12.95" customHeight="1">
      <c r="A438" s="477"/>
      <c r="B438" s="477"/>
      <c r="C438" s="477"/>
      <c r="D438" s="477"/>
      <c r="E438" s="477"/>
      <c r="F438" s="477"/>
      <c r="G438" s="477"/>
      <c r="H438" s="477"/>
      <c r="I438" s="477"/>
    </row>
    <row r="439" spans="1:9" ht="12.95" customHeight="1">
      <c r="A439" s="477"/>
      <c r="B439" s="477"/>
      <c r="C439" s="477"/>
      <c r="D439" s="477"/>
      <c r="E439" s="477"/>
      <c r="F439" s="477"/>
      <c r="G439" s="477"/>
      <c r="H439" s="477"/>
      <c r="I439" s="477"/>
    </row>
  </sheetData>
  <mergeCells count="220">
    <mergeCell ref="C428:I428"/>
    <mergeCell ref="A435:I435"/>
    <mergeCell ref="A436:I436"/>
    <mergeCell ref="A437:I437"/>
    <mergeCell ref="A438:I438"/>
    <mergeCell ref="A439:I439"/>
    <mergeCell ref="C326:I326"/>
    <mergeCell ref="C373:I373"/>
    <mergeCell ref="C379:I379"/>
    <mergeCell ref="C402:I402"/>
    <mergeCell ref="C417:I417"/>
    <mergeCell ref="C420:I420"/>
    <mergeCell ref="C424:I424"/>
    <mergeCell ref="C426:I426"/>
    <mergeCell ref="C427:I427"/>
    <mergeCell ref="A431:I431"/>
    <mergeCell ref="A432:I432"/>
    <mergeCell ref="A433:I433"/>
    <mergeCell ref="A434:I434"/>
    <mergeCell ref="C400:I400"/>
    <mergeCell ref="C401:I401"/>
    <mergeCell ref="C418:I418"/>
    <mergeCell ref="C419:I419"/>
    <mergeCell ref="C421:I421"/>
    <mergeCell ref="C93:I93"/>
    <mergeCell ref="C94:I94"/>
    <mergeCell ref="C95:I95"/>
    <mergeCell ref="C97:I97"/>
    <mergeCell ref="C98:I98"/>
    <mergeCell ref="C105:I105"/>
    <mergeCell ref="C152:I152"/>
    <mergeCell ref="C216:I216"/>
    <mergeCell ref="C301:I301"/>
    <mergeCell ref="C293:I293"/>
    <mergeCell ref="C294:I294"/>
    <mergeCell ref="C296:I296"/>
    <mergeCell ref="C256:I256"/>
    <mergeCell ref="C257:I257"/>
    <mergeCell ref="C261:I261"/>
    <mergeCell ref="C268:I268"/>
    <mergeCell ref="C258:I258"/>
    <mergeCell ref="C259:I259"/>
    <mergeCell ref="C260:I260"/>
    <mergeCell ref="C265:I265"/>
    <mergeCell ref="C272:I272"/>
    <mergeCell ref="C181:I181"/>
    <mergeCell ref="C186:I186"/>
    <mergeCell ref="C189:I189"/>
    <mergeCell ref="C423:I423"/>
    <mergeCell ref="C416:I416"/>
    <mergeCell ref="C405:I405"/>
    <mergeCell ref="C411:I411"/>
    <mergeCell ref="C345:I345"/>
    <mergeCell ref="C351:I351"/>
    <mergeCell ref="C355:I355"/>
    <mergeCell ref="C356:I356"/>
    <mergeCell ref="C371:I371"/>
    <mergeCell ref="C372:I372"/>
    <mergeCell ref="C378:I378"/>
    <mergeCell ref="C384:I384"/>
    <mergeCell ref="C391:I391"/>
    <mergeCell ref="C395:I395"/>
    <mergeCell ref="C377:I377"/>
    <mergeCell ref="C354:I354"/>
    <mergeCell ref="C383:I383"/>
    <mergeCell ref="C386:I386"/>
    <mergeCell ref="C387:I387"/>
    <mergeCell ref="C385:I385"/>
    <mergeCell ref="C308:I308"/>
    <mergeCell ref="C309:I309"/>
    <mergeCell ref="C310:I310"/>
    <mergeCell ref="C286:I286"/>
    <mergeCell ref="C290:I290"/>
    <mergeCell ref="C292:I292"/>
    <mergeCell ref="C307:I307"/>
    <mergeCell ref="C274:I274"/>
    <mergeCell ref="C279:I279"/>
    <mergeCell ref="C280:I280"/>
    <mergeCell ref="C281:I281"/>
    <mergeCell ref="C282:I282"/>
    <mergeCell ref="C288:I288"/>
    <mergeCell ref="C289:I289"/>
    <mergeCell ref="C303:I303"/>
    <mergeCell ref="C287:I287"/>
    <mergeCell ref="C199:I199"/>
    <mergeCell ref="C200:I200"/>
    <mergeCell ref="C201:I201"/>
    <mergeCell ref="C208:I208"/>
    <mergeCell ref="C211:I211"/>
    <mergeCell ref="C251:I251"/>
    <mergeCell ref="C212:I212"/>
    <mergeCell ref="C220:I220"/>
    <mergeCell ref="C224:I224"/>
    <mergeCell ref="C233:I233"/>
    <mergeCell ref="C228:I228"/>
    <mergeCell ref="C247:I247"/>
    <mergeCell ref="C229:I229"/>
    <mergeCell ref="C230:I230"/>
    <mergeCell ref="C222:I222"/>
    <mergeCell ref="C231:I231"/>
    <mergeCell ref="C232:I232"/>
    <mergeCell ref="C237:I237"/>
    <mergeCell ref="C238:I238"/>
    <mergeCell ref="C244:I244"/>
    <mergeCell ref="C110:I110"/>
    <mergeCell ref="C115:I115"/>
    <mergeCell ref="C116:I116"/>
    <mergeCell ref="C117:I117"/>
    <mergeCell ref="C127:I127"/>
    <mergeCell ref="C128:I128"/>
    <mergeCell ref="C135:I135"/>
    <mergeCell ref="C129:I129"/>
    <mergeCell ref="C130:I130"/>
    <mergeCell ref="C131:I131"/>
    <mergeCell ref="C132:I132"/>
    <mergeCell ref="C133:I133"/>
    <mergeCell ref="C134:I134"/>
    <mergeCell ref="C67:I67"/>
    <mergeCell ref="C69:I69"/>
    <mergeCell ref="C77:I77"/>
    <mergeCell ref="C90:I90"/>
    <mergeCell ref="C91:I91"/>
    <mergeCell ref="C71:I71"/>
    <mergeCell ref="C73:I73"/>
    <mergeCell ref="C74:I74"/>
    <mergeCell ref="C76:I76"/>
    <mergeCell ref="C81:I81"/>
    <mergeCell ref="C86:I86"/>
    <mergeCell ref="C70:I70"/>
    <mergeCell ref="C87:I87"/>
    <mergeCell ref="A1:J1"/>
    <mergeCell ref="A2:I2"/>
    <mergeCell ref="A3:I3"/>
    <mergeCell ref="A4:I4"/>
    <mergeCell ref="A5:I5"/>
    <mergeCell ref="A6:I6"/>
    <mergeCell ref="C13:I13"/>
    <mergeCell ref="C14:I14"/>
    <mergeCell ref="C15:I15"/>
    <mergeCell ref="C16:I16"/>
    <mergeCell ref="C17:I17"/>
    <mergeCell ref="C18:I18"/>
    <mergeCell ref="A7:I7"/>
    <mergeCell ref="A8:I8"/>
    <mergeCell ref="A9:I9"/>
    <mergeCell ref="A10:J10"/>
    <mergeCell ref="A11:B12"/>
    <mergeCell ref="C11:E11"/>
    <mergeCell ref="F11:F12"/>
    <mergeCell ref="G11:G12"/>
    <mergeCell ref="H11:H12"/>
    <mergeCell ref="I11:I12"/>
    <mergeCell ref="C26:I26"/>
    <mergeCell ref="C27:I27"/>
    <mergeCell ref="C28:I28"/>
    <mergeCell ref="C29:I29"/>
    <mergeCell ref="C30:I30"/>
    <mergeCell ref="C31:I31"/>
    <mergeCell ref="C19:I19"/>
    <mergeCell ref="C20:I20"/>
    <mergeCell ref="C22:I22"/>
    <mergeCell ref="C23:I23"/>
    <mergeCell ref="C24:I24"/>
    <mergeCell ref="C25:I25"/>
    <mergeCell ref="C21:I21"/>
    <mergeCell ref="C45:I45"/>
    <mergeCell ref="C46:I46"/>
    <mergeCell ref="C32:I32"/>
    <mergeCell ref="C33:I33"/>
    <mergeCell ref="C34:I34"/>
    <mergeCell ref="C37:I37"/>
    <mergeCell ref="C38:I38"/>
    <mergeCell ref="C63:I63"/>
    <mergeCell ref="C66:I66"/>
    <mergeCell ref="C35:I35"/>
    <mergeCell ref="C36:I36"/>
    <mergeCell ref="C39:I39"/>
    <mergeCell ref="C40:I40"/>
    <mergeCell ref="C42:I42"/>
    <mergeCell ref="C47:I47"/>
    <mergeCell ref="C58:I58"/>
    <mergeCell ref="C65:I65"/>
    <mergeCell ref="C51:I51"/>
    <mergeCell ref="C52:I52"/>
    <mergeCell ref="C59:I59"/>
    <mergeCell ref="C53:I53"/>
    <mergeCell ref="C57:I57"/>
    <mergeCell ref="C139:I139"/>
    <mergeCell ref="C136:I136"/>
    <mergeCell ref="C137:I137"/>
    <mergeCell ref="C138:I138"/>
    <mergeCell ref="C196:I196"/>
    <mergeCell ref="C184:I184"/>
    <mergeCell ref="C188:I188"/>
    <mergeCell ref="C192:I192"/>
    <mergeCell ref="C177:I177"/>
    <mergeCell ref="C173:I173"/>
    <mergeCell ref="C174:I174"/>
    <mergeCell ref="C176:I176"/>
    <mergeCell ref="C142:I142"/>
    <mergeCell ref="C143:I143"/>
    <mergeCell ref="C144:I144"/>
    <mergeCell ref="C149:I149"/>
    <mergeCell ref="C150:I150"/>
    <mergeCell ref="C151:I151"/>
    <mergeCell ref="C160:I160"/>
    <mergeCell ref="C166:I166"/>
    <mergeCell ref="C175:I175"/>
    <mergeCell ref="C145:I145"/>
    <mergeCell ref="C169:I169"/>
    <mergeCell ref="C178:I178"/>
    <mergeCell ref="C311:I311"/>
    <mergeCell ref="C320:I320"/>
    <mergeCell ref="C323:I323"/>
    <mergeCell ref="C341:I341"/>
    <mergeCell ref="C337:I337"/>
    <mergeCell ref="C340:I340"/>
    <mergeCell ref="C359:I359"/>
    <mergeCell ref="C374:I374"/>
    <mergeCell ref="C380:I380"/>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Blad31"/>
  <dimension ref="A1:J434"/>
  <sheetViews>
    <sheetView workbookViewId="0">
      <selection activeCell="K352" sqref="K352"/>
    </sheetView>
  </sheetViews>
  <sheetFormatPr defaultColWidth="10.85546875" defaultRowHeight="12.75"/>
  <cols>
    <col min="1" max="1" width="14.28515625" style="14" customWidth="1"/>
    <col min="2" max="2" width="57.42578125" style="14" customWidth="1"/>
    <col min="3" max="5" width="15.140625" style="14" customWidth="1"/>
    <col min="6" max="6" width="10.85546875" style="14"/>
    <col min="7" max="7" width="11" style="14" customWidth="1"/>
    <col min="8" max="8" width="12.42578125" style="14" customWidth="1"/>
    <col min="9" max="9" width="9" style="14" customWidth="1"/>
    <col min="10" max="10" width="58.28515625" style="14" customWidth="1"/>
    <col min="11" max="16384" width="10.85546875" style="14"/>
  </cols>
  <sheetData>
    <row r="1" spans="1:10" ht="35.1" customHeight="1">
      <c r="A1" s="462"/>
      <c r="B1" s="462"/>
      <c r="C1" s="462"/>
      <c r="D1" s="462"/>
      <c r="E1" s="462"/>
      <c r="F1" s="462"/>
      <c r="G1" s="462"/>
      <c r="H1" s="462"/>
      <c r="I1" s="462"/>
      <c r="J1" s="462"/>
    </row>
    <row r="2" spans="1:10" ht="14.25">
      <c r="A2" s="463"/>
      <c r="B2" s="463"/>
      <c r="C2" s="463"/>
      <c r="D2" s="463"/>
      <c r="E2" s="463"/>
      <c r="F2" s="463"/>
      <c r="G2" s="463"/>
      <c r="H2" s="463"/>
      <c r="I2" s="463"/>
      <c r="J2" s="439"/>
    </row>
    <row r="3" spans="1:10" ht="14.25">
      <c r="A3" s="464"/>
      <c r="B3" s="464"/>
      <c r="C3" s="464"/>
      <c r="D3" s="464"/>
      <c r="E3" s="464"/>
      <c r="F3" s="464"/>
      <c r="G3" s="464"/>
      <c r="H3" s="464"/>
      <c r="I3" s="464"/>
      <c r="J3" s="15"/>
    </row>
    <row r="4" spans="1:10" ht="14.25">
      <c r="A4" s="463"/>
      <c r="B4" s="463"/>
      <c r="C4" s="463"/>
      <c r="D4" s="463"/>
      <c r="E4" s="463"/>
      <c r="F4" s="463"/>
      <c r="G4" s="463"/>
      <c r="H4" s="463"/>
      <c r="I4" s="463"/>
      <c r="J4" s="439"/>
    </row>
    <row r="5" spans="1:10" ht="14.25">
      <c r="A5" s="464"/>
      <c r="B5" s="464"/>
      <c r="C5" s="464"/>
      <c r="D5" s="464"/>
      <c r="E5" s="464"/>
      <c r="F5" s="464"/>
      <c r="G5" s="464"/>
      <c r="H5" s="464"/>
      <c r="I5" s="464"/>
      <c r="J5" s="15"/>
    </row>
    <row r="6" spans="1:10" ht="14.25">
      <c r="A6" s="464"/>
      <c r="B6" s="464"/>
      <c r="C6" s="464"/>
      <c r="D6" s="464"/>
      <c r="E6" s="464"/>
      <c r="F6" s="464"/>
      <c r="G6" s="464"/>
      <c r="H6" s="464"/>
      <c r="I6" s="464"/>
      <c r="J6" s="15"/>
    </row>
    <row r="7" spans="1:10" ht="14.25">
      <c r="A7" s="464"/>
      <c r="B7" s="464"/>
      <c r="C7" s="464"/>
      <c r="D7" s="464"/>
      <c r="E7" s="464"/>
      <c r="F7" s="464"/>
      <c r="G7" s="464"/>
      <c r="H7" s="464"/>
      <c r="I7" s="464"/>
      <c r="J7" s="15"/>
    </row>
    <row r="8" spans="1:10" ht="14.25">
      <c r="A8" s="464"/>
      <c r="B8" s="464"/>
      <c r="C8" s="464"/>
      <c r="D8" s="464"/>
      <c r="E8" s="464"/>
      <c r="F8" s="464"/>
      <c r="G8" s="464"/>
      <c r="H8" s="464"/>
      <c r="I8" s="464"/>
      <c r="J8" s="15"/>
    </row>
    <row r="9" spans="1:10" ht="14.1" customHeight="1">
      <c r="A9" s="464"/>
      <c r="B9" s="464"/>
      <c r="C9" s="464"/>
      <c r="D9" s="464"/>
      <c r="E9" s="464"/>
      <c r="F9" s="464"/>
      <c r="G9" s="464"/>
      <c r="H9" s="464"/>
      <c r="I9" s="464"/>
      <c r="J9" s="16"/>
    </row>
    <row r="10" spans="1:10" ht="13.5" thickBot="1">
      <c r="A10" s="463"/>
      <c r="B10" s="463"/>
      <c r="C10" s="463"/>
      <c r="D10" s="463"/>
      <c r="E10" s="463"/>
      <c r="F10" s="463"/>
      <c r="G10" s="463"/>
      <c r="H10" s="463"/>
      <c r="I10" s="463"/>
      <c r="J10" s="463"/>
    </row>
    <row r="11" spans="1:10" ht="27.95" customHeight="1" thickBot="1">
      <c r="A11" s="468"/>
      <c r="B11" s="469"/>
      <c r="C11" s="472"/>
      <c r="D11" s="473"/>
      <c r="E11" s="474"/>
      <c r="F11" s="475"/>
      <c r="G11" s="475"/>
      <c r="H11" s="475"/>
      <c r="I11" s="475"/>
    </row>
    <row r="12" spans="1:10" ht="27.95" customHeight="1" thickBot="1">
      <c r="A12" s="470"/>
      <c r="B12" s="471"/>
      <c r="C12" s="17"/>
      <c r="D12" s="17"/>
      <c r="E12" s="17"/>
      <c r="F12" s="476"/>
      <c r="G12" s="476"/>
      <c r="H12" s="476"/>
      <c r="I12" s="476"/>
    </row>
    <row r="13" spans="1:10" ht="13.5" thickBot="1">
      <c r="A13" s="18"/>
      <c r="B13" s="19"/>
      <c r="C13" s="465"/>
      <c r="D13" s="466"/>
      <c r="E13" s="466"/>
      <c r="F13" s="466"/>
      <c r="G13" s="466"/>
      <c r="H13" s="466"/>
      <c r="I13" s="467"/>
    </row>
    <row r="14" spans="1:10" ht="13.5" thickBot="1">
      <c r="A14" s="18"/>
      <c r="B14" s="19"/>
      <c r="C14" s="465"/>
      <c r="D14" s="466"/>
      <c r="E14" s="466"/>
      <c r="F14" s="466"/>
      <c r="G14" s="466"/>
      <c r="H14" s="466"/>
      <c r="I14" s="467"/>
    </row>
    <row r="15" spans="1:10" ht="13.5" thickBot="1">
      <c r="A15" s="18"/>
      <c r="B15" s="19"/>
      <c r="C15" s="465"/>
      <c r="D15" s="466"/>
      <c r="E15" s="466"/>
      <c r="F15" s="466"/>
      <c r="G15" s="466"/>
      <c r="H15" s="466"/>
      <c r="I15" s="467"/>
    </row>
    <row r="16" spans="1:10" ht="13.5" thickBot="1">
      <c r="A16" s="18"/>
      <c r="B16" s="19"/>
      <c r="C16" s="465"/>
      <c r="D16" s="466"/>
      <c r="E16" s="466"/>
      <c r="F16" s="466"/>
      <c r="G16" s="466"/>
      <c r="H16" s="466"/>
      <c r="I16" s="467"/>
    </row>
    <row r="17" spans="1:9" ht="13.5" thickBot="1">
      <c r="A17" s="18"/>
      <c r="B17" s="19"/>
      <c r="C17" s="465"/>
      <c r="D17" s="466"/>
      <c r="E17" s="466"/>
      <c r="F17" s="466"/>
      <c r="G17" s="466"/>
      <c r="H17" s="466"/>
      <c r="I17" s="467"/>
    </row>
    <row r="18" spans="1:9" ht="13.5" thickBot="1">
      <c r="A18" s="18"/>
      <c r="B18" s="19"/>
      <c r="C18" s="465"/>
      <c r="D18" s="466"/>
      <c r="E18" s="466"/>
      <c r="F18" s="466"/>
      <c r="G18" s="466"/>
      <c r="H18" s="466"/>
      <c r="I18" s="467"/>
    </row>
    <row r="19" spans="1:9" ht="13.5" thickBot="1">
      <c r="A19" s="18"/>
      <c r="B19" s="19"/>
      <c r="C19" s="465"/>
      <c r="D19" s="466"/>
      <c r="E19" s="466"/>
      <c r="F19" s="466"/>
      <c r="G19" s="466"/>
      <c r="H19" s="466"/>
      <c r="I19" s="467"/>
    </row>
    <row r="20" spans="1:9" ht="13.5" thickBot="1">
      <c r="A20" s="18"/>
      <c r="B20" s="19"/>
      <c r="C20" s="465"/>
      <c r="D20" s="466"/>
      <c r="E20" s="466"/>
      <c r="F20" s="466"/>
      <c r="G20" s="466"/>
      <c r="H20" s="466"/>
      <c r="I20" s="467"/>
    </row>
    <row r="21" spans="1:9" ht="13.5" thickBot="1">
      <c r="A21" s="18"/>
      <c r="B21" s="19"/>
      <c r="C21" s="465"/>
      <c r="D21" s="466"/>
      <c r="E21" s="466"/>
      <c r="F21" s="466"/>
      <c r="G21" s="466"/>
      <c r="H21" s="466"/>
      <c r="I21" s="467"/>
    </row>
    <row r="22" spans="1:9" ht="13.5" thickBot="1">
      <c r="A22" s="18"/>
      <c r="B22" s="19"/>
      <c r="C22" s="465"/>
      <c r="D22" s="466"/>
      <c r="E22" s="466"/>
      <c r="F22" s="466"/>
      <c r="G22" s="466"/>
      <c r="H22" s="466"/>
      <c r="I22" s="467"/>
    </row>
    <row r="23" spans="1:9" ht="13.5" thickBot="1">
      <c r="A23" s="18"/>
      <c r="B23" s="19"/>
      <c r="C23" s="465"/>
      <c r="D23" s="466"/>
      <c r="E23" s="466"/>
      <c r="F23" s="466"/>
      <c r="G23" s="466"/>
      <c r="H23" s="466"/>
      <c r="I23" s="467"/>
    </row>
    <row r="24" spans="1:9" ht="13.5" thickBot="1">
      <c r="A24" s="18"/>
      <c r="B24" s="19"/>
      <c r="C24" s="465"/>
      <c r="D24" s="466"/>
      <c r="E24" s="466"/>
      <c r="F24" s="466"/>
      <c r="G24" s="466"/>
      <c r="H24" s="466"/>
      <c r="I24" s="467"/>
    </row>
    <row r="25" spans="1:9" ht="13.5" thickBot="1">
      <c r="A25" s="18"/>
      <c r="B25" s="19"/>
      <c r="C25" s="465"/>
      <c r="D25" s="466"/>
      <c r="E25" s="466"/>
      <c r="F25" s="466"/>
      <c r="G25" s="466"/>
      <c r="H25" s="466"/>
      <c r="I25" s="467"/>
    </row>
    <row r="26" spans="1:9" ht="13.5" thickBot="1">
      <c r="A26" s="18"/>
      <c r="B26" s="19"/>
      <c r="C26" s="465"/>
      <c r="D26" s="466"/>
      <c r="E26" s="466"/>
      <c r="F26" s="466"/>
      <c r="G26" s="466"/>
      <c r="H26" s="466"/>
      <c r="I26" s="467"/>
    </row>
    <row r="27" spans="1:9" ht="13.5" thickBot="1">
      <c r="A27" s="18"/>
      <c r="B27" s="19"/>
      <c r="C27" s="465"/>
      <c r="D27" s="466"/>
      <c r="E27" s="466"/>
      <c r="F27" s="466"/>
      <c r="G27" s="466"/>
      <c r="H27" s="466"/>
      <c r="I27" s="467"/>
    </row>
    <row r="28" spans="1:9" ht="13.5" thickBot="1">
      <c r="A28" s="18"/>
      <c r="B28" s="19"/>
      <c r="C28" s="465"/>
      <c r="D28" s="466"/>
      <c r="E28" s="466"/>
      <c r="F28" s="466"/>
      <c r="G28" s="466"/>
      <c r="H28" s="466"/>
      <c r="I28" s="467"/>
    </row>
    <row r="29" spans="1:9" ht="13.5" thickBot="1">
      <c r="A29" s="18"/>
      <c r="B29" s="19"/>
      <c r="C29" s="465"/>
      <c r="D29" s="466"/>
      <c r="E29" s="466"/>
      <c r="F29" s="466"/>
      <c r="G29" s="466"/>
      <c r="H29" s="466"/>
      <c r="I29" s="467"/>
    </row>
    <row r="30" spans="1:9" ht="13.5" thickBot="1">
      <c r="A30" s="18"/>
      <c r="B30" s="19"/>
      <c r="C30" s="465"/>
      <c r="D30" s="466"/>
      <c r="E30" s="466"/>
      <c r="F30" s="466"/>
      <c r="G30" s="466"/>
      <c r="H30" s="466"/>
      <c r="I30" s="467"/>
    </row>
    <row r="31" spans="1:9" ht="13.5" thickBot="1">
      <c r="A31" s="18"/>
      <c r="B31" s="19"/>
      <c r="C31" s="465"/>
      <c r="D31" s="466"/>
      <c r="E31" s="466"/>
      <c r="F31" s="466"/>
      <c r="G31" s="466"/>
      <c r="H31" s="466"/>
      <c r="I31" s="467"/>
    </row>
    <row r="32" spans="1:9" ht="13.5" thickBot="1">
      <c r="A32" s="18"/>
      <c r="B32" s="19"/>
      <c r="C32" s="465"/>
      <c r="D32" s="466"/>
      <c r="E32" s="466"/>
      <c r="F32" s="466"/>
      <c r="G32" s="466"/>
      <c r="H32" s="466"/>
      <c r="I32" s="467"/>
    </row>
    <row r="33" spans="1:9" ht="13.5" thickBot="1">
      <c r="A33" s="18"/>
      <c r="B33" s="19"/>
      <c r="C33" s="465"/>
      <c r="D33" s="466"/>
      <c r="E33" s="466"/>
      <c r="F33" s="466"/>
      <c r="G33" s="466"/>
      <c r="H33" s="466"/>
      <c r="I33" s="467"/>
    </row>
    <row r="34" spans="1:9" ht="13.5" thickBot="1">
      <c r="A34" s="18"/>
      <c r="B34" s="19"/>
      <c r="C34" s="465"/>
      <c r="D34" s="466"/>
      <c r="E34" s="466"/>
      <c r="F34" s="466"/>
      <c r="G34" s="466"/>
      <c r="H34" s="466"/>
      <c r="I34" s="467"/>
    </row>
    <row r="35" spans="1:9" ht="13.5" thickBot="1">
      <c r="A35" s="18"/>
      <c r="B35" s="19"/>
      <c r="C35" s="465"/>
      <c r="D35" s="466"/>
      <c r="E35" s="466"/>
      <c r="F35" s="466"/>
      <c r="G35" s="466"/>
      <c r="H35" s="466"/>
      <c r="I35" s="467"/>
    </row>
    <row r="36" spans="1:9" ht="13.5" thickBot="1">
      <c r="A36" s="18"/>
      <c r="B36" s="19"/>
      <c r="C36" s="465"/>
      <c r="D36" s="466"/>
      <c r="E36" s="466"/>
      <c r="F36" s="466"/>
      <c r="G36" s="466"/>
      <c r="H36" s="466"/>
      <c r="I36" s="467"/>
    </row>
    <row r="37" spans="1:9" ht="13.5" thickBot="1">
      <c r="A37" s="18"/>
      <c r="B37" s="19"/>
      <c r="C37" s="465"/>
      <c r="D37" s="466"/>
      <c r="E37" s="466"/>
      <c r="F37" s="466"/>
      <c r="G37" s="466"/>
      <c r="H37" s="466"/>
      <c r="I37" s="467"/>
    </row>
    <row r="38" spans="1:9" ht="13.5" thickBot="1">
      <c r="A38" s="18"/>
      <c r="B38" s="19"/>
      <c r="C38" s="465"/>
      <c r="D38" s="466"/>
      <c r="E38" s="466"/>
      <c r="F38" s="466"/>
      <c r="G38" s="466"/>
      <c r="H38" s="466"/>
      <c r="I38" s="467"/>
    </row>
    <row r="39" spans="1:9" ht="13.5" thickBot="1">
      <c r="A39" s="18"/>
      <c r="B39" s="19"/>
      <c r="C39" s="465"/>
      <c r="D39" s="466"/>
      <c r="E39" s="466"/>
      <c r="F39" s="466"/>
      <c r="G39" s="466"/>
      <c r="H39" s="466"/>
      <c r="I39" s="467"/>
    </row>
    <row r="40" spans="1:9" ht="13.5" thickBot="1">
      <c r="A40" s="18"/>
      <c r="B40" s="19"/>
      <c r="C40" s="465"/>
      <c r="D40" s="466"/>
      <c r="E40" s="466"/>
      <c r="F40" s="466"/>
      <c r="G40" s="466"/>
      <c r="H40" s="466"/>
      <c r="I40" s="467"/>
    </row>
    <row r="41" spans="1:9" ht="27.95" customHeight="1" thickBot="1">
      <c r="A41" s="18"/>
      <c r="B41" s="19"/>
      <c r="C41" s="20"/>
      <c r="D41" s="20"/>
      <c r="E41" s="20"/>
      <c r="F41" s="21"/>
      <c r="G41" s="21"/>
      <c r="H41" s="21"/>
      <c r="I41" s="22"/>
    </row>
    <row r="42" spans="1:9" ht="13.5" thickBot="1">
      <c r="A42" s="18"/>
      <c r="B42" s="19"/>
      <c r="C42" s="465"/>
      <c r="D42" s="466"/>
      <c r="E42" s="466"/>
      <c r="F42" s="466"/>
      <c r="G42" s="466"/>
      <c r="H42" s="466"/>
      <c r="I42" s="467"/>
    </row>
    <row r="43" spans="1:9" ht="27.95" customHeight="1" thickBot="1">
      <c r="A43" s="18"/>
      <c r="B43" s="19"/>
      <c r="C43" s="20"/>
      <c r="D43" s="20"/>
      <c r="E43" s="20"/>
      <c r="F43" s="21"/>
      <c r="G43" s="21"/>
      <c r="H43" s="21"/>
      <c r="I43" s="22"/>
    </row>
    <row r="44" spans="1:9" ht="27.95" customHeight="1" thickBot="1">
      <c r="A44" s="18"/>
      <c r="B44" s="19"/>
      <c r="C44" s="20"/>
      <c r="D44" s="20"/>
      <c r="E44" s="20"/>
      <c r="F44" s="21"/>
      <c r="G44" s="21"/>
      <c r="H44" s="21"/>
      <c r="I44" s="22"/>
    </row>
    <row r="45" spans="1:9" ht="13.5" thickBot="1">
      <c r="A45" s="18"/>
      <c r="B45" s="19"/>
      <c r="C45" s="465"/>
      <c r="D45" s="466"/>
      <c r="E45" s="466"/>
      <c r="F45" s="466"/>
      <c r="G45" s="466"/>
      <c r="H45" s="466"/>
      <c r="I45" s="467"/>
    </row>
    <row r="46" spans="1:9" ht="13.5" thickBot="1">
      <c r="A46" s="18"/>
      <c r="B46" s="19"/>
      <c r="C46" s="465"/>
      <c r="D46" s="466"/>
      <c r="E46" s="466"/>
      <c r="F46" s="466"/>
      <c r="G46" s="466"/>
      <c r="H46" s="466"/>
      <c r="I46" s="467"/>
    </row>
    <row r="47" spans="1:9" ht="13.5" thickBot="1">
      <c r="A47" s="18"/>
      <c r="B47" s="19"/>
      <c r="C47" s="465"/>
      <c r="D47" s="466"/>
      <c r="E47" s="466"/>
      <c r="F47" s="466"/>
      <c r="G47" s="466"/>
      <c r="H47" s="466"/>
      <c r="I47" s="467"/>
    </row>
    <row r="48" spans="1:9" ht="27.95" customHeight="1" thickBot="1">
      <c r="A48" s="18"/>
      <c r="B48" s="19"/>
      <c r="C48" s="20"/>
      <c r="D48" s="20"/>
      <c r="E48" s="20"/>
      <c r="F48" s="21"/>
      <c r="G48" s="21"/>
      <c r="H48" s="21"/>
      <c r="I48" s="22"/>
    </row>
    <row r="49" spans="1:9" ht="27.95" customHeight="1" thickBot="1">
      <c r="A49" s="18"/>
      <c r="B49" s="19"/>
      <c r="C49" s="20"/>
      <c r="D49" s="20"/>
      <c r="E49" s="20"/>
      <c r="F49" s="21"/>
      <c r="G49" s="21"/>
      <c r="H49" s="21"/>
      <c r="I49" s="22"/>
    </row>
    <row r="50" spans="1:9" ht="27.95" customHeight="1" thickBot="1">
      <c r="A50" s="18"/>
      <c r="B50" s="19"/>
      <c r="C50" s="20"/>
      <c r="D50" s="20"/>
      <c r="E50" s="20"/>
      <c r="F50" s="21"/>
      <c r="G50" s="21"/>
      <c r="H50" s="21"/>
      <c r="I50" s="22"/>
    </row>
    <row r="51" spans="1:9" ht="13.5" thickBot="1">
      <c r="A51" s="18"/>
      <c r="B51" s="19"/>
      <c r="C51" s="465"/>
      <c r="D51" s="466"/>
      <c r="E51" s="466"/>
      <c r="F51" s="466"/>
      <c r="G51" s="466"/>
      <c r="H51" s="466"/>
      <c r="I51" s="467"/>
    </row>
    <row r="52" spans="1:9" ht="13.5" thickBot="1">
      <c r="A52" s="18"/>
      <c r="B52" s="19"/>
      <c r="C52" s="465"/>
      <c r="D52" s="466"/>
      <c r="E52" s="466"/>
      <c r="F52" s="466"/>
      <c r="G52" s="466"/>
      <c r="H52" s="466"/>
      <c r="I52" s="467"/>
    </row>
    <row r="53" spans="1:9" ht="27.95" customHeight="1" thickBot="1">
      <c r="A53" s="18"/>
      <c r="B53" s="19"/>
      <c r="C53" s="20"/>
      <c r="D53" s="20"/>
      <c r="E53" s="20"/>
      <c r="F53" s="21"/>
      <c r="G53" s="21"/>
      <c r="H53" s="21"/>
      <c r="I53" s="22"/>
    </row>
    <row r="54" spans="1:9" ht="27.95" customHeight="1" thickBot="1">
      <c r="A54" s="18"/>
      <c r="B54" s="19"/>
      <c r="C54" s="20"/>
      <c r="D54" s="20"/>
      <c r="E54" s="20"/>
      <c r="F54" s="21"/>
      <c r="G54" s="21"/>
      <c r="H54" s="21"/>
      <c r="I54" s="22"/>
    </row>
    <row r="55" spans="1:9" ht="27.95" customHeight="1" thickBot="1">
      <c r="A55" s="18"/>
      <c r="B55" s="19"/>
      <c r="C55" s="20"/>
      <c r="D55" s="20"/>
      <c r="E55" s="20"/>
      <c r="F55" s="21"/>
      <c r="G55" s="21"/>
      <c r="H55" s="21"/>
      <c r="I55" s="22"/>
    </row>
    <row r="56" spans="1:9" ht="27.95" customHeight="1" thickBot="1">
      <c r="A56" s="18"/>
      <c r="B56" s="19"/>
      <c r="C56" s="20"/>
      <c r="D56" s="20"/>
      <c r="E56" s="20"/>
      <c r="F56" s="21"/>
      <c r="G56" s="21"/>
      <c r="H56" s="21"/>
      <c r="I56" s="22"/>
    </row>
    <row r="57" spans="1:9" ht="27.95" customHeight="1" thickBot="1">
      <c r="A57" s="18"/>
      <c r="B57" s="19"/>
      <c r="C57" s="20"/>
      <c r="D57" s="20"/>
      <c r="E57" s="20"/>
      <c r="F57" s="21"/>
      <c r="G57" s="21"/>
      <c r="H57" s="21"/>
      <c r="I57" s="22"/>
    </row>
    <row r="58" spans="1:9" ht="13.5" thickBot="1">
      <c r="A58" s="18"/>
      <c r="B58" s="19"/>
      <c r="C58" s="465"/>
      <c r="D58" s="466"/>
      <c r="E58" s="466"/>
      <c r="F58" s="466"/>
      <c r="G58" s="466"/>
      <c r="H58" s="466"/>
      <c r="I58" s="467"/>
    </row>
    <row r="59" spans="1:9" ht="13.5" thickBot="1">
      <c r="A59" s="18"/>
      <c r="B59" s="19"/>
      <c r="C59" s="465"/>
      <c r="D59" s="466"/>
      <c r="E59" s="466"/>
      <c r="F59" s="466"/>
      <c r="G59" s="466"/>
      <c r="H59" s="466"/>
      <c r="I59" s="467"/>
    </row>
    <row r="60" spans="1:9" ht="27.95" customHeight="1" thickBot="1">
      <c r="A60" s="18"/>
      <c r="B60" s="19"/>
      <c r="C60" s="20"/>
      <c r="D60" s="20"/>
      <c r="E60" s="20"/>
      <c r="F60" s="21"/>
      <c r="G60" s="21"/>
      <c r="H60" s="21"/>
      <c r="I60" s="22"/>
    </row>
    <row r="61" spans="1:9" ht="27.95" customHeight="1" thickBot="1">
      <c r="A61" s="18"/>
      <c r="B61" s="19"/>
      <c r="C61" s="20"/>
      <c r="D61" s="20"/>
      <c r="E61" s="20"/>
      <c r="F61" s="21"/>
      <c r="G61" s="21"/>
      <c r="H61" s="21"/>
      <c r="I61" s="22"/>
    </row>
    <row r="62" spans="1:9" ht="27.95" customHeight="1" thickBot="1">
      <c r="A62" s="18"/>
      <c r="B62" s="19"/>
      <c r="C62" s="20"/>
      <c r="D62" s="20"/>
      <c r="E62" s="20"/>
      <c r="F62" s="21"/>
      <c r="G62" s="21"/>
      <c r="H62" s="21"/>
      <c r="I62" s="22"/>
    </row>
    <row r="63" spans="1:9" ht="13.5" thickBot="1">
      <c r="A63" s="18"/>
      <c r="B63" s="19"/>
      <c r="C63" s="465"/>
      <c r="D63" s="466"/>
      <c r="E63" s="466"/>
      <c r="F63" s="466"/>
      <c r="G63" s="466"/>
      <c r="H63" s="466"/>
      <c r="I63" s="467"/>
    </row>
    <row r="64" spans="1:9" ht="27.95" customHeight="1" thickBot="1">
      <c r="A64" s="18"/>
      <c r="B64" s="19"/>
      <c r="C64" s="20"/>
      <c r="D64" s="20"/>
      <c r="E64" s="20"/>
      <c r="F64" s="21"/>
      <c r="G64" s="21"/>
      <c r="H64" s="21"/>
      <c r="I64" s="22"/>
    </row>
    <row r="65" spans="1:9" ht="13.5" thickBot="1">
      <c r="A65" s="18"/>
      <c r="B65" s="19"/>
      <c r="C65" s="465"/>
      <c r="D65" s="466"/>
      <c r="E65" s="466"/>
      <c r="F65" s="466"/>
      <c r="G65" s="466"/>
      <c r="H65" s="466"/>
      <c r="I65" s="467"/>
    </row>
    <row r="66" spans="1:9" ht="13.5" thickBot="1">
      <c r="A66" s="18"/>
      <c r="B66" s="19"/>
      <c r="C66" s="465"/>
      <c r="D66" s="466"/>
      <c r="E66" s="466"/>
      <c r="F66" s="466"/>
      <c r="G66" s="466"/>
      <c r="H66" s="466"/>
      <c r="I66" s="467"/>
    </row>
    <row r="67" spans="1:9" ht="13.5" thickBot="1">
      <c r="A67" s="18"/>
      <c r="B67" s="19"/>
      <c r="C67" s="465"/>
      <c r="D67" s="466"/>
      <c r="E67" s="466"/>
      <c r="F67" s="466"/>
      <c r="G67" s="466"/>
      <c r="H67" s="466"/>
      <c r="I67" s="467"/>
    </row>
    <row r="68" spans="1:9" ht="27.95" customHeight="1" thickBot="1">
      <c r="A68" s="18"/>
      <c r="B68" s="19"/>
      <c r="C68" s="20"/>
      <c r="D68" s="20"/>
      <c r="E68" s="20"/>
      <c r="F68" s="21"/>
      <c r="G68" s="21"/>
      <c r="H68" s="21"/>
      <c r="I68" s="22"/>
    </row>
    <row r="69" spans="1:9" ht="13.5" thickBot="1">
      <c r="A69" s="18"/>
      <c r="B69" s="19"/>
      <c r="C69" s="465"/>
      <c r="D69" s="466"/>
      <c r="E69" s="466"/>
      <c r="F69" s="466"/>
      <c r="G69" s="466"/>
      <c r="H69" s="466"/>
      <c r="I69" s="467"/>
    </row>
    <row r="70" spans="1:9" ht="27.95" customHeight="1" thickBot="1">
      <c r="A70" s="18"/>
      <c r="B70" s="19"/>
      <c r="C70" s="20"/>
      <c r="D70" s="20"/>
      <c r="E70" s="20"/>
      <c r="F70" s="21"/>
      <c r="G70" s="21"/>
      <c r="H70" s="21"/>
      <c r="I70" s="22"/>
    </row>
    <row r="71" spans="1:9" ht="13.5" thickBot="1">
      <c r="A71" s="18"/>
      <c r="B71" s="19"/>
      <c r="C71" s="465"/>
      <c r="D71" s="466"/>
      <c r="E71" s="466"/>
      <c r="F71" s="466"/>
      <c r="G71" s="466"/>
      <c r="H71" s="466"/>
      <c r="I71" s="467"/>
    </row>
    <row r="72" spans="1:9" ht="27.95" customHeight="1" thickBot="1">
      <c r="A72" s="18"/>
      <c r="B72" s="19"/>
      <c r="C72" s="20"/>
      <c r="D72" s="20"/>
      <c r="E72" s="20"/>
      <c r="F72" s="21"/>
      <c r="G72" s="21"/>
      <c r="H72" s="21"/>
      <c r="I72" s="22"/>
    </row>
    <row r="73" spans="1:9" ht="13.5" thickBot="1">
      <c r="A73" s="18"/>
      <c r="B73" s="19"/>
      <c r="C73" s="465"/>
      <c r="D73" s="466"/>
      <c r="E73" s="466"/>
      <c r="F73" s="466"/>
      <c r="G73" s="466"/>
      <c r="H73" s="466"/>
      <c r="I73" s="467"/>
    </row>
    <row r="74" spans="1:9" ht="13.5" thickBot="1">
      <c r="A74" s="18"/>
      <c r="B74" s="19"/>
      <c r="C74" s="465"/>
      <c r="D74" s="466"/>
      <c r="E74" s="466"/>
      <c r="F74" s="466"/>
      <c r="G74" s="466"/>
      <c r="H74" s="466"/>
      <c r="I74" s="467"/>
    </row>
    <row r="75" spans="1:9" ht="27.95" customHeight="1" thickBot="1">
      <c r="A75" s="18"/>
      <c r="B75" s="19"/>
      <c r="C75" s="20"/>
      <c r="D75" s="20"/>
      <c r="E75" s="20"/>
      <c r="F75" s="21"/>
      <c r="G75" s="21"/>
      <c r="H75" s="21"/>
      <c r="I75" s="22"/>
    </row>
    <row r="76" spans="1:9" ht="13.5" thickBot="1">
      <c r="A76" s="18"/>
      <c r="B76" s="19"/>
      <c r="C76" s="465"/>
      <c r="D76" s="466"/>
      <c r="E76" s="466"/>
      <c r="F76" s="466"/>
      <c r="G76" s="466"/>
      <c r="H76" s="466"/>
      <c r="I76" s="467"/>
    </row>
    <row r="77" spans="1:9" ht="13.5" thickBot="1">
      <c r="A77" s="18"/>
      <c r="B77" s="19"/>
      <c r="C77" s="465"/>
      <c r="D77" s="466"/>
      <c r="E77" s="466"/>
      <c r="F77" s="466"/>
      <c r="G77" s="466"/>
      <c r="H77" s="466"/>
      <c r="I77" s="467"/>
    </row>
    <row r="78" spans="1:9" ht="27.95" customHeight="1" thickBot="1">
      <c r="A78" s="18"/>
      <c r="B78" s="19"/>
      <c r="C78" s="20"/>
      <c r="D78" s="20"/>
      <c r="E78" s="20"/>
      <c r="F78" s="21"/>
      <c r="G78" s="21"/>
      <c r="H78" s="21"/>
      <c r="I78" s="22"/>
    </row>
    <row r="79" spans="1:9" ht="27.95" customHeight="1" thickBot="1">
      <c r="A79" s="18"/>
      <c r="B79" s="19"/>
      <c r="C79" s="20"/>
      <c r="D79" s="20"/>
      <c r="E79" s="20"/>
      <c r="F79" s="21"/>
      <c r="G79" s="21"/>
      <c r="H79" s="21"/>
      <c r="I79" s="22"/>
    </row>
    <row r="80" spans="1:9" ht="27.95" customHeight="1" thickBot="1">
      <c r="A80" s="18"/>
      <c r="B80" s="19"/>
      <c r="C80" s="20"/>
      <c r="D80" s="20"/>
      <c r="E80" s="20"/>
      <c r="F80" s="21"/>
      <c r="G80" s="21"/>
      <c r="H80" s="21"/>
      <c r="I80" s="22"/>
    </row>
    <row r="81" spans="1:9" ht="13.5" thickBot="1">
      <c r="A81" s="18"/>
      <c r="B81" s="19"/>
      <c r="C81" s="465"/>
      <c r="D81" s="466"/>
      <c r="E81" s="466"/>
      <c r="F81" s="466"/>
      <c r="G81" s="466"/>
      <c r="H81" s="466"/>
      <c r="I81" s="467"/>
    </row>
    <row r="82" spans="1:9" ht="27.95" customHeight="1" thickBot="1">
      <c r="A82" s="18"/>
      <c r="B82" s="19"/>
      <c r="C82" s="20"/>
      <c r="D82" s="20"/>
      <c r="E82" s="20"/>
      <c r="F82" s="21"/>
      <c r="G82" s="21"/>
      <c r="H82" s="21"/>
      <c r="I82" s="22"/>
    </row>
    <row r="83" spans="1:9" ht="27.95" customHeight="1" thickBot="1">
      <c r="A83" s="18"/>
      <c r="B83" s="19"/>
      <c r="C83" s="20"/>
      <c r="D83" s="20"/>
      <c r="E83" s="20"/>
      <c r="F83" s="21"/>
      <c r="G83" s="21"/>
      <c r="H83" s="21"/>
      <c r="I83" s="22"/>
    </row>
    <row r="84" spans="1:9" ht="27.95" customHeight="1" thickBot="1">
      <c r="A84" s="18"/>
      <c r="B84" s="19"/>
      <c r="C84" s="20"/>
      <c r="D84" s="20"/>
      <c r="E84" s="20"/>
      <c r="F84" s="21"/>
      <c r="G84" s="21"/>
      <c r="H84" s="21"/>
      <c r="I84" s="22"/>
    </row>
    <row r="85" spans="1:9" ht="27.95" customHeight="1" thickBot="1">
      <c r="A85" s="18"/>
      <c r="B85" s="19"/>
      <c r="C85" s="20"/>
      <c r="D85" s="20"/>
      <c r="E85" s="20"/>
      <c r="F85" s="21"/>
      <c r="G85" s="21"/>
      <c r="H85" s="21"/>
      <c r="I85" s="22"/>
    </row>
    <row r="86" spans="1:9" ht="13.5" thickBot="1">
      <c r="A86" s="18"/>
      <c r="B86" s="19"/>
      <c r="C86" s="465"/>
      <c r="D86" s="466"/>
      <c r="E86" s="466"/>
      <c r="F86" s="466"/>
      <c r="G86" s="466"/>
      <c r="H86" s="466"/>
      <c r="I86" s="467"/>
    </row>
    <row r="87" spans="1:9" ht="27.95" customHeight="1" thickBot="1">
      <c r="A87" s="18"/>
      <c r="B87" s="19"/>
      <c r="C87" s="20"/>
      <c r="D87" s="20"/>
      <c r="E87" s="20"/>
      <c r="F87" s="21"/>
      <c r="G87" s="21"/>
      <c r="H87" s="21"/>
      <c r="I87" s="22"/>
    </row>
    <row r="88" spans="1:9" ht="27.95" customHeight="1" thickBot="1">
      <c r="A88" s="18"/>
      <c r="B88" s="19"/>
      <c r="C88" s="20"/>
      <c r="D88" s="20"/>
      <c r="E88" s="20"/>
      <c r="F88" s="21"/>
      <c r="G88" s="21"/>
      <c r="H88" s="21"/>
      <c r="I88" s="22"/>
    </row>
    <row r="89" spans="1:9" ht="27.95" customHeight="1" thickBot="1">
      <c r="A89" s="18"/>
      <c r="B89" s="19"/>
      <c r="C89" s="20"/>
      <c r="D89" s="20"/>
      <c r="E89" s="20"/>
      <c r="F89" s="21"/>
      <c r="G89" s="21"/>
      <c r="H89" s="21"/>
      <c r="I89" s="22"/>
    </row>
    <row r="90" spans="1:9" ht="13.5" thickBot="1">
      <c r="A90" s="18"/>
      <c r="B90" s="19"/>
      <c r="C90" s="465"/>
      <c r="D90" s="466"/>
      <c r="E90" s="466"/>
      <c r="F90" s="466"/>
      <c r="G90" s="466"/>
      <c r="H90" s="466"/>
      <c r="I90" s="467"/>
    </row>
    <row r="91" spans="1:9" ht="13.5" thickBot="1">
      <c r="A91" s="18"/>
      <c r="B91" s="19"/>
      <c r="C91" s="465"/>
      <c r="D91" s="466"/>
      <c r="E91" s="466"/>
      <c r="F91" s="466"/>
      <c r="G91" s="466"/>
      <c r="H91" s="466"/>
      <c r="I91" s="467"/>
    </row>
    <row r="92" spans="1:9" ht="27.95" customHeight="1" thickBot="1">
      <c r="A92" s="18"/>
      <c r="B92" s="19"/>
      <c r="C92" s="20"/>
      <c r="D92" s="20"/>
      <c r="E92" s="20"/>
      <c r="F92" s="21"/>
      <c r="G92" s="21"/>
      <c r="H92" s="21"/>
      <c r="I92" s="22"/>
    </row>
    <row r="93" spans="1:9" ht="27.95" customHeight="1" thickBot="1">
      <c r="A93" s="18"/>
      <c r="B93" s="19"/>
      <c r="C93" s="20"/>
      <c r="D93" s="20"/>
      <c r="E93" s="20"/>
      <c r="F93" s="21"/>
      <c r="G93" s="21"/>
      <c r="H93" s="21"/>
      <c r="I93" s="22"/>
    </row>
    <row r="94" spans="1:9" ht="27.95" customHeight="1" thickBot="1">
      <c r="A94" s="18"/>
      <c r="B94" s="19"/>
      <c r="C94" s="20"/>
      <c r="D94" s="20"/>
      <c r="E94" s="20"/>
      <c r="F94" s="21"/>
      <c r="G94" s="21"/>
      <c r="H94" s="21"/>
      <c r="I94" s="22"/>
    </row>
    <row r="95" spans="1:9" ht="27.95" customHeight="1" thickBot="1">
      <c r="A95" s="18"/>
      <c r="B95" s="19"/>
      <c r="C95" s="20"/>
      <c r="D95" s="20"/>
      <c r="E95" s="20"/>
      <c r="F95" s="21"/>
      <c r="G95" s="21"/>
      <c r="H95" s="21"/>
      <c r="I95" s="22"/>
    </row>
    <row r="96" spans="1:9" ht="27.95" customHeight="1" thickBot="1">
      <c r="A96" s="18"/>
      <c r="B96" s="19"/>
      <c r="C96" s="20"/>
      <c r="D96" s="20"/>
      <c r="E96" s="20"/>
      <c r="F96" s="21"/>
      <c r="G96" s="21"/>
      <c r="H96" s="21"/>
      <c r="I96" s="22"/>
    </row>
    <row r="97" spans="1:9" ht="27.95" customHeight="1" thickBot="1">
      <c r="A97" s="18"/>
      <c r="B97" s="19"/>
      <c r="C97" s="20"/>
      <c r="D97" s="20"/>
      <c r="E97" s="20"/>
      <c r="F97" s="21"/>
      <c r="G97" s="21"/>
      <c r="H97" s="21"/>
      <c r="I97" s="22"/>
    </row>
    <row r="98" spans="1:9" ht="27.95" customHeight="1" thickBot="1">
      <c r="A98" s="18"/>
      <c r="B98" s="19"/>
      <c r="C98" s="20"/>
      <c r="D98" s="20"/>
      <c r="E98" s="20"/>
      <c r="F98" s="21"/>
      <c r="G98" s="21"/>
      <c r="H98" s="21"/>
      <c r="I98" s="22"/>
    </row>
    <row r="99" spans="1:9" ht="27.95" customHeight="1" thickBot="1">
      <c r="A99" s="18"/>
      <c r="B99" s="19"/>
      <c r="C99" s="20"/>
      <c r="D99" s="20"/>
      <c r="E99" s="20"/>
      <c r="F99" s="21"/>
      <c r="G99" s="21"/>
      <c r="H99" s="21"/>
      <c r="I99" s="22"/>
    </row>
    <row r="100" spans="1:9" ht="27.95" customHeight="1" thickBot="1">
      <c r="A100" s="18"/>
      <c r="B100" s="19"/>
      <c r="C100" s="20"/>
      <c r="D100" s="20"/>
      <c r="E100" s="20"/>
      <c r="F100" s="21"/>
      <c r="G100" s="21"/>
      <c r="H100" s="21"/>
      <c r="I100" s="22"/>
    </row>
    <row r="101" spans="1:9" ht="27.95" customHeight="1" thickBot="1">
      <c r="A101" s="18"/>
      <c r="B101" s="19"/>
      <c r="C101" s="20"/>
      <c r="D101" s="20"/>
      <c r="E101" s="20"/>
      <c r="F101" s="21"/>
      <c r="G101" s="21"/>
      <c r="H101" s="21"/>
      <c r="I101" s="22"/>
    </row>
    <row r="102" spans="1:9" ht="27.95" customHeight="1" thickBot="1">
      <c r="A102" s="18"/>
      <c r="B102" s="19"/>
      <c r="C102" s="20"/>
      <c r="D102" s="20"/>
      <c r="E102" s="20"/>
      <c r="F102" s="21"/>
      <c r="G102" s="21"/>
      <c r="H102" s="21"/>
      <c r="I102" s="22"/>
    </row>
    <row r="103" spans="1:9" ht="27.95" customHeight="1" thickBot="1">
      <c r="A103" s="18"/>
      <c r="B103" s="19"/>
      <c r="C103" s="20"/>
      <c r="D103" s="20"/>
      <c r="E103" s="20"/>
      <c r="F103" s="21"/>
      <c r="G103" s="21"/>
      <c r="H103" s="21"/>
      <c r="I103" s="22"/>
    </row>
    <row r="104" spans="1:9" ht="27.95" customHeight="1" thickBot="1">
      <c r="A104" s="18"/>
      <c r="B104" s="19"/>
      <c r="C104" s="20"/>
      <c r="D104" s="20"/>
      <c r="E104" s="20"/>
      <c r="F104" s="21"/>
      <c r="G104" s="21"/>
      <c r="H104" s="21"/>
      <c r="I104" s="22"/>
    </row>
    <row r="105" spans="1:9" ht="27.95" customHeight="1" thickBot="1">
      <c r="A105" s="18"/>
      <c r="B105" s="19"/>
      <c r="C105" s="20"/>
      <c r="D105" s="20"/>
      <c r="E105" s="20"/>
      <c r="F105" s="21"/>
      <c r="G105" s="21"/>
      <c r="H105" s="21"/>
      <c r="I105" s="22"/>
    </row>
    <row r="106" spans="1:9" ht="27.95" customHeight="1" thickBot="1">
      <c r="A106" s="18"/>
      <c r="B106" s="19"/>
      <c r="C106" s="20"/>
      <c r="D106" s="20"/>
      <c r="E106" s="20"/>
      <c r="F106" s="21"/>
      <c r="G106" s="21"/>
      <c r="H106" s="21"/>
      <c r="I106" s="22"/>
    </row>
    <row r="107" spans="1:9" ht="27.95" customHeight="1" thickBot="1">
      <c r="A107" s="18"/>
      <c r="B107" s="19"/>
      <c r="C107" s="20"/>
      <c r="D107" s="20"/>
      <c r="E107" s="20"/>
      <c r="F107" s="21"/>
      <c r="G107" s="21"/>
      <c r="H107" s="21"/>
      <c r="I107" s="22"/>
    </row>
    <row r="108" spans="1:9" ht="27.95" customHeight="1" thickBot="1">
      <c r="A108" s="18"/>
      <c r="B108" s="19"/>
      <c r="C108" s="20"/>
      <c r="D108" s="20"/>
      <c r="E108" s="20"/>
      <c r="F108" s="21"/>
      <c r="G108" s="21"/>
      <c r="H108" s="21"/>
      <c r="I108" s="22"/>
    </row>
    <row r="109" spans="1:9" ht="27.95" customHeight="1" thickBot="1">
      <c r="A109" s="18"/>
      <c r="B109" s="19"/>
      <c r="C109" s="20"/>
      <c r="D109" s="20"/>
      <c r="E109" s="20"/>
      <c r="F109" s="21"/>
      <c r="G109" s="21"/>
      <c r="H109" s="21"/>
      <c r="I109" s="22"/>
    </row>
    <row r="110" spans="1:9" ht="13.5" thickBot="1">
      <c r="A110" s="18"/>
      <c r="B110" s="19"/>
      <c r="C110" s="465"/>
      <c r="D110" s="466"/>
      <c r="E110" s="466"/>
      <c r="F110" s="466"/>
      <c r="G110" s="466"/>
      <c r="H110" s="466"/>
      <c r="I110" s="467"/>
    </row>
    <row r="111" spans="1:9" ht="27.95" customHeight="1" thickBot="1">
      <c r="A111" s="18"/>
      <c r="B111" s="19"/>
      <c r="C111" s="20"/>
      <c r="D111" s="20"/>
      <c r="E111" s="20"/>
      <c r="F111" s="21"/>
      <c r="G111" s="21"/>
      <c r="H111" s="21"/>
      <c r="I111" s="22"/>
    </row>
    <row r="112" spans="1:9" ht="27.95" customHeight="1" thickBot="1">
      <c r="A112" s="18"/>
      <c r="B112" s="19"/>
      <c r="C112" s="20"/>
      <c r="D112" s="20"/>
      <c r="E112" s="20"/>
      <c r="F112" s="21"/>
      <c r="G112" s="21"/>
      <c r="H112" s="21"/>
      <c r="I112" s="22"/>
    </row>
    <row r="113" spans="1:9" ht="27.95" customHeight="1" thickBot="1">
      <c r="A113" s="18"/>
      <c r="B113" s="19"/>
      <c r="C113" s="20"/>
      <c r="D113" s="20"/>
      <c r="E113" s="20"/>
      <c r="F113" s="21"/>
      <c r="G113" s="21"/>
      <c r="H113" s="21"/>
      <c r="I113" s="22"/>
    </row>
    <row r="114" spans="1:9" ht="27.95" customHeight="1" thickBot="1">
      <c r="A114" s="18"/>
      <c r="B114" s="19"/>
      <c r="C114" s="20"/>
      <c r="D114" s="20"/>
      <c r="E114" s="20"/>
      <c r="F114" s="21"/>
      <c r="G114" s="21"/>
      <c r="H114" s="21"/>
      <c r="I114" s="22"/>
    </row>
    <row r="115" spans="1:9" ht="13.5" thickBot="1">
      <c r="A115" s="18"/>
      <c r="B115" s="19"/>
      <c r="C115" s="465"/>
      <c r="D115" s="466"/>
      <c r="E115" s="466"/>
      <c r="F115" s="466"/>
      <c r="G115" s="466"/>
      <c r="H115" s="466"/>
      <c r="I115" s="467"/>
    </row>
    <row r="116" spans="1:9" ht="13.5" thickBot="1">
      <c r="A116" s="18"/>
      <c r="B116" s="19"/>
      <c r="C116" s="465"/>
      <c r="D116" s="466"/>
      <c r="E116" s="466"/>
      <c r="F116" s="466"/>
      <c r="G116" s="466"/>
      <c r="H116" s="466"/>
      <c r="I116" s="467"/>
    </row>
    <row r="117" spans="1:9" ht="13.5" thickBot="1">
      <c r="A117" s="18"/>
      <c r="B117" s="19"/>
      <c r="C117" s="465"/>
      <c r="D117" s="466"/>
      <c r="E117" s="466"/>
      <c r="F117" s="466"/>
      <c r="G117" s="466"/>
      <c r="H117" s="466"/>
      <c r="I117" s="467"/>
    </row>
    <row r="118" spans="1:9" ht="27.95" customHeight="1" thickBot="1">
      <c r="A118" s="18"/>
      <c r="B118" s="19"/>
      <c r="C118" s="20"/>
      <c r="D118" s="20"/>
      <c r="E118" s="20"/>
      <c r="F118" s="21"/>
      <c r="G118" s="21"/>
      <c r="H118" s="21"/>
      <c r="I118" s="22"/>
    </row>
    <row r="119" spans="1:9" ht="27.95" customHeight="1" thickBot="1">
      <c r="A119" s="18"/>
      <c r="B119" s="19"/>
      <c r="C119" s="20"/>
      <c r="D119" s="20"/>
      <c r="E119" s="20"/>
      <c r="F119" s="21"/>
      <c r="G119" s="21"/>
      <c r="H119" s="21"/>
      <c r="I119" s="22"/>
    </row>
    <row r="120" spans="1:9" ht="27.95" customHeight="1" thickBot="1">
      <c r="A120" s="18"/>
      <c r="B120" s="19"/>
      <c r="C120" s="20"/>
      <c r="D120" s="20"/>
      <c r="E120" s="20"/>
      <c r="F120" s="21"/>
      <c r="G120" s="21"/>
      <c r="H120" s="21"/>
      <c r="I120" s="22"/>
    </row>
    <row r="121" spans="1:9" ht="27.95" customHeight="1" thickBot="1">
      <c r="A121" s="18"/>
      <c r="B121" s="19"/>
      <c r="C121" s="20"/>
      <c r="D121" s="20"/>
      <c r="E121" s="20"/>
      <c r="F121" s="21"/>
      <c r="G121" s="21"/>
      <c r="H121" s="21"/>
      <c r="I121" s="22"/>
    </row>
    <row r="122" spans="1:9" ht="27.95" customHeight="1" thickBot="1">
      <c r="A122" s="18"/>
      <c r="B122" s="19"/>
      <c r="C122" s="20"/>
      <c r="D122" s="20"/>
      <c r="E122" s="20"/>
      <c r="F122" s="21"/>
      <c r="G122" s="21"/>
      <c r="H122" s="21"/>
      <c r="I122" s="22"/>
    </row>
    <row r="123" spans="1:9" ht="27.95" customHeight="1" thickBot="1">
      <c r="A123" s="18"/>
      <c r="B123" s="19"/>
      <c r="C123" s="20"/>
      <c r="D123" s="20"/>
      <c r="E123" s="20"/>
      <c r="F123" s="21"/>
      <c r="G123" s="21"/>
      <c r="H123" s="21"/>
      <c r="I123" s="22"/>
    </row>
    <row r="124" spans="1:9" ht="27.95" customHeight="1" thickBot="1">
      <c r="A124" s="18"/>
      <c r="B124" s="19"/>
      <c r="C124" s="20"/>
      <c r="D124" s="20"/>
      <c r="E124" s="20"/>
      <c r="F124" s="21"/>
      <c r="G124" s="21"/>
      <c r="H124" s="21"/>
      <c r="I124" s="22"/>
    </row>
    <row r="125" spans="1:9" ht="27.95" customHeight="1" thickBot="1">
      <c r="A125" s="18"/>
      <c r="B125" s="19"/>
      <c r="C125" s="20"/>
      <c r="D125" s="20"/>
      <c r="E125" s="20"/>
      <c r="F125" s="21"/>
      <c r="G125" s="21"/>
      <c r="H125" s="21"/>
      <c r="I125" s="22"/>
    </row>
    <row r="126" spans="1:9" ht="27.95" customHeight="1" thickBot="1">
      <c r="A126" s="18"/>
      <c r="B126" s="19"/>
      <c r="C126" s="20"/>
      <c r="D126" s="20"/>
      <c r="E126" s="20"/>
      <c r="F126" s="21"/>
      <c r="G126" s="21"/>
      <c r="H126" s="21"/>
      <c r="I126" s="22"/>
    </row>
    <row r="127" spans="1:9" ht="13.5" thickBot="1">
      <c r="A127" s="18"/>
      <c r="B127" s="19"/>
      <c r="C127" s="465"/>
      <c r="D127" s="466"/>
      <c r="E127" s="466"/>
      <c r="F127" s="466"/>
      <c r="G127" s="466"/>
      <c r="H127" s="466"/>
      <c r="I127" s="467"/>
    </row>
    <row r="128" spans="1:9" ht="13.5" thickBot="1">
      <c r="A128" s="18"/>
      <c r="B128" s="19"/>
      <c r="C128" s="465"/>
      <c r="D128" s="466"/>
      <c r="E128" s="466"/>
      <c r="F128" s="466"/>
      <c r="G128" s="466"/>
      <c r="H128" s="466"/>
      <c r="I128" s="467"/>
    </row>
    <row r="129" spans="1:9" ht="13.5" thickBot="1">
      <c r="A129" s="18"/>
      <c r="B129" s="19"/>
      <c r="C129" s="465"/>
      <c r="D129" s="466"/>
      <c r="E129" s="466"/>
      <c r="F129" s="466"/>
      <c r="G129" s="466"/>
      <c r="H129" s="466"/>
      <c r="I129" s="467"/>
    </row>
    <row r="130" spans="1:9" ht="13.5" thickBot="1">
      <c r="A130" s="18"/>
      <c r="B130" s="19"/>
      <c r="C130" s="465"/>
      <c r="D130" s="466"/>
      <c r="E130" s="466"/>
      <c r="F130" s="466"/>
      <c r="G130" s="466"/>
      <c r="H130" s="466"/>
      <c r="I130" s="467"/>
    </row>
    <row r="131" spans="1:9" ht="13.5" thickBot="1">
      <c r="A131" s="18"/>
      <c r="B131" s="19"/>
      <c r="C131" s="465"/>
      <c r="D131" s="466"/>
      <c r="E131" s="466"/>
      <c r="F131" s="466"/>
      <c r="G131" s="466"/>
      <c r="H131" s="466"/>
      <c r="I131" s="467"/>
    </row>
    <row r="132" spans="1:9" ht="13.5" thickBot="1">
      <c r="A132" s="18"/>
      <c r="B132" s="19"/>
      <c r="C132" s="465"/>
      <c r="D132" s="466"/>
      <c r="E132" s="466"/>
      <c r="F132" s="466"/>
      <c r="G132" s="466"/>
      <c r="H132" s="466"/>
      <c r="I132" s="467"/>
    </row>
    <row r="133" spans="1:9" ht="13.5" thickBot="1">
      <c r="A133" s="18"/>
      <c r="B133" s="19"/>
      <c r="C133" s="465"/>
      <c r="D133" s="466"/>
      <c r="E133" s="466"/>
      <c r="F133" s="466"/>
      <c r="G133" s="466"/>
      <c r="H133" s="466"/>
      <c r="I133" s="467"/>
    </row>
    <row r="134" spans="1:9" ht="13.5" thickBot="1">
      <c r="A134" s="18"/>
      <c r="B134" s="19"/>
      <c r="C134" s="465"/>
      <c r="D134" s="466"/>
      <c r="E134" s="466"/>
      <c r="F134" s="466"/>
      <c r="G134" s="466"/>
      <c r="H134" s="466"/>
      <c r="I134" s="467"/>
    </row>
    <row r="135" spans="1:9" ht="13.5" thickBot="1">
      <c r="A135" s="18"/>
      <c r="B135" s="19"/>
      <c r="C135" s="465"/>
      <c r="D135" s="466"/>
      <c r="E135" s="466"/>
      <c r="F135" s="466"/>
      <c r="G135" s="466"/>
      <c r="H135" s="466"/>
      <c r="I135" s="467"/>
    </row>
    <row r="136" spans="1:9" ht="13.5" thickBot="1">
      <c r="A136" s="18"/>
      <c r="B136" s="19"/>
      <c r="C136" s="465"/>
      <c r="D136" s="466"/>
      <c r="E136" s="466"/>
      <c r="F136" s="466"/>
      <c r="G136" s="466"/>
      <c r="H136" s="466"/>
      <c r="I136" s="467"/>
    </row>
    <row r="137" spans="1:9" ht="13.5" thickBot="1">
      <c r="A137" s="18"/>
      <c r="B137" s="19"/>
      <c r="C137" s="465"/>
      <c r="D137" s="466"/>
      <c r="E137" s="466"/>
      <c r="F137" s="466"/>
      <c r="G137" s="466"/>
      <c r="H137" s="466"/>
      <c r="I137" s="467"/>
    </row>
    <row r="138" spans="1:9" ht="13.5" thickBot="1">
      <c r="A138" s="18"/>
      <c r="B138" s="19"/>
      <c r="C138" s="465"/>
      <c r="D138" s="466"/>
      <c r="E138" s="466"/>
      <c r="F138" s="466"/>
      <c r="G138" s="466"/>
      <c r="H138" s="466"/>
      <c r="I138" s="467"/>
    </row>
    <row r="139" spans="1:9" ht="13.5" thickBot="1">
      <c r="A139" s="18"/>
      <c r="B139" s="19"/>
      <c r="C139" s="465"/>
      <c r="D139" s="466"/>
      <c r="E139" s="466"/>
      <c r="F139" s="466"/>
      <c r="G139" s="466"/>
      <c r="H139" s="466"/>
      <c r="I139" s="467"/>
    </row>
    <row r="140" spans="1:9" ht="27.95" customHeight="1" thickBot="1">
      <c r="A140" s="18"/>
      <c r="B140" s="19"/>
      <c r="C140" s="20"/>
      <c r="D140" s="20"/>
      <c r="E140" s="20"/>
      <c r="F140" s="21"/>
      <c r="G140" s="21"/>
      <c r="H140" s="21"/>
      <c r="I140" s="22"/>
    </row>
    <row r="141" spans="1:9" ht="27.95" customHeight="1" thickBot="1">
      <c r="A141" s="18"/>
      <c r="B141" s="19"/>
      <c r="C141" s="20"/>
      <c r="D141" s="20"/>
      <c r="E141" s="20"/>
      <c r="F141" s="21"/>
      <c r="G141" s="21"/>
      <c r="H141" s="21"/>
      <c r="I141" s="22"/>
    </row>
    <row r="142" spans="1:9" ht="13.5" thickBot="1">
      <c r="A142" s="18"/>
      <c r="B142" s="19"/>
      <c r="C142" s="465"/>
      <c r="D142" s="466"/>
      <c r="E142" s="466"/>
      <c r="F142" s="466"/>
      <c r="G142" s="466"/>
      <c r="H142" s="466"/>
      <c r="I142" s="467"/>
    </row>
    <row r="143" spans="1:9" ht="13.5" thickBot="1">
      <c r="A143" s="18"/>
      <c r="B143" s="19"/>
      <c r="C143" s="465"/>
      <c r="D143" s="466"/>
      <c r="E143" s="466"/>
      <c r="F143" s="466"/>
      <c r="G143" s="466"/>
      <c r="H143" s="466"/>
      <c r="I143" s="467"/>
    </row>
    <row r="144" spans="1:9" ht="13.5" thickBot="1">
      <c r="A144" s="18"/>
      <c r="B144" s="19"/>
      <c r="C144" s="465"/>
      <c r="D144" s="466"/>
      <c r="E144" s="466"/>
      <c r="F144" s="466"/>
      <c r="G144" s="466"/>
      <c r="H144" s="466"/>
      <c r="I144" s="467"/>
    </row>
    <row r="145" spans="1:9" ht="13.5" thickBot="1">
      <c r="A145" s="18"/>
      <c r="B145" s="19"/>
      <c r="C145" s="465"/>
      <c r="D145" s="466"/>
      <c r="E145" s="466"/>
      <c r="F145" s="466"/>
      <c r="G145" s="466"/>
      <c r="H145" s="466"/>
      <c r="I145" s="467"/>
    </row>
    <row r="146" spans="1:9" ht="27.95" customHeight="1" thickBot="1">
      <c r="A146" s="18"/>
      <c r="B146" s="19"/>
      <c r="C146" s="20"/>
      <c r="D146" s="20"/>
      <c r="E146" s="20"/>
      <c r="F146" s="21"/>
      <c r="G146" s="21"/>
      <c r="H146" s="21"/>
      <c r="I146" s="22"/>
    </row>
    <row r="147" spans="1:9" ht="27.95" customHeight="1" thickBot="1">
      <c r="A147" s="18"/>
      <c r="B147" s="19"/>
      <c r="C147" s="20"/>
      <c r="D147" s="20"/>
      <c r="E147" s="20"/>
      <c r="F147" s="21"/>
      <c r="G147" s="21"/>
      <c r="H147" s="21"/>
      <c r="I147" s="22"/>
    </row>
    <row r="148" spans="1:9" ht="27.95" customHeight="1" thickBot="1">
      <c r="A148" s="18"/>
      <c r="B148" s="19"/>
      <c r="C148" s="20"/>
      <c r="D148" s="20"/>
      <c r="E148" s="20"/>
      <c r="F148" s="21"/>
      <c r="G148" s="21"/>
      <c r="H148" s="21"/>
      <c r="I148" s="22"/>
    </row>
    <row r="149" spans="1:9" ht="13.5" thickBot="1">
      <c r="A149" s="18"/>
      <c r="B149" s="19"/>
      <c r="C149" s="465"/>
      <c r="D149" s="466"/>
      <c r="E149" s="466"/>
      <c r="F149" s="466"/>
      <c r="G149" s="466"/>
      <c r="H149" s="466"/>
      <c r="I149" s="467"/>
    </row>
    <row r="150" spans="1:9" ht="13.5" thickBot="1">
      <c r="A150" s="18"/>
      <c r="B150" s="19"/>
      <c r="C150" s="465"/>
      <c r="D150" s="466"/>
      <c r="E150" s="466"/>
      <c r="F150" s="466"/>
      <c r="G150" s="466"/>
      <c r="H150" s="466"/>
      <c r="I150" s="467"/>
    </row>
    <row r="151" spans="1:9" ht="13.5" thickBot="1">
      <c r="A151" s="18"/>
      <c r="B151" s="19"/>
      <c r="C151" s="465"/>
      <c r="D151" s="466"/>
      <c r="E151" s="466"/>
      <c r="F151" s="466"/>
      <c r="G151" s="466"/>
      <c r="H151" s="466"/>
      <c r="I151" s="467"/>
    </row>
    <row r="152" spans="1:9" ht="27.95" customHeight="1" thickBot="1">
      <c r="A152" s="18"/>
      <c r="B152" s="19"/>
      <c r="C152" s="20"/>
      <c r="D152" s="20"/>
      <c r="E152" s="20"/>
      <c r="F152" s="21"/>
      <c r="G152" s="21"/>
      <c r="H152" s="21"/>
      <c r="I152" s="22"/>
    </row>
    <row r="153" spans="1:9" ht="27.95" customHeight="1" thickBot="1">
      <c r="A153" s="18"/>
      <c r="B153" s="19"/>
      <c r="C153" s="20"/>
      <c r="D153" s="20"/>
      <c r="E153" s="20"/>
      <c r="F153" s="21"/>
      <c r="G153" s="21"/>
      <c r="H153" s="21"/>
      <c r="I153" s="22"/>
    </row>
    <row r="154" spans="1:9" ht="27.95" customHeight="1" thickBot="1">
      <c r="A154" s="18"/>
      <c r="B154" s="19"/>
      <c r="C154" s="20"/>
      <c r="D154" s="20"/>
      <c r="E154" s="20"/>
      <c r="F154" s="21"/>
      <c r="G154" s="21"/>
      <c r="H154" s="21"/>
      <c r="I154" s="22"/>
    </row>
    <row r="155" spans="1:9" ht="27.95" customHeight="1" thickBot="1">
      <c r="A155" s="18"/>
      <c r="B155" s="19"/>
      <c r="C155" s="20"/>
      <c r="D155" s="20"/>
      <c r="E155" s="20"/>
      <c r="F155" s="21"/>
      <c r="G155" s="21"/>
      <c r="H155" s="21"/>
      <c r="I155" s="22"/>
    </row>
    <row r="156" spans="1:9" ht="27.95" customHeight="1" thickBot="1">
      <c r="A156" s="18"/>
      <c r="B156" s="19"/>
      <c r="C156" s="20"/>
      <c r="D156" s="20"/>
      <c r="E156" s="20"/>
      <c r="F156" s="21"/>
      <c r="G156" s="21"/>
      <c r="H156" s="21"/>
      <c r="I156" s="22"/>
    </row>
    <row r="157" spans="1:9" ht="27.95" customHeight="1" thickBot="1">
      <c r="A157" s="18"/>
      <c r="B157" s="19"/>
      <c r="C157" s="20"/>
      <c r="D157" s="20"/>
      <c r="E157" s="20"/>
      <c r="F157" s="21"/>
      <c r="G157" s="21"/>
      <c r="H157" s="21"/>
      <c r="I157" s="22"/>
    </row>
    <row r="158" spans="1:9" ht="27.95" customHeight="1" thickBot="1">
      <c r="A158" s="18"/>
      <c r="B158" s="19"/>
      <c r="C158" s="20"/>
      <c r="D158" s="20"/>
      <c r="E158" s="20"/>
      <c r="F158" s="21"/>
      <c r="G158" s="21"/>
      <c r="H158" s="21"/>
      <c r="I158" s="22"/>
    </row>
    <row r="159" spans="1:9" ht="27.95" customHeight="1" thickBot="1">
      <c r="A159" s="18"/>
      <c r="B159" s="19"/>
      <c r="C159" s="20"/>
      <c r="D159" s="20"/>
      <c r="E159" s="20"/>
      <c r="F159" s="21"/>
      <c r="G159" s="21"/>
      <c r="H159" s="21"/>
      <c r="I159" s="22"/>
    </row>
    <row r="160" spans="1:9" ht="13.5" thickBot="1">
      <c r="A160" s="18"/>
      <c r="B160" s="19"/>
      <c r="C160" s="465"/>
      <c r="D160" s="466"/>
      <c r="E160" s="466"/>
      <c r="F160" s="466"/>
      <c r="G160" s="466"/>
      <c r="H160" s="466"/>
      <c r="I160" s="467"/>
    </row>
    <row r="161" spans="1:9" ht="27.95" customHeight="1" thickBot="1">
      <c r="A161" s="18"/>
      <c r="B161" s="19"/>
      <c r="C161" s="20"/>
      <c r="D161" s="20"/>
      <c r="E161" s="20"/>
      <c r="F161" s="21"/>
      <c r="G161" s="21"/>
      <c r="H161" s="21"/>
      <c r="I161" s="22"/>
    </row>
    <row r="162" spans="1:9" ht="27.95" customHeight="1" thickBot="1">
      <c r="A162" s="18"/>
      <c r="B162" s="19"/>
      <c r="C162" s="20"/>
      <c r="D162" s="20"/>
      <c r="E162" s="20"/>
      <c r="F162" s="21"/>
      <c r="G162" s="21"/>
      <c r="H162" s="21"/>
      <c r="I162" s="22"/>
    </row>
    <row r="163" spans="1:9" ht="27.95" customHeight="1" thickBot="1">
      <c r="A163" s="18"/>
      <c r="B163" s="19"/>
      <c r="C163" s="20"/>
      <c r="D163" s="20"/>
      <c r="E163" s="20"/>
      <c r="F163" s="21"/>
      <c r="G163" s="21"/>
      <c r="H163" s="21"/>
      <c r="I163" s="22"/>
    </row>
    <row r="164" spans="1:9" ht="27.95" customHeight="1" thickBot="1">
      <c r="A164" s="18"/>
      <c r="B164" s="19"/>
      <c r="C164" s="20"/>
      <c r="D164" s="20"/>
      <c r="E164" s="20"/>
      <c r="F164" s="21"/>
      <c r="G164" s="21"/>
      <c r="H164" s="21"/>
      <c r="I164" s="22"/>
    </row>
    <row r="165" spans="1:9" ht="27.95" customHeight="1" thickBot="1">
      <c r="A165" s="18"/>
      <c r="B165" s="19"/>
      <c r="C165" s="20"/>
      <c r="D165" s="20"/>
      <c r="E165" s="20"/>
      <c r="F165" s="21"/>
      <c r="G165" s="21"/>
      <c r="H165" s="21"/>
      <c r="I165" s="22"/>
    </row>
    <row r="166" spans="1:9" ht="13.5" thickBot="1">
      <c r="A166" s="18"/>
      <c r="B166" s="19"/>
      <c r="C166" s="465"/>
      <c r="D166" s="466"/>
      <c r="E166" s="466"/>
      <c r="F166" s="466"/>
      <c r="G166" s="466"/>
      <c r="H166" s="466"/>
      <c r="I166" s="467"/>
    </row>
    <row r="167" spans="1:9" ht="27.95" customHeight="1" thickBot="1">
      <c r="A167" s="18"/>
      <c r="B167" s="19"/>
      <c r="C167" s="20"/>
      <c r="D167" s="20"/>
      <c r="E167" s="20"/>
      <c r="F167" s="21"/>
      <c r="G167" s="21"/>
      <c r="H167" s="21"/>
      <c r="I167" s="22"/>
    </row>
    <row r="168" spans="1:9" ht="27.95" customHeight="1" thickBot="1">
      <c r="A168" s="18"/>
      <c r="B168" s="19"/>
      <c r="C168" s="20"/>
      <c r="D168" s="20"/>
      <c r="E168" s="20"/>
      <c r="F168" s="21"/>
      <c r="G168" s="21"/>
      <c r="H168" s="21"/>
      <c r="I168" s="22"/>
    </row>
    <row r="169" spans="1:9" ht="13.5" thickBot="1">
      <c r="A169" s="18"/>
      <c r="B169" s="19"/>
      <c r="C169" s="465"/>
      <c r="D169" s="466"/>
      <c r="E169" s="466"/>
      <c r="F169" s="466"/>
      <c r="G169" s="466"/>
      <c r="H169" s="466"/>
      <c r="I169" s="467"/>
    </row>
    <row r="170" spans="1:9" ht="27.95" customHeight="1" thickBot="1">
      <c r="A170" s="18"/>
      <c r="B170" s="19"/>
      <c r="C170" s="20"/>
      <c r="D170" s="20"/>
      <c r="E170" s="20"/>
      <c r="F170" s="21"/>
      <c r="G170" s="21"/>
      <c r="H170" s="21"/>
      <c r="I170" s="22"/>
    </row>
    <row r="171" spans="1:9" ht="27.95" customHeight="1" thickBot="1">
      <c r="A171" s="18"/>
      <c r="B171" s="19"/>
      <c r="C171" s="20"/>
      <c r="D171" s="20"/>
      <c r="E171" s="20"/>
      <c r="F171" s="21"/>
      <c r="G171" s="21"/>
      <c r="H171" s="21"/>
      <c r="I171" s="22"/>
    </row>
    <row r="172" spans="1:9" ht="27.95" customHeight="1" thickBot="1">
      <c r="A172" s="18"/>
      <c r="B172" s="19"/>
      <c r="C172" s="20"/>
      <c r="D172" s="20"/>
      <c r="E172" s="20"/>
      <c r="F172" s="21"/>
      <c r="G172" s="21"/>
      <c r="H172" s="21"/>
      <c r="I172" s="22"/>
    </row>
    <row r="173" spans="1:9" ht="13.5" thickBot="1">
      <c r="A173" s="18"/>
      <c r="B173" s="19"/>
      <c r="C173" s="465"/>
      <c r="D173" s="466"/>
      <c r="E173" s="466"/>
      <c r="F173" s="466"/>
      <c r="G173" s="466"/>
      <c r="H173" s="466"/>
      <c r="I173" s="467"/>
    </row>
    <row r="174" spans="1:9" ht="13.5" thickBot="1">
      <c r="A174" s="18"/>
      <c r="B174" s="19"/>
      <c r="C174" s="465"/>
      <c r="D174" s="466"/>
      <c r="E174" s="466"/>
      <c r="F174" s="466"/>
      <c r="G174" s="466"/>
      <c r="H174" s="466"/>
      <c r="I174" s="467"/>
    </row>
    <row r="175" spans="1:9" ht="13.5" thickBot="1">
      <c r="A175" s="18"/>
      <c r="B175" s="19"/>
      <c r="C175" s="465"/>
      <c r="D175" s="466"/>
      <c r="E175" s="466"/>
      <c r="F175" s="466"/>
      <c r="G175" s="466"/>
      <c r="H175" s="466"/>
      <c r="I175" s="467"/>
    </row>
    <row r="176" spans="1:9" ht="13.5" thickBot="1">
      <c r="A176" s="18"/>
      <c r="B176" s="19"/>
      <c r="C176" s="465"/>
      <c r="D176" s="466"/>
      <c r="E176" s="466"/>
      <c r="F176" s="466"/>
      <c r="G176" s="466"/>
      <c r="H176" s="466"/>
      <c r="I176" s="467"/>
    </row>
    <row r="177" spans="1:9" ht="13.5" thickBot="1">
      <c r="A177" s="18"/>
      <c r="B177" s="19"/>
      <c r="C177" s="465"/>
      <c r="D177" s="466"/>
      <c r="E177" s="466"/>
      <c r="F177" s="466"/>
      <c r="G177" s="466"/>
      <c r="H177" s="466"/>
      <c r="I177" s="467"/>
    </row>
    <row r="178" spans="1:9" ht="13.5" thickBot="1">
      <c r="A178" s="18"/>
      <c r="B178" s="19"/>
      <c r="C178" s="465"/>
      <c r="D178" s="466"/>
      <c r="E178" s="466"/>
      <c r="F178" s="466"/>
      <c r="G178" s="466"/>
      <c r="H178" s="466"/>
      <c r="I178" s="467"/>
    </row>
    <row r="179" spans="1:9" ht="27.95" customHeight="1" thickBot="1">
      <c r="A179" s="18"/>
      <c r="B179" s="19"/>
      <c r="C179" s="20"/>
      <c r="D179" s="20"/>
      <c r="E179" s="20"/>
      <c r="F179" s="21"/>
      <c r="G179" s="21"/>
      <c r="H179" s="21"/>
      <c r="I179" s="22"/>
    </row>
    <row r="180" spans="1:9" ht="27.95" customHeight="1" thickBot="1">
      <c r="A180" s="18"/>
      <c r="B180" s="19"/>
      <c r="C180" s="20"/>
      <c r="D180" s="20"/>
      <c r="E180" s="20"/>
      <c r="F180" s="21"/>
      <c r="G180" s="21"/>
      <c r="H180" s="21"/>
      <c r="I180" s="22"/>
    </row>
    <row r="181" spans="1:9" ht="13.5" thickBot="1">
      <c r="A181" s="18"/>
      <c r="B181" s="19"/>
      <c r="C181" s="465"/>
      <c r="D181" s="466"/>
      <c r="E181" s="466"/>
      <c r="F181" s="466"/>
      <c r="G181" s="466"/>
      <c r="H181" s="466"/>
      <c r="I181" s="467"/>
    </row>
    <row r="182" spans="1:9" ht="27.95" customHeight="1" thickBot="1">
      <c r="A182" s="18"/>
      <c r="B182" s="19"/>
      <c r="C182" s="20"/>
      <c r="D182" s="20"/>
      <c r="E182" s="20"/>
      <c r="F182" s="21"/>
      <c r="G182" s="21"/>
      <c r="H182" s="21"/>
      <c r="I182" s="22"/>
    </row>
    <row r="183" spans="1:9" ht="27.95" customHeight="1" thickBot="1">
      <c r="A183" s="18"/>
      <c r="B183" s="19"/>
      <c r="C183" s="20"/>
      <c r="D183" s="20"/>
      <c r="E183" s="20"/>
      <c r="F183" s="21"/>
      <c r="G183" s="21"/>
      <c r="H183" s="21"/>
      <c r="I183" s="22"/>
    </row>
    <row r="184" spans="1:9" ht="13.5" thickBot="1">
      <c r="A184" s="18"/>
      <c r="B184" s="19"/>
      <c r="C184" s="465"/>
      <c r="D184" s="466"/>
      <c r="E184" s="466"/>
      <c r="F184" s="466"/>
      <c r="G184" s="466"/>
      <c r="H184" s="466"/>
      <c r="I184" s="467"/>
    </row>
    <row r="185" spans="1:9" ht="27.95" customHeight="1" thickBot="1">
      <c r="A185" s="18"/>
      <c r="B185" s="19"/>
      <c r="C185" s="20"/>
      <c r="D185" s="20"/>
      <c r="E185" s="20"/>
      <c r="F185" s="21"/>
      <c r="G185" s="21"/>
      <c r="H185" s="21"/>
      <c r="I185" s="22"/>
    </row>
    <row r="186" spans="1:9" ht="13.5" thickBot="1">
      <c r="A186" s="18"/>
      <c r="B186" s="19"/>
      <c r="C186" s="465"/>
      <c r="D186" s="466"/>
      <c r="E186" s="466"/>
      <c r="F186" s="466"/>
      <c r="G186" s="466"/>
      <c r="H186" s="466"/>
      <c r="I186" s="467"/>
    </row>
    <row r="187" spans="1:9" ht="27.95" customHeight="1" thickBot="1">
      <c r="A187" s="18"/>
      <c r="B187" s="19"/>
      <c r="C187" s="20"/>
      <c r="D187" s="20"/>
      <c r="E187" s="20"/>
      <c r="F187" s="21"/>
      <c r="G187" s="21"/>
      <c r="H187" s="21"/>
      <c r="I187" s="22"/>
    </row>
    <row r="188" spans="1:9" ht="13.5" thickBot="1">
      <c r="A188" s="18"/>
      <c r="B188" s="19"/>
      <c r="C188" s="465"/>
      <c r="D188" s="466"/>
      <c r="E188" s="466"/>
      <c r="F188" s="466"/>
      <c r="G188" s="466"/>
      <c r="H188" s="466"/>
      <c r="I188" s="467"/>
    </row>
    <row r="189" spans="1:9" ht="13.5" thickBot="1">
      <c r="A189" s="18"/>
      <c r="B189" s="19"/>
      <c r="C189" s="465"/>
      <c r="D189" s="466"/>
      <c r="E189" s="466"/>
      <c r="F189" s="466"/>
      <c r="G189" s="466"/>
      <c r="H189" s="466"/>
      <c r="I189" s="467"/>
    </row>
    <row r="190" spans="1:9" ht="27.95" customHeight="1" thickBot="1">
      <c r="A190" s="18"/>
      <c r="B190" s="19"/>
      <c r="C190" s="20"/>
      <c r="D190" s="20"/>
      <c r="E190" s="20"/>
      <c r="F190" s="21"/>
      <c r="G190" s="21"/>
      <c r="H190" s="21"/>
      <c r="I190" s="22"/>
    </row>
    <row r="191" spans="1:9" ht="27.95" customHeight="1" thickBot="1">
      <c r="A191" s="18"/>
      <c r="B191" s="19"/>
      <c r="C191" s="20"/>
      <c r="D191" s="20"/>
      <c r="E191" s="20"/>
      <c r="F191" s="21"/>
      <c r="G191" s="21"/>
      <c r="H191" s="21"/>
      <c r="I191" s="22"/>
    </row>
    <row r="192" spans="1:9" ht="13.5" thickBot="1">
      <c r="A192" s="18"/>
      <c r="B192" s="19"/>
      <c r="C192" s="465"/>
      <c r="D192" s="466"/>
      <c r="E192" s="466"/>
      <c r="F192" s="466"/>
      <c r="G192" s="466"/>
      <c r="H192" s="466"/>
      <c r="I192" s="467"/>
    </row>
    <row r="193" spans="1:9" ht="27.95" customHeight="1" thickBot="1">
      <c r="A193" s="18"/>
      <c r="B193" s="19"/>
      <c r="C193" s="20"/>
      <c r="D193" s="20"/>
      <c r="E193" s="20"/>
      <c r="F193" s="21"/>
      <c r="G193" s="21"/>
      <c r="H193" s="21"/>
      <c r="I193" s="22"/>
    </row>
    <row r="194" spans="1:9" ht="27.95" customHeight="1" thickBot="1">
      <c r="A194" s="18"/>
      <c r="B194" s="19"/>
      <c r="C194" s="20"/>
      <c r="D194" s="20"/>
      <c r="E194" s="20"/>
      <c r="F194" s="21"/>
      <c r="G194" s="21"/>
      <c r="H194" s="21"/>
      <c r="I194" s="22"/>
    </row>
    <row r="195" spans="1:9" ht="27.95" customHeight="1" thickBot="1">
      <c r="A195" s="18"/>
      <c r="B195" s="19"/>
      <c r="C195" s="20"/>
      <c r="D195" s="20"/>
      <c r="E195" s="20"/>
      <c r="F195" s="21"/>
      <c r="G195" s="21"/>
      <c r="H195" s="21"/>
      <c r="I195" s="22"/>
    </row>
    <row r="196" spans="1:9" ht="13.5" thickBot="1">
      <c r="A196" s="18"/>
      <c r="B196" s="19"/>
      <c r="C196" s="465"/>
      <c r="D196" s="466"/>
      <c r="E196" s="466"/>
      <c r="F196" s="466"/>
      <c r="G196" s="466"/>
      <c r="H196" s="466"/>
      <c r="I196" s="467"/>
    </row>
    <row r="197" spans="1:9" ht="27.95" customHeight="1" thickBot="1">
      <c r="A197" s="18"/>
      <c r="B197" s="19"/>
      <c r="C197" s="20"/>
      <c r="D197" s="20"/>
      <c r="E197" s="20"/>
      <c r="F197" s="21"/>
      <c r="G197" s="21"/>
      <c r="H197" s="21"/>
      <c r="I197" s="22"/>
    </row>
    <row r="198" spans="1:9" ht="27.95" customHeight="1" thickBot="1">
      <c r="A198" s="18"/>
      <c r="B198" s="19"/>
      <c r="C198" s="20"/>
      <c r="D198" s="20"/>
      <c r="E198" s="20"/>
      <c r="F198" s="21"/>
      <c r="G198" s="21"/>
      <c r="H198" s="21"/>
      <c r="I198" s="22"/>
    </row>
    <row r="199" spans="1:9" ht="13.5" thickBot="1">
      <c r="A199" s="18"/>
      <c r="B199" s="19"/>
      <c r="C199" s="465"/>
      <c r="D199" s="466"/>
      <c r="E199" s="466"/>
      <c r="F199" s="466"/>
      <c r="G199" s="466"/>
      <c r="H199" s="466"/>
      <c r="I199" s="467"/>
    </row>
    <row r="200" spans="1:9" ht="13.5" thickBot="1">
      <c r="A200" s="18"/>
      <c r="B200" s="19"/>
      <c r="C200" s="465"/>
      <c r="D200" s="466"/>
      <c r="E200" s="466"/>
      <c r="F200" s="466"/>
      <c r="G200" s="466"/>
      <c r="H200" s="466"/>
      <c r="I200" s="467"/>
    </row>
    <row r="201" spans="1:9" ht="13.5" thickBot="1">
      <c r="A201" s="18"/>
      <c r="B201" s="19"/>
      <c r="C201" s="465"/>
      <c r="D201" s="466"/>
      <c r="E201" s="466"/>
      <c r="F201" s="466"/>
      <c r="G201" s="466"/>
      <c r="H201" s="466"/>
      <c r="I201" s="467"/>
    </row>
    <row r="202" spans="1:9" ht="27.95" customHeight="1" thickBot="1">
      <c r="A202" s="18"/>
      <c r="B202" s="19"/>
      <c r="C202" s="20"/>
      <c r="D202" s="20"/>
      <c r="E202" s="20"/>
      <c r="F202" s="21"/>
      <c r="G202" s="21"/>
      <c r="H202" s="21"/>
      <c r="I202" s="22"/>
    </row>
    <row r="203" spans="1:9" ht="27.95" customHeight="1" thickBot="1">
      <c r="A203" s="18"/>
      <c r="B203" s="19"/>
      <c r="C203" s="20"/>
      <c r="D203" s="20"/>
      <c r="E203" s="20"/>
      <c r="F203" s="21"/>
      <c r="G203" s="21"/>
      <c r="H203" s="21"/>
      <c r="I203" s="22"/>
    </row>
    <row r="204" spans="1:9" ht="27.95" customHeight="1" thickBot="1">
      <c r="A204" s="18"/>
      <c r="B204" s="19"/>
      <c r="C204" s="20"/>
      <c r="D204" s="20"/>
      <c r="E204" s="20"/>
      <c r="F204" s="21"/>
      <c r="G204" s="21"/>
      <c r="H204" s="21"/>
      <c r="I204" s="22"/>
    </row>
    <row r="205" spans="1:9" ht="27.95" customHeight="1" thickBot="1">
      <c r="A205" s="18"/>
      <c r="B205" s="19"/>
      <c r="C205" s="20"/>
      <c r="D205" s="20"/>
      <c r="E205" s="20"/>
      <c r="F205" s="21"/>
      <c r="G205" s="21"/>
      <c r="H205" s="21"/>
      <c r="I205" s="22"/>
    </row>
    <row r="206" spans="1:9" ht="27.95" customHeight="1" thickBot="1">
      <c r="A206" s="18"/>
      <c r="B206" s="19"/>
      <c r="C206" s="20"/>
      <c r="D206" s="20"/>
      <c r="E206" s="20"/>
      <c r="F206" s="21"/>
      <c r="G206" s="21"/>
      <c r="H206" s="21"/>
      <c r="I206" s="22"/>
    </row>
    <row r="207" spans="1:9" ht="27.95" customHeight="1" thickBot="1">
      <c r="A207" s="18"/>
      <c r="B207" s="19"/>
      <c r="C207" s="20"/>
      <c r="D207" s="20"/>
      <c r="E207" s="20"/>
      <c r="F207" s="21"/>
      <c r="G207" s="21"/>
      <c r="H207" s="21"/>
      <c r="I207" s="22"/>
    </row>
    <row r="208" spans="1:9" ht="13.5" thickBot="1">
      <c r="A208" s="18"/>
      <c r="B208" s="19"/>
      <c r="C208" s="465"/>
      <c r="D208" s="466"/>
      <c r="E208" s="466"/>
      <c r="F208" s="466"/>
      <c r="G208" s="466"/>
      <c r="H208" s="466"/>
      <c r="I208" s="467"/>
    </row>
    <row r="209" spans="1:9" ht="27.95" customHeight="1" thickBot="1">
      <c r="A209" s="18"/>
      <c r="B209" s="19"/>
      <c r="C209" s="20"/>
      <c r="D209" s="20"/>
      <c r="E209" s="20"/>
      <c r="F209" s="21"/>
      <c r="G209" s="21"/>
      <c r="H209" s="21"/>
      <c r="I209" s="22"/>
    </row>
    <row r="210" spans="1:9" ht="27.95" customHeight="1" thickBot="1">
      <c r="A210" s="18"/>
      <c r="B210" s="19"/>
      <c r="C210" s="20"/>
      <c r="D210" s="20"/>
      <c r="E210" s="20"/>
      <c r="F210" s="21"/>
      <c r="G210" s="21"/>
      <c r="H210" s="21"/>
      <c r="I210" s="22"/>
    </row>
    <row r="211" spans="1:9" ht="13.5" thickBot="1">
      <c r="A211" s="18"/>
      <c r="B211" s="19"/>
      <c r="C211" s="465"/>
      <c r="D211" s="466"/>
      <c r="E211" s="466"/>
      <c r="F211" s="466"/>
      <c r="G211" s="466"/>
      <c r="H211" s="466"/>
      <c r="I211" s="467"/>
    </row>
    <row r="212" spans="1:9" ht="13.5" thickBot="1">
      <c r="A212" s="18"/>
      <c r="B212" s="19"/>
      <c r="C212" s="465"/>
      <c r="D212" s="466"/>
      <c r="E212" s="466"/>
      <c r="F212" s="466"/>
      <c r="G212" s="466"/>
      <c r="H212" s="466"/>
      <c r="I212" s="467"/>
    </row>
    <row r="213" spans="1:9" ht="27.95" customHeight="1" thickBot="1">
      <c r="A213" s="18"/>
      <c r="B213" s="19"/>
      <c r="C213" s="20"/>
      <c r="D213" s="20"/>
      <c r="E213" s="20"/>
      <c r="F213" s="21"/>
      <c r="G213" s="21"/>
      <c r="H213" s="21"/>
      <c r="I213" s="22"/>
    </row>
    <row r="214" spans="1:9" ht="27.95" customHeight="1" thickBot="1">
      <c r="A214" s="18"/>
      <c r="B214" s="19"/>
      <c r="C214" s="20"/>
      <c r="D214" s="20"/>
      <c r="E214" s="20"/>
      <c r="F214" s="21"/>
      <c r="G214" s="21"/>
      <c r="H214" s="21"/>
      <c r="I214" s="22"/>
    </row>
    <row r="215" spans="1:9" ht="27.95" customHeight="1" thickBot="1">
      <c r="A215" s="18"/>
      <c r="B215" s="19"/>
      <c r="C215" s="20"/>
      <c r="D215" s="20"/>
      <c r="E215" s="20"/>
      <c r="F215" s="21"/>
      <c r="G215" s="21"/>
      <c r="H215" s="21"/>
      <c r="I215" s="22"/>
    </row>
    <row r="216" spans="1:9" ht="27.95" customHeight="1" thickBot="1">
      <c r="A216" s="18"/>
      <c r="B216" s="19"/>
      <c r="C216" s="20"/>
      <c r="D216" s="20"/>
      <c r="E216" s="20"/>
      <c r="F216" s="21"/>
      <c r="G216" s="21"/>
      <c r="H216" s="21"/>
      <c r="I216" s="22"/>
    </row>
    <row r="217" spans="1:9" ht="27.95" customHeight="1" thickBot="1">
      <c r="A217" s="18"/>
      <c r="B217" s="19"/>
      <c r="C217" s="20"/>
      <c r="D217" s="20"/>
      <c r="E217" s="20"/>
      <c r="F217" s="21"/>
      <c r="G217" s="21"/>
      <c r="H217" s="21"/>
      <c r="I217" s="22"/>
    </row>
    <row r="218" spans="1:9" ht="27.95" customHeight="1" thickBot="1">
      <c r="A218" s="18"/>
      <c r="B218" s="19"/>
      <c r="C218" s="20"/>
      <c r="D218" s="20"/>
      <c r="E218" s="20"/>
      <c r="F218" s="21"/>
      <c r="G218" s="21"/>
      <c r="H218" s="21"/>
      <c r="I218" s="22"/>
    </row>
    <row r="219" spans="1:9" ht="27.95" customHeight="1" thickBot="1">
      <c r="A219" s="18"/>
      <c r="B219" s="19"/>
      <c r="C219" s="20"/>
      <c r="D219" s="20"/>
      <c r="E219" s="20"/>
      <c r="F219" s="21"/>
      <c r="G219" s="21"/>
      <c r="H219" s="21"/>
      <c r="I219" s="22"/>
    </row>
    <row r="220" spans="1:9" ht="13.5" thickBot="1">
      <c r="A220" s="18"/>
      <c r="B220" s="19"/>
      <c r="C220" s="465"/>
      <c r="D220" s="466"/>
      <c r="E220" s="466"/>
      <c r="F220" s="466"/>
      <c r="G220" s="466"/>
      <c r="H220" s="466"/>
      <c r="I220" s="467"/>
    </row>
    <row r="221" spans="1:9" ht="27.95" customHeight="1" thickBot="1">
      <c r="A221" s="18"/>
      <c r="B221" s="19"/>
      <c r="C221" s="20"/>
      <c r="D221" s="20"/>
      <c r="E221" s="20"/>
      <c r="F221" s="21"/>
      <c r="G221" s="21"/>
      <c r="H221" s="21"/>
      <c r="I221" s="22"/>
    </row>
    <row r="222" spans="1:9" ht="13.5" thickBot="1">
      <c r="A222" s="18"/>
      <c r="B222" s="19"/>
      <c r="C222" s="465"/>
      <c r="D222" s="466"/>
      <c r="E222" s="466"/>
      <c r="F222" s="466"/>
      <c r="G222" s="466"/>
      <c r="H222" s="466"/>
      <c r="I222" s="467"/>
    </row>
    <row r="223" spans="1:9" ht="27.95" customHeight="1" thickBot="1">
      <c r="A223" s="18"/>
      <c r="B223" s="19"/>
      <c r="C223" s="20"/>
      <c r="D223" s="20"/>
      <c r="E223" s="20"/>
      <c r="F223" s="21"/>
      <c r="G223" s="21"/>
      <c r="H223" s="21"/>
      <c r="I223" s="22"/>
    </row>
    <row r="224" spans="1:9" ht="13.5" thickBot="1">
      <c r="A224" s="18"/>
      <c r="B224" s="19"/>
      <c r="C224" s="465"/>
      <c r="D224" s="466"/>
      <c r="E224" s="466"/>
      <c r="F224" s="466"/>
      <c r="G224" s="466"/>
      <c r="H224" s="466"/>
      <c r="I224" s="467"/>
    </row>
    <row r="225" spans="1:9" ht="27.95" customHeight="1" thickBot="1">
      <c r="A225" s="18"/>
      <c r="B225" s="19"/>
      <c r="C225" s="20"/>
      <c r="D225" s="20"/>
      <c r="E225" s="20"/>
      <c r="F225" s="21"/>
      <c r="G225" s="21"/>
      <c r="H225" s="21"/>
      <c r="I225" s="22"/>
    </row>
    <row r="226" spans="1:9" ht="27.95" customHeight="1" thickBot="1">
      <c r="A226" s="18"/>
      <c r="B226" s="19"/>
      <c r="C226" s="20"/>
      <c r="D226" s="20"/>
      <c r="E226" s="20"/>
      <c r="F226" s="21"/>
      <c r="G226" s="21"/>
      <c r="H226" s="21"/>
      <c r="I226" s="22"/>
    </row>
    <row r="227" spans="1:9" ht="27.95" customHeight="1" thickBot="1">
      <c r="A227" s="18"/>
      <c r="B227" s="19"/>
      <c r="C227" s="20"/>
      <c r="D227" s="20"/>
      <c r="E227" s="20"/>
      <c r="F227" s="21"/>
      <c r="G227" s="21"/>
      <c r="H227" s="21"/>
      <c r="I227" s="22"/>
    </row>
    <row r="228" spans="1:9" ht="13.5" thickBot="1">
      <c r="A228" s="18"/>
      <c r="B228" s="19"/>
      <c r="C228" s="465"/>
      <c r="D228" s="466"/>
      <c r="E228" s="466"/>
      <c r="F228" s="466"/>
      <c r="G228" s="466"/>
      <c r="H228" s="466"/>
      <c r="I228" s="467"/>
    </row>
    <row r="229" spans="1:9" ht="13.5" thickBot="1">
      <c r="A229" s="18"/>
      <c r="B229" s="19"/>
      <c r="C229" s="465"/>
      <c r="D229" s="466"/>
      <c r="E229" s="466"/>
      <c r="F229" s="466"/>
      <c r="G229" s="466"/>
      <c r="H229" s="466"/>
      <c r="I229" s="467"/>
    </row>
    <row r="230" spans="1:9" ht="13.5" thickBot="1">
      <c r="A230" s="18"/>
      <c r="B230" s="19"/>
      <c r="C230" s="465"/>
      <c r="D230" s="466"/>
      <c r="E230" s="466"/>
      <c r="F230" s="466"/>
      <c r="G230" s="466"/>
      <c r="H230" s="466"/>
      <c r="I230" s="467"/>
    </row>
    <row r="231" spans="1:9" ht="13.5" thickBot="1">
      <c r="A231" s="18"/>
      <c r="B231" s="19"/>
      <c r="C231" s="465"/>
      <c r="D231" s="466"/>
      <c r="E231" s="466"/>
      <c r="F231" s="466"/>
      <c r="G231" s="466"/>
      <c r="H231" s="466"/>
      <c r="I231" s="467"/>
    </row>
    <row r="232" spans="1:9" ht="13.5" thickBot="1">
      <c r="A232" s="18"/>
      <c r="B232" s="19"/>
      <c r="C232" s="465"/>
      <c r="D232" s="466"/>
      <c r="E232" s="466"/>
      <c r="F232" s="466"/>
      <c r="G232" s="466"/>
      <c r="H232" s="466"/>
      <c r="I232" s="467"/>
    </row>
    <row r="233" spans="1:9" ht="13.5" thickBot="1">
      <c r="A233" s="18"/>
      <c r="B233" s="19"/>
      <c r="C233" s="465"/>
      <c r="D233" s="466"/>
      <c r="E233" s="466"/>
      <c r="F233" s="466"/>
      <c r="G233" s="466"/>
      <c r="H233" s="466"/>
      <c r="I233" s="467"/>
    </row>
    <row r="234" spans="1:9" ht="27.95" customHeight="1" thickBot="1">
      <c r="A234" s="18"/>
      <c r="B234" s="19"/>
      <c r="C234" s="20"/>
      <c r="D234" s="20"/>
      <c r="E234" s="20"/>
      <c r="F234" s="21"/>
      <c r="G234" s="21"/>
      <c r="H234" s="21"/>
      <c r="I234" s="22"/>
    </row>
    <row r="235" spans="1:9" ht="27.95" customHeight="1" thickBot="1">
      <c r="A235" s="18"/>
      <c r="B235" s="19"/>
      <c r="C235" s="20"/>
      <c r="D235" s="20"/>
      <c r="E235" s="20"/>
      <c r="F235" s="21"/>
      <c r="G235" s="21"/>
      <c r="H235" s="21"/>
      <c r="I235" s="22"/>
    </row>
    <row r="236" spans="1:9" ht="27.95" customHeight="1" thickBot="1">
      <c r="A236" s="18"/>
      <c r="B236" s="19"/>
      <c r="C236" s="20"/>
      <c r="D236" s="20"/>
      <c r="E236" s="20"/>
      <c r="F236" s="21"/>
      <c r="G236" s="21"/>
      <c r="H236" s="21"/>
      <c r="I236" s="22"/>
    </row>
    <row r="237" spans="1:9" ht="13.5" thickBot="1">
      <c r="A237" s="18"/>
      <c r="B237" s="19"/>
      <c r="C237" s="465"/>
      <c r="D237" s="466"/>
      <c r="E237" s="466"/>
      <c r="F237" s="466"/>
      <c r="G237" s="466"/>
      <c r="H237" s="466"/>
      <c r="I237" s="467"/>
    </row>
    <row r="238" spans="1:9" ht="13.5" thickBot="1">
      <c r="A238" s="18"/>
      <c r="B238" s="19"/>
      <c r="C238" s="465"/>
      <c r="D238" s="466"/>
      <c r="E238" s="466"/>
      <c r="F238" s="466"/>
      <c r="G238" s="466"/>
      <c r="H238" s="466"/>
      <c r="I238" s="467"/>
    </row>
    <row r="239" spans="1:9" ht="27.95" customHeight="1" thickBot="1">
      <c r="A239" s="18"/>
      <c r="B239" s="19"/>
      <c r="C239" s="20"/>
      <c r="D239" s="20"/>
      <c r="E239" s="20"/>
      <c r="F239" s="21"/>
      <c r="G239" s="21"/>
      <c r="H239" s="21"/>
      <c r="I239" s="22"/>
    </row>
    <row r="240" spans="1:9" ht="27.95" customHeight="1" thickBot="1">
      <c r="A240" s="18"/>
      <c r="B240" s="19"/>
      <c r="C240" s="20"/>
      <c r="D240" s="20"/>
      <c r="E240" s="20"/>
      <c r="F240" s="21"/>
      <c r="G240" s="21"/>
      <c r="H240" s="21"/>
      <c r="I240" s="22"/>
    </row>
    <row r="241" spans="1:9" ht="27.95" customHeight="1" thickBot="1">
      <c r="A241" s="18"/>
      <c r="B241" s="19"/>
      <c r="C241" s="20"/>
      <c r="D241" s="20"/>
      <c r="E241" s="20"/>
      <c r="F241" s="21"/>
      <c r="G241" s="21"/>
      <c r="H241" s="21"/>
      <c r="I241" s="22"/>
    </row>
    <row r="242" spans="1:9" ht="27.95" customHeight="1" thickBot="1">
      <c r="A242" s="18"/>
      <c r="B242" s="19"/>
      <c r="C242" s="20"/>
      <c r="D242" s="20"/>
      <c r="E242" s="20"/>
      <c r="F242" s="21"/>
      <c r="G242" s="21"/>
      <c r="H242" s="21"/>
      <c r="I242" s="22"/>
    </row>
    <row r="243" spans="1:9" ht="27.95" customHeight="1" thickBot="1">
      <c r="A243" s="18"/>
      <c r="B243" s="19"/>
      <c r="C243" s="20"/>
      <c r="D243" s="20"/>
      <c r="E243" s="20"/>
      <c r="F243" s="21"/>
      <c r="G243" s="21"/>
      <c r="H243" s="21"/>
      <c r="I243" s="22"/>
    </row>
    <row r="244" spans="1:9" ht="13.5" thickBot="1">
      <c r="A244" s="18"/>
      <c r="B244" s="19"/>
      <c r="C244" s="465"/>
      <c r="D244" s="466"/>
      <c r="E244" s="466"/>
      <c r="F244" s="466"/>
      <c r="G244" s="466"/>
      <c r="H244" s="466"/>
      <c r="I244" s="467"/>
    </row>
    <row r="245" spans="1:9" ht="27.95" customHeight="1" thickBot="1">
      <c r="A245" s="18"/>
      <c r="B245" s="19"/>
      <c r="C245" s="20"/>
      <c r="D245" s="20"/>
      <c r="E245" s="20"/>
      <c r="F245" s="21"/>
      <c r="G245" s="21"/>
      <c r="H245" s="21"/>
      <c r="I245" s="22"/>
    </row>
    <row r="246" spans="1:9" ht="27.95" customHeight="1" thickBot="1">
      <c r="A246" s="18"/>
      <c r="B246" s="19"/>
      <c r="C246" s="20"/>
      <c r="D246" s="20"/>
      <c r="E246" s="20"/>
      <c r="F246" s="21"/>
      <c r="G246" s="21"/>
      <c r="H246" s="21"/>
      <c r="I246" s="22"/>
    </row>
    <row r="247" spans="1:9" ht="13.5" thickBot="1">
      <c r="A247" s="18"/>
      <c r="B247" s="19"/>
      <c r="C247" s="465"/>
      <c r="D247" s="466"/>
      <c r="E247" s="466"/>
      <c r="F247" s="466"/>
      <c r="G247" s="466"/>
      <c r="H247" s="466"/>
      <c r="I247" s="467"/>
    </row>
    <row r="248" spans="1:9" ht="27.95" customHeight="1" thickBot="1">
      <c r="A248" s="18"/>
      <c r="B248" s="19"/>
      <c r="C248" s="20"/>
      <c r="D248" s="20"/>
      <c r="E248" s="20"/>
      <c r="F248" s="21"/>
      <c r="G248" s="21"/>
      <c r="H248" s="21"/>
      <c r="I248" s="22"/>
    </row>
    <row r="249" spans="1:9" ht="27.95" customHeight="1" thickBot="1">
      <c r="A249" s="18"/>
      <c r="B249" s="19"/>
      <c r="C249" s="20"/>
      <c r="D249" s="20"/>
      <c r="E249" s="20"/>
      <c r="F249" s="21"/>
      <c r="G249" s="21"/>
      <c r="H249" s="21"/>
      <c r="I249" s="22"/>
    </row>
    <row r="250" spans="1:9" ht="27.95" customHeight="1" thickBot="1">
      <c r="A250" s="18"/>
      <c r="B250" s="19"/>
      <c r="C250" s="20"/>
      <c r="D250" s="20"/>
      <c r="E250" s="20"/>
      <c r="F250" s="21"/>
      <c r="G250" s="21"/>
      <c r="H250" s="21"/>
      <c r="I250" s="22"/>
    </row>
    <row r="251" spans="1:9" ht="13.5" thickBot="1">
      <c r="A251" s="18"/>
      <c r="B251" s="19"/>
      <c r="C251" s="465"/>
      <c r="D251" s="466"/>
      <c r="E251" s="466"/>
      <c r="F251" s="466"/>
      <c r="G251" s="466"/>
      <c r="H251" s="466"/>
      <c r="I251" s="467"/>
    </row>
    <row r="252" spans="1:9" ht="27.95" customHeight="1" thickBot="1">
      <c r="A252" s="18"/>
      <c r="B252" s="19"/>
      <c r="C252" s="20"/>
      <c r="D252" s="20"/>
      <c r="E252" s="20"/>
      <c r="F252" s="21"/>
      <c r="G252" s="21"/>
      <c r="H252" s="21"/>
      <c r="I252" s="22"/>
    </row>
    <row r="253" spans="1:9" ht="27.95" customHeight="1" thickBot="1">
      <c r="A253" s="18"/>
      <c r="B253" s="19"/>
      <c r="C253" s="20"/>
      <c r="D253" s="20"/>
      <c r="E253" s="20"/>
      <c r="F253" s="21"/>
      <c r="G253" s="21"/>
      <c r="H253" s="21"/>
      <c r="I253" s="22"/>
    </row>
    <row r="254" spans="1:9" ht="27.95" customHeight="1" thickBot="1">
      <c r="A254" s="18"/>
      <c r="B254" s="19"/>
      <c r="C254" s="20"/>
      <c r="D254" s="20"/>
      <c r="E254" s="20"/>
      <c r="F254" s="21"/>
      <c r="G254" s="21"/>
      <c r="H254" s="21"/>
      <c r="I254" s="22"/>
    </row>
    <row r="255" spans="1:9" ht="27.95" customHeight="1" thickBot="1">
      <c r="A255" s="18"/>
      <c r="B255" s="19"/>
      <c r="C255" s="20"/>
      <c r="D255" s="20"/>
      <c r="E255" s="20"/>
      <c r="F255" s="21"/>
      <c r="G255" s="21"/>
      <c r="H255" s="21"/>
      <c r="I255" s="22"/>
    </row>
    <row r="256" spans="1:9" ht="13.5" thickBot="1">
      <c r="A256" s="18"/>
      <c r="B256" s="19"/>
      <c r="C256" s="465"/>
      <c r="D256" s="466"/>
      <c r="E256" s="466"/>
      <c r="F256" s="466"/>
      <c r="G256" s="466"/>
      <c r="H256" s="466"/>
      <c r="I256" s="467"/>
    </row>
    <row r="257" spans="1:9" ht="13.5" thickBot="1">
      <c r="A257" s="18"/>
      <c r="B257" s="19"/>
      <c r="C257" s="465"/>
      <c r="D257" s="466"/>
      <c r="E257" s="466"/>
      <c r="F257" s="466"/>
      <c r="G257" s="466"/>
      <c r="H257" s="466"/>
      <c r="I257" s="467"/>
    </row>
    <row r="258" spans="1:9" ht="13.5" thickBot="1">
      <c r="A258" s="18"/>
      <c r="B258" s="19"/>
      <c r="C258" s="465"/>
      <c r="D258" s="466"/>
      <c r="E258" s="466"/>
      <c r="F258" s="466"/>
      <c r="G258" s="466"/>
      <c r="H258" s="466"/>
      <c r="I258" s="467"/>
    </row>
    <row r="259" spans="1:9" ht="13.5" thickBot="1">
      <c r="A259" s="18"/>
      <c r="B259" s="19"/>
      <c r="C259" s="465"/>
      <c r="D259" s="466"/>
      <c r="E259" s="466"/>
      <c r="F259" s="466"/>
      <c r="G259" s="466"/>
      <c r="H259" s="466"/>
      <c r="I259" s="467"/>
    </row>
    <row r="260" spans="1:9" ht="13.5" thickBot="1">
      <c r="A260" s="18"/>
      <c r="B260" s="19"/>
      <c r="C260" s="465"/>
      <c r="D260" s="466"/>
      <c r="E260" s="466"/>
      <c r="F260" s="466"/>
      <c r="G260" s="466"/>
      <c r="H260" s="466"/>
      <c r="I260" s="467"/>
    </row>
    <row r="261" spans="1:9" ht="13.5" thickBot="1">
      <c r="A261" s="18"/>
      <c r="B261" s="19"/>
      <c r="C261" s="465"/>
      <c r="D261" s="466"/>
      <c r="E261" s="466"/>
      <c r="F261" s="466"/>
      <c r="G261" s="466"/>
      <c r="H261" s="466"/>
      <c r="I261" s="467"/>
    </row>
    <row r="262" spans="1:9" ht="27.95" customHeight="1" thickBot="1">
      <c r="A262" s="18"/>
      <c r="B262" s="19"/>
      <c r="C262" s="20"/>
      <c r="D262" s="20"/>
      <c r="E262" s="20"/>
      <c r="F262" s="21"/>
      <c r="G262" s="21"/>
      <c r="H262" s="21"/>
      <c r="I262" s="22"/>
    </row>
    <row r="263" spans="1:9" ht="27.95" customHeight="1" thickBot="1">
      <c r="A263" s="18"/>
      <c r="B263" s="19"/>
      <c r="C263" s="20"/>
      <c r="D263" s="20"/>
      <c r="E263" s="20"/>
      <c r="F263" s="21"/>
      <c r="G263" s="21"/>
      <c r="H263" s="21"/>
      <c r="I263" s="22"/>
    </row>
    <row r="264" spans="1:9" ht="27.95" customHeight="1" thickBot="1">
      <c r="A264" s="18"/>
      <c r="B264" s="19"/>
      <c r="C264" s="20"/>
      <c r="D264" s="20"/>
      <c r="E264" s="20"/>
      <c r="F264" s="21"/>
      <c r="G264" s="21"/>
      <c r="H264" s="21"/>
      <c r="I264" s="22"/>
    </row>
    <row r="265" spans="1:9" ht="13.5" thickBot="1">
      <c r="A265" s="18"/>
      <c r="B265" s="19"/>
      <c r="C265" s="465"/>
      <c r="D265" s="466"/>
      <c r="E265" s="466"/>
      <c r="F265" s="466"/>
      <c r="G265" s="466"/>
      <c r="H265" s="466"/>
      <c r="I265" s="467"/>
    </row>
    <row r="266" spans="1:9" ht="27.95" customHeight="1" thickBot="1">
      <c r="A266" s="18"/>
      <c r="B266" s="19"/>
      <c r="C266" s="20"/>
      <c r="D266" s="20"/>
      <c r="E266" s="20"/>
      <c r="F266" s="21"/>
      <c r="G266" s="21"/>
      <c r="H266" s="21"/>
      <c r="I266" s="22"/>
    </row>
    <row r="267" spans="1:9" ht="27.95" customHeight="1" thickBot="1">
      <c r="A267" s="18"/>
      <c r="B267" s="19"/>
      <c r="C267" s="20"/>
      <c r="D267" s="20"/>
      <c r="E267" s="20"/>
      <c r="F267" s="21"/>
      <c r="G267" s="21"/>
      <c r="H267" s="21"/>
      <c r="I267" s="22"/>
    </row>
    <row r="268" spans="1:9" ht="13.5" thickBot="1">
      <c r="A268" s="18"/>
      <c r="B268" s="19"/>
      <c r="C268" s="465"/>
      <c r="D268" s="466"/>
      <c r="E268" s="466"/>
      <c r="F268" s="466"/>
      <c r="G268" s="466"/>
      <c r="H268" s="466"/>
      <c r="I268" s="467"/>
    </row>
    <row r="269" spans="1:9" ht="27.95" customHeight="1" thickBot="1">
      <c r="A269" s="18"/>
      <c r="B269" s="19"/>
      <c r="C269" s="20"/>
      <c r="D269" s="20"/>
      <c r="E269" s="20"/>
      <c r="F269" s="21"/>
      <c r="G269" s="21"/>
      <c r="H269" s="21"/>
      <c r="I269" s="22"/>
    </row>
    <row r="270" spans="1:9" ht="27.95" customHeight="1" thickBot="1">
      <c r="A270" s="18"/>
      <c r="B270" s="19"/>
      <c r="C270" s="20"/>
      <c r="D270" s="20"/>
      <c r="E270" s="20"/>
      <c r="F270" s="21"/>
      <c r="G270" s="21"/>
      <c r="H270" s="21"/>
      <c r="I270" s="22"/>
    </row>
    <row r="271" spans="1:9" ht="27.95" customHeight="1" thickBot="1">
      <c r="A271" s="18"/>
      <c r="B271" s="19"/>
      <c r="C271" s="20"/>
      <c r="D271" s="20"/>
      <c r="E271" s="20"/>
      <c r="F271" s="21"/>
      <c r="G271" s="21"/>
      <c r="H271" s="21"/>
      <c r="I271" s="22"/>
    </row>
    <row r="272" spans="1:9" ht="13.5" thickBot="1">
      <c r="A272" s="18"/>
      <c r="B272" s="19"/>
      <c r="C272" s="465"/>
      <c r="D272" s="466"/>
      <c r="E272" s="466"/>
      <c r="F272" s="466"/>
      <c r="G272" s="466"/>
      <c r="H272" s="466"/>
      <c r="I272" s="467"/>
    </row>
    <row r="273" spans="1:9" ht="13.5" thickBot="1">
      <c r="A273" s="18"/>
      <c r="B273" s="19"/>
      <c r="C273" s="465"/>
      <c r="D273" s="466"/>
      <c r="E273" s="466"/>
      <c r="F273" s="466"/>
      <c r="G273" s="466"/>
      <c r="H273" s="466"/>
      <c r="I273" s="467"/>
    </row>
    <row r="274" spans="1:9" ht="13.5" thickBot="1">
      <c r="A274" s="18"/>
      <c r="B274" s="19"/>
      <c r="C274" s="465"/>
      <c r="D274" s="466"/>
      <c r="E274" s="466"/>
      <c r="F274" s="466"/>
      <c r="G274" s="466"/>
      <c r="H274" s="466"/>
      <c r="I274" s="467"/>
    </row>
    <row r="275" spans="1:9" ht="27.95" customHeight="1" thickBot="1">
      <c r="A275" s="18"/>
      <c r="B275" s="19"/>
      <c r="C275" s="20"/>
      <c r="D275" s="20"/>
      <c r="E275" s="20"/>
      <c r="F275" s="21"/>
      <c r="G275" s="21"/>
      <c r="H275" s="21"/>
      <c r="I275" s="22"/>
    </row>
    <row r="276" spans="1:9" ht="27.95" customHeight="1" thickBot="1">
      <c r="A276" s="18"/>
      <c r="B276" s="19"/>
      <c r="C276" s="20"/>
      <c r="D276" s="20"/>
      <c r="E276" s="20"/>
      <c r="F276" s="21"/>
      <c r="G276" s="21"/>
      <c r="H276" s="21"/>
      <c r="I276" s="22"/>
    </row>
    <row r="277" spans="1:9" ht="27.95" customHeight="1" thickBot="1">
      <c r="A277" s="18"/>
      <c r="B277" s="19"/>
      <c r="C277" s="20"/>
      <c r="D277" s="20"/>
      <c r="E277" s="20"/>
      <c r="F277" s="21"/>
      <c r="G277" s="21"/>
      <c r="H277" s="21"/>
      <c r="I277" s="22"/>
    </row>
    <row r="278" spans="1:9" ht="27.95" customHeight="1" thickBot="1">
      <c r="A278" s="18"/>
      <c r="B278" s="19"/>
      <c r="C278" s="20"/>
      <c r="D278" s="20"/>
      <c r="E278" s="20"/>
      <c r="F278" s="21"/>
      <c r="G278" s="21"/>
      <c r="H278" s="21"/>
      <c r="I278" s="22"/>
    </row>
    <row r="279" spans="1:9" ht="13.5" thickBot="1">
      <c r="A279" s="18"/>
      <c r="B279" s="19"/>
      <c r="C279" s="465"/>
      <c r="D279" s="466"/>
      <c r="E279" s="466"/>
      <c r="F279" s="466"/>
      <c r="G279" s="466"/>
      <c r="H279" s="466"/>
      <c r="I279" s="467"/>
    </row>
    <row r="280" spans="1:9" ht="13.5" thickBot="1">
      <c r="A280" s="18"/>
      <c r="B280" s="19"/>
      <c r="C280" s="465"/>
      <c r="D280" s="466"/>
      <c r="E280" s="466"/>
      <c r="F280" s="466"/>
      <c r="G280" s="466"/>
      <c r="H280" s="466"/>
      <c r="I280" s="467"/>
    </row>
    <row r="281" spans="1:9" ht="13.5" thickBot="1">
      <c r="A281" s="18"/>
      <c r="B281" s="19"/>
      <c r="C281" s="465"/>
      <c r="D281" s="466"/>
      <c r="E281" s="466"/>
      <c r="F281" s="466"/>
      <c r="G281" s="466"/>
      <c r="H281" s="466"/>
      <c r="I281" s="467"/>
    </row>
    <row r="282" spans="1:9" ht="27.95" customHeight="1" thickBot="1">
      <c r="A282" s="18"/>
      <c r="B282" s="19"/>
      <c r="C282" s="20"/>
      <c r="D282" s="20"/>
      <c r="E282" s="20"/>
      <c r="F282" s="21"/>
      <c r="G282" s="21"/>
      <c r="H282" s="21"/>
      <c r="I282" s="22"/>
    </row>
    <row r="283" spans="1:9" ht="27.95" customHeight="1" thickBot="1">
      <c r="A283" s="18"/>
      <c r="B283" s="19"/>
      <c r="C283" s="20"/>
      <c r="D283" s="20"/>
      <c r="E283" s="20"/>
      <c r="F283" s="21"/>
      <c r="G283" s="21"/>
      <c r="H283" s="21"/>
      <c r="I283" s="22"/>
    </row>
    <row r="284" spans="1:9" ht="27.95" customHeight="1" thickBot="1">
      <c r="A284" s="18"/>
      <c r="B284" s="19"/>
      <c r="C284" s="20"/>
      <c r="D284" s="20"/>
      <c r="E284" s="20"/>
      <c r="F284" s="21"/>
      <c r="G284" s="21"/>
      <c r="H284" s="21"/>
      <c r="I284" s="22"/>
    </row>
    <row r="285" spans="1:9" ht="27.95" customHeight="1" thickBot="1">
      <c r="A285" s="18"/>
      <c r="B285" s="19"/>
      <c r="C285" s="20"/>
      <c r="D285" s="20"/>
      <c r="E285" s="20"/>
      <c r="F285" s="21"/>
      <c r="G285" s="21"/>
      <c r="H285" s="21"/>
      <c r="I285" s="22"/>
    </row>
    <row r="286" spans="1:9" ht="13.5" thickBot="1">
      <c r="A286" s="18"/>
      <c r="B286" s="19"/>
      <c r="C286" s="465"/>
      <c r="D286" s="466"/>
      <c r="E286" s="466"/>
      <c r="F286" s="466"/>
      <c r="G286" s="466"/>
      <c r="H286" s="466"/>
      <c r="I286" s="467"/>
    </row>
    <row r="287" spans="1:9" ht="13.5" thickBot="1">
      <c r="A287" s="18"/>
      <c r="B287" s="19"/>
      <c r="C287" s="465"/>
      <c r="D287" s="466"/>
      <c r="E287" s="466"/>
      <c r="F287" s="466"/>
      <c r="G287" s="466"/>
      <c r="H287" s="466"/>
      <c r="I287" s="467"/>
    </row>
    <row r="288" spans="1:9" ht="13.5" thickBot="1">
      <c r="A288" s="18"/>
      <c r="B288" s="19"/>
      <c r="C288" s="465"/>
      <c r="D288" s="466"/>
      <c r="E288" s="466"/>
      <c r="F288" s="466"/>
      <c r="G288" s="466"/>
      <c r="H288" s="466"/>
      <c r="I288" s="467"/>
    </row>
    <row r="289" spans="1:9" ht="13.5" thickBot="1">
      <c r="A289" s="18"/>
      <c r="B289" s="19"/>
      <c r="C289" s="465"/>
      <c r="D289" s="466"/>
      <c r="E289" s="466"/>
      <c r="F289" s="466"/>
      <c r="G289" s="466"/>
      <c r="H289" s="466"/>
      <c r="I289" s="467"/>
    </row>
    <row r="290" spans="1:9" ht="13.5" thickBot="1">
      <c r="A290" s="18"/>
      <c r="B290" s="19"/>
      <c r="C290" s="465"/>
      <c r="D290" s="466"/>
      <c r="E290" s="466"/>
      <c r="F290" s="466"/>
      <c r="G290" s="466"/>
      <c r="H290" s="466"/>
      <c r="I290" s="467"/>
    </row>
    <row r="291" spans="1:9" ht="27.95" customHeight="1" thickBot="1">
      <c r="A291" s="18"/>
      <c r="B291" s="19"/>
      <c r="C291" s="20"/>
      <c r="D291" s="20"/>
      <c r="E291" s="20"/>
      <c r="F291" s="21"/>
      <c r="G291" s="21"/>
      <c r="H291" s="21"/>
      <c r="I291" s="22"/>
    </row>
    <row r="292" spans="1:9" ht="13.5" thickBot="1">
      <c r="A292" s="18"/>
      <c r="B292" s="19"/>
      <c r="C292" s="465"/>
      <c r="D292" s="466"/>
      <c r="E292" s="466"/>
      <c r="F292" s="466"/>
      <c r="G292" s="466"/>
      <c r="H292" s="466"/>
      <c r="I292" s="467"/>
    </row>
    <row r="293" spans="1:9" ht="13.5" thickBot="1">
      <c r="A293" s="18"/>
      <c r="B293" s="19"/>
      <c r="C293" s="465"/>
      <c r="D293" s="466"/>
      <c r="E293" s="466"/>
      <c r="F293" s="466"/>
      <c r="G293" s="466"/>
      <c r="H293" s="466"/>
      <c r="I293" s="467"/>
    </row>
    <row r="294" spans="1:9" ht="13.5" thickBot="1">
      <c r="A294" s="18"/>
      <c r="B294" s="19"/>
      <c r="C294" s="465"/>
      <c r="D294" s="466"/>
      <c r="E294" s="466"/>
      <c r="F294" s="466"/>
      <c r="G294" s="466"/>
      <c r="H294" s="466"/>
      <c r="I294" s="467"/>
    </row>
    <row r="295" spans="1:9" ht="27.95" customHeight="1" thickBot="1">
      <c r="A295" s="18"/>
      <c r="B295" s="19"/>
      <c r="C295" s="20"/>
      <c r="D295" s="20"/>
      <c r="E295" s="20"/>
      <c r="F295" s="21"/>
      <c r="G295" s="21"/>
      <c r="H295" s="21"/>
      <c r="I295" s="22"/>
    </row>
    <row r="296" spans="1:9" ht="13.5" thickBot="1">
      <c r="A296" s="18"/>
      <c r="B296" s="19"/>
      <c r="C296" s="465"/>
      <c r="D296" s="466"/>
      <c r="E296" s="466"/>
      <c r="F296" s="466"/>
      <c r="G296" s="466"/>
      <c r="H296" s="466"/>
      <c r="I296" s="467"/>
    </row>
    <row r="297" spans="1:9" ht="27.95" customHeight="1" thickBot="1">
      <c r="A297" s="18"/>
      <c r="B297" s="19"/>
      <c r="C297" s="20"/>
      <c r="D297" s="20"/>
      <c r="E297" s="20"/>
      <c r="F297" s="21"/>
      <c r="G297" s="21"/>
      <c r="H297" s="21"/>
      <c r="I297" s="22"/>
    </row>
    <row r="298" spans="1:9" ht="27.95" customHeight="1" thickBot="1">
      <c r="A298" s="18"/>
      <c r="B298" s="19"/>
      <c r="C298" s="20"/>
      <c r="D298" s="20"/>
      <c r="E298" s="20"/>
      <c r="F298" s="21"/>
      <c r="G298" s="21"/>
      <c r="H298" s="21"/>
      <c r="I298" s="22"/>
    </row>
    <row r="299" spans="1:9" ht="27.95" customHeight="1" thickBot="1">
      <c r="A299" s="18"/>
      <c r="B299" s="19"/>
      <c r="C299" s="20"/>
      <c r="D299" s="20"/>
      <c r="E299" s="20"/>
      <c r="F299" s="21"/>
      <c r="G299" s="21"/>
      <c r="H299" s="21"/>
      <c r="I299" s="22"/>
    </row>
    <row r="300" spans="1:9" ht="27.95" customHeight="1" thickBot="1">
      <c r="A300" s="18"/>
      <c r="B300" s="19"/>
      <c r="C300" s="20"/>
      <c r="D300" s="20"/>
      <c r="E300" s="20"/>
      <c r="F300" s="21"/>
      <c r="G300" s="21"/>
      <c r="H300" s="21"/>
      <c r="I300" s="22"/>
    </row>
    <row r="301" spans="1:9" ht="27.95" customHeight="1" thickBot="1">
      <c r="A301" s="18"/>
      <c r="B301" s="19"/>
      <c r="C301" s="20"/>
      <c r="D301" s="20"/>
      <c r="E301" s="20"/>
      <c r="F301" s="21"/>
      <c r="G301" s="21"/>
      <c r="H301" s="21"/>
      <c r="I301" s="22"/>
    </row>
    <row r="302" spans="1:9" ht="27.95" customHeight="1" thickBot="1">
      <c r="A302" s="18"/>
      <c r="B302" s="19"/>
      <c r="C302" s="20"/>
      <c r="D302" s="20"/>
      <c r="E302" s="20"/>
      <c r="F302" s="21"/>
      <c r="G302" s="21"/>
      <c r="H302" s="21"/>
      <c r="I302" s="22"/>
    </row>
    <row r="303" spans="1:9" ht="13.5" thickBot="1">
      <c r="A303" s="18"/>
      <c r="B303" s="19"/>
      <c r="C303" s="465"/>
      <c r="D303" s="466"/>
      <c r="E303" s="466"/>
      <c r="F303" s="466"/>
      <c r="G303" s="466"/>
      <c r="H303" s="466"/>
      <c r="I303" s="467"/>
    </row>
    <row r="304" spans="1:9" ht="27.95" customHeight="1" thickBot="1">
      <c r="A304" s="18"/>
      <c r="B304" s="19"/>
      <c r="C304" s="20"/>
      <c r="D304" s="20"/>
      <c r="E304" s="20"/>
      <c r="F304" s="21"/>
      <c r="G304" s="21"/>
      <c r="H304" s="21"/>
      <c r="I304" s="22"/>
    </row>
    <row r="305" spans="1:9" ht="27.95" customHeight="1" thickBot="1">
      <c r="A305" s="18"/>
      <c r="B305" s="19"/>
      <c r="C305" s="20"/>
      <c r="D305" s="20"/>
      <c r="E305" s="20"/>
      <c r="F305" s="21"/>
      <c r="G305" s="21"/>
      <c r="H305" s="21"/>
      <c r="I305" s="22"/>
    </row>
    <row r="306" spans="1:9" ht="27.95" customHeight="1" thickBot="1">
      <c r="A306" s="18"/>
      <c r="B306" s="19"/>
      <c r="C306" s="20"/>
      <c r="D306" s="20"/>
      <c r="E306" s="20"/>
      <c r="F306" s="21"/>
      <c r="G306" s="21"/>
      <c r="H306" s="21"/>
      <c r="I306" s="22"/>
    </row>
    <row r="307" spans="1:9" ht="13.5" thickBot="1">
      <c r="A307" s="18"/>
      <c r="B307" s="19"/>
      <c r="C307" s="465"/>
      <c r="D307" s="466"/>
      <c r="E307" s="466"/>
      <c r="F307" s="466"/>
      <c r="G307" s="466"/>
      <c r="H307" s="466"/>
      <c r="I307" s="467"/>
    </row>
    <row r="308" spans="1:9" ht="13.5" thickBot="1">
      <c r="A308" s="18"/>
      <c r="B308" s="19"/>
      <c r="C308" s="465"/>
      <c r="D308" s="466"/>
      <c r="E308" s="466"/>
      <c r="F308" s="466"/>
      <c r="G308" s="466"/>
      <c r="H308" s="466"/>
      <c r="I308" s="467"/>
    </row>
    <row r="309" spans="1:9" ht="13.5" thickBot="1">
      <c r="A309" s="18"/>
      <c r="B309" s="19"/>
      <c r="C309" s="465"/>
      <c r="D309" s="466"/>
      <c r="E309" s="466"/>
      <c r="F309" s="466"/>
      <c r="G309" s="466"/>
      <c r="H309" s="466"/>
      <c r="I309" s="467"/>
    </row>
    <row r="310" spans="1:9" ht="13.5" thickBot="1">
      <c r="A310" s="18"/>
      <c r="B310" s="19"/>
      <c r="C310" s="465"/>
      <c r="D310" s="466"/>
      <c r="E310" s="466"/>
      <c r="F310" s="466"/>
      <c r="G310" s="466"/>
      <c r="H310" s="466"/>
      <c r="I310" s="467"/>
    </row>
    <row r="311" spans="1:9" ht="13.5" thickBot="1">
      <c r="A311" s="18"/>
      <c r="B311" s="19"/>
      <c r="C311" s="465"/>
      <c r="D311" s="466"/>
      <c r="E311" s="466"/>
      <c r="F311" s="466"/>
      <c r="G311" s="466"/>
      <c r="H311" s="466"/>
      <c r="I311" s="467"/>
    </row>
    <row r="312" spans="1:9" ht="27.95" customHeight="1" thickBot="1">
      <c r="A312" s="18"/>
      <c r="B312" s="19"/>
      <c r="C312" s="20"/>
      <c r="D312" s="20"/>
      <c r="E312" s="20"/>
      <c r="F312" s="21"/>
      <c r="G312" s="21"/>
      <c r="H312" s="21"/>
      <c r="I312" s="22"/>
    </row>
    <row r="313" spans="1:9" ht="27.95" customHeight="1" thickBot="1">
      <c r="A313" s="18"/>
      <c r="B313" s="19"/>
      <c r="C313" s="20"/>
      <c r="D313" s="20"/>
      <c r="E313" s="20"/>
      <c r="F313" s="21"/>
      <c r="G313" s="21"/>
      <c r="H313" s="21"/>
      <c r="I313" s="22"/>
    </row>
    <row r="314" spans="1:9" ht="27.95" customHeight="1" thickBot="1">
      <c r="A314" s="18"/>
      <c r="B314" s="19"/>
      <c r="C314" s="20"/>
      <c r="D314" s="20"/>
      <c r="E314" s="20"/>
      <c r="F314" s="21"/>
      <c r="G314" s="21"/>
      <c r="H314" s="21"/>
      <c r="I314" s="22"/>
    </row>
    <row r="315" spans="1:9" ht="27.95" customHeight="1" thickBot="1">
      <c r="A315" s="18"/>
      <c r="B315" s="19"/>
      <c r="C315" s="20"/>
      <c r="D315" s="20"/>
      <c r="E315" s="20"/>
      <c r="F315" s="21"/>
      <c r="G315" s="21"/>
      <c r="H315" s="21"/>
      <c r="I315" s="22"/>
    </row>
    <row r="316" spans="1:9" ht="27.95" customHeight="1" thickBot="1">
      <c r="A316" s="18"/>
      <c r="B316" s="19"/>
      <c r="C316" s="20"/>
      <c r="D316" s="20"/>
      <c r="E316" s="20"/>
      <c r="F316" s="21"/>
      <c r="G316" s="21"/>
      <c r="H316" s="21"/>
      <c r="I316" s="22"/>
    </row>
    <row r="317" spans="1:9" ht="27.95" customHeight="1" thickBot="1">
      <c r="A317" s="18"/>
      <c r="B317" s="19"/>
      <c r="C317" s="20"/>
      <c r="D317" s="20"/>
      <c r="E317" s="20"/>
      <c r="F317" s="21"/>
      <c r="G317" s="21"/>
      <c r="H317" s="21"/>
      <c r="I317" s="22"/>
    </row>
    <row r="318" spans="1:9" ht="27.95" customHeight="1" thickBot="1">
      <c r="A318" s="18"/>
      <c r="B318" s="19"/>
      <c r="C318" s="20"/>
      <c r="D318" s="20"/>
      <c r="E318" s="20"/>
      <c r="F318" s="21"/>
      <c r="G318" s="21"/>
      <c r="H318" s="21"/>
      <c r="I318" s="22"/>
    </row>
    <row r="319" spans="1:9" ht="27.95" customHeight="1" thickBot="1">
      <c r="A319" s="18"/>
      <c r="B319" s="19"/>
      <c r="C319" s="20"/>
      <c r="D319" s="20"/>
      <c r="E319" s="20"/>
      <c r="F319" s="21"/>
      <c r="G319" s="21"/>
      <c r="H319" s="21"/>
      <c r="I319" s="22"/>
    </row>
    <row r="320" spans="1:9" ht="13.5" thickBot="1">
      <c r="A320" s="18"/>
      <c r="B320" s="19"/>
      <c r="C320" s="465"/>
      <c r="D320" s="466"/>
      <c r="E320" s="466"/>
      <c r="F320" s="466"/>
      <c r="G320" s="466"/>
      <c r="H320" s="466"/>
      <c r="I320" s="467"/>
    </row>
    <row r="321" spans="1:9" ht="27.95" customHeight="1" thickBot="1">
      <c r="A321" s="18"/>
      <c r="B321" s="19"/>
      <c r="C321" s="20"/>
      <c r="D321" s="20"/>
      <c r="E321" s="20"/>
      <c r="F321" s="21"/>
      <c r="G321" s="21"/>
      <c r="H321" s="21"/>
      <c r="I321" s="22"/>
    </row>
    <row r="322" spans="1:9" ht="27.95" customHeight="1" thickBot="1">
      <c r="A322" s="18"/>
      <c r="B322" s="19"/>
      <c r="C322" s="20"/>
      <c r="D322" s="20"/>
      <c r="E322" s="20"/>
      <c r="F322" s="21"/>
      <c r="G322" s="21"/>
      <c r="H322" s="21"/>
      <c r="I322" s="22"/>
    </row>
    <row r="323" spans="1:9" ht="13.5" thickBot="1">
      <c r="A323" s="18"/>
      <c r="B323" s="19"/>
      <c r="C323" s="465"/>
      <c r="D323" s="466"/>
      <c r="E323" s="466"/>
      <c r="F323" s="466"/>
      <c r="G323" s="466"/>
      <c r="H323" s="466"/>
      <c r="I323" s="467"/>
    </row>
    <row r="324" spans="1:9" ht="27.95" customHeight="1" thickBot="1">
      <c r="A324" s="18"/>
      <c r="B324" s="19"/>
      <c r="C324" s="20"/>
      <c r="D324" s="20"/>
      <c r="E324" s="20"/>
      <c r="F324" s="21"/>
      <c r="G324" s="21"/>
      <c r="H324" s="21"/>
      <c r="I324" s="22"/>
    </row>
    <row r="325" spans="1:9" ht="27.95" customHeight="1" thickBot="1">
      <c r="A325" s="18"/>
      <c r="B325" s="19"/>
      <c r="C325" s="20"/>
      <c r="D325" s="20"/>
      <c r="E325" s="20"/>
      <c r="F325" s="21"/>
      <c r="G325" s="21"/>
      <c r="H325" s="21"/>
      <c r="I325" s="22"/>
    </row>
    <row r="326" spans="1:9" ht="27.95" customHeight="1" thickBot="1">
      <c r="A326" s="18"/>
      <c r="B326" s="19"/>
      <c r="C326" s="20"/>
      <c r="D326" s="20"/>
      <c r="E326" s="20"/>
      <c r="F326" s="21"/>
      <c r="G326" s="21"/>
      <c r="H326" s="21"/>
      <c r="I326" s="22"/>
    </row>
    <row r="327" spans="1:9" ht="27.95" customHeight="1" thickBot="1">
      <c r="A327" s="18"/>
      <c r="B327" s="19"/>
      <c r="C327" s="20"/>
      <c r="D327" s="20"/>
      <c r="E327" s="20"/>
      <c r="F327" s="21"/>
      <c r="G327" s="21"/>
      <c r="H327" s="21"/>
      <c r="I327" s="22"/>
    </row>
    <row r="328" spans="1:9" ht="27.95" customHeight="1" thickBot="1">
      <c r="A328" s="18"/>
      <c r="B328" s="19"/>
      <c r="C328" s="20"/>
      <c r="D328" s="20"/>
      <c r="E328" s="20"/>
      <c r="F328" s="21"/>
      <c r="G328" s="21"/>
      <c r="H328" s="21"/>
      <c r="I328" s="22"/>
    </row>
    <row r="329" spans="1:9" ht="27.95" customHeight="1" thickBot="1">
      <c r="A329" s="18"/>
      <c r="B329" s="19"/>
      <c r="C329" s="20"/>
      <c r="D329" s="20"/>
      <c r="E329" s="20"/>
      <c r="F329" s="21"/>
      <c r="G329" s="21"/>
      <c r="H329" s="21"/>
      <c r="I329" s="22"/>
    </row>
    <row r="330" spans="1:9" ht="27.95" customHeight="1" thickBot="1">
      <c r="A330" s="18"/>
      <c r="B330" s="19"/>
      <c r="C330" s="20"/>
      <c r="D330" s="20"/>
      <c r="E330" s="20"/>
      <c r="F330" s="21"/>
      <c r="G330" s="21"/>
      <c r="H330" s="21"/>
      <c r="I330" s="22"/>
    </row>
    <row r="331" spans="1:9" ht="27.95" customHeight="1" thickBot="1">
      <c r="A331" s="18"/>
      <c r="B331" s="19"/>
      <c r="C331" s="20"/>
      <c r="D331" s="20"/>
      <c r="E331" s="20"/>
      <c r="F331" s="21"/>
      <c r="G331" s="21"/>
      <c r="H331" s="21"/>
      <c r="I331" s="22"/>
    </row>
    <row r="332" spans="1:9" ht="27.95" customHeight="1" thickBot="1">
      <c r="A332" s="18"/>
      <c r="B332" s="19"/>
      <c r="C332" s="20"/>
      <c r="D332" s="20"/>
      <c r="E332" s="20"/>
      <c r="F332" s="21"/>
      <c r="G332" s="21"/>
      <c r="H332" s="21"/>
      <c r="I332" s="22"/>
    </row>
    <row r="333" spans="1:9" ht="27.95" customHeight="1" thickBot="1">
      <c r="A333" s="18"/>
      <c r="B333" s="19"/>
      <c r="C333" s="20"/>
      <c r="D333" s="20"/>
      <c r="E333" s="20"/>
      <c r="F333" s="21"/>
      <c r="G333" s="21"/>
      <c r="H333" s="21"/>
      <c r="I333" s="22"/>
    </row>
    <row r="334" spans="1:9" ht="27.95" customHeight="1" thickBot="1">
      <c r="A334" s="18"/>
      <c r="B334" s="19"/>
      <c r="C334" s="20"/>
      <c r="D334" s="20"/>
      <c r="E334" s="20"/>
      <c r="F334" s="21"/>
      <c r="G334" s="21"/>
      <c r="H334" s="21"/>
      <c r="I334" s="22"/>
    </row>
    <row r="335" spans="1:9" ht="27.95" customHeight="1" thickBot="1">
      <c r="A335" s="18"/>
      <c r="B335" s="19"/>
      <c r="C335" s="20"/>
      <c r="D335" s="20"/>
      <c r="E335" s="20"/>
      <c r="F335" s="21"/>
      <c r="G335" s="21"/>
      <c r="H335" s="21"/>
      <c r="I335" s="22"/>
    </row>
    <row r="336" spans="1:9" ht="27.95" customHeight="1" thickBot="1">
      <c r="A336" s="18"/>
      <c r="B336" s="19"/>
      <c r="C336" s="20"/>
      <c r="D336" s="20"/>
      <c r="E336" s="20"/>
      <c r="F336" s="21"/>
      <c r="G336" s="21"/>
      <c r="H336" s="21"/>
      <c r="I336" s="22"/>
    </row>
    <row r="337" spans="1:9" ht="13.5" thickBot="1">
      <c r="A337" s="18"/>
      <c r="B337" s="19"/>
      <c r="C337" s="465"/>
      <c r="D337" s="466"/>
      <c r="E337" s="466"/>
      <c r="F337" s="466"/>
      <c r="G337" s="466"/>
      <c r="H337" s="466"/>
      <c r="I337" s="467"/>
    </row>
    <row r="338" spans="1:9" ht="27.95" customHeight="1" thickBot="1">
      <c r="A338" s="18"/>
      <c r="B338" s="19"/>
      <c r="C338" s="20"/>
      <c r="D338" s="20"/>
      <c r="E338" s="20"/>
      <c r="F338" s="21"/>
      <c r="G338" s="21"/>
      <c r="H338" s="21"/>
      <c r="I338" s="22"/>
    </row>
    <row r="339" spans="1:9" ht="27.95" customHeight="1" thickBot="1">
      <c r="A339" s="18"/>
      <c r="B339" s="19"/>
      <c r="C339" s="20"/>
      <c r="D339" s="20"/>
      <c r="E339" s="20"/>
      <c r="F339" s="21"/>
      <c r="G339" s="21"/>
      <c r="H339" s="21"/>
      <c r="I339" s="22"/>
    </row>
    <row r="340" spans="1:9" ht="13.5" thickBot="1">
      <c r="A340" s="18"/>
      <c r="B340" s="19"/>
      <c r="C340" s="465"/>
      <c r="D340" s="466"/>
      <c r="E340" s="466"/>
      <c r="F340" s="466"/>
      <c r="G340" s="466"/>
      <c r="H340" s="466"/>
      <c r="I340" s="467"/>
    </row>
    <row r="341" spans="1:9" ht="13.5" thickBot="1">
      <c r="A341" s="18"/>
      <c r="B341" s="19"/>
      <c r="C341" s="465"/>
      <c r="D341" s="466"/>
      <c r="E341" s="466"/>
      <c r="F341" s="466"/>
      <c r="G341" s="466"/>
      <c r="H341" s="466"/>
      <c r="I341" s="467"/>
    </row>
    <row r="342" spans="1:9" ht="27.95" customHeight="1" thickBot="1">
      <c r="A342" s="18"/>
      <c r="B342" s="19"/>
      <c r="C342" s="20"/>
      <c r="D342" s="20"/>
      <c r="E342" s="20"/>
      <c r="F342" s="21"/>
      <c r="G342" s="21"/>
      <c r="H342" s="21"/>
      <c r="I342" s="22"/>
    </row>
    <row r="343" spans="1:9" ht="27.95" customHeight="1" thickBot="1">
      <c r="A343" s="18"/>
      <c r="B343" s="19"/>
      <c r="C343" s="20"/>
      <c r="D343" s="20"/>
      <c r="E343" s="20"/>
      <c r="F343" s="21"/>
      <c r="G343" s="21"/>
      <c r="H343" s="21"/>
      <c r="I343" s="22"/>
    </row>
    <row r="344" spans="1:9" ht="27.95" customHeight="1" thickBot="1">
      <c r="A344" s="18"/>
      <c r="B344" s="19"/>
      <c r="C344" s="20"/>
      <c r="D344" s="20"/>
      <c r="E344" s="20"/>
      <c r="F344" s="21"/>
      <c r="G344" s="21"/>
      <c r="H344" s="21"/>
      <c r="I344" s="22"/>
    </row>
    <row r="345" spans="1:9" ht="13.5" thickBot="1">
      <c r="A345" s="18"/>
      <c r="B345" s="19"/>
      <c r="C345" s="465"/>
      <c r="D345" s="466"/>
      <c r="E345" s="466"/>
      <c r="F345" s="466"/>
      <c r="G345" s="466"/>
      <c r="H345" s="466"/>
      <c r="I345" s="467"/>
    </row>
    <row r="346" spans="1:9" ht="27.95" customHeight="1" thickBot="1">
      <c r="A346" s="18"/>
      <c r="B346" s="19"/>
      <c r="C346" s="20"/>
      <c r="D346" s="20"/>
      <c r="E346" s="20"/>
      <c r="F346" s="21"/>
      <c r="G346" s="21"/>
      <c r="H346" s="21"/>
      <c r="I346" s="22"/>
    </row>
    <row r="347" spans="1:9" ht="27.95" customHeight="1" thickBot="1">
      <c r="A347" s="18"/>
      <c r="B347" s="19"/>
      <c r="C347" s="20"/>
      <c r="D347" s="20"/>
      <c r="E347" s="20"/>
      <c r="F347" s="21"/>
      <c r="G347" s="21"/>
      <c r="H347" s="21"/>
      <c r="I347" s="22"/>
    </row>
    <row r="348" spans="1:9" ht="27.95" customHeight="1" thickBot="1">
      <c r="A348" s="18"/>
      <c r="B348" s="19"/>
      <c r="C348" s="20"/>
      <c r="D348" s="20"/>
      <c r="E348" s="20"/>
      <c r="F348" s="21"/>
      <c r="G348" s="21"/>
      <c r="H348" s="21"/>
      <c r="I348" s="22"/>
    </row>
    <row r="349" spans="1:9" ht="27.95" customHeight="1" thickBot="1">
      <c r="A349" s="18"/>
      <c r="B349" s="19"/>
      <c r="C349" s="20"/>
      <c r="D349" s="20"/>
      <c r="E349" s="20"/>
      <c r="F349" s="21"/>
      <c r="G349" s="21"/>
      <c r="H349" s="21"/>
      <c r="I349" s="22"/>
    </row>
    <row r="350" spans="1:9" ht="27.95" customHeight="1" thickBot="1">
      <c r="A350" s="18"/>
      <c r="B350" s="19"/>
      <c r="C350" s="20"/>
      <c r="D350" s="20"/>
      <c r="E350" s="20"/>
      <c r="F350" s="21"/>
      <c r="G350" s="21"/>
      <c r="H350" s="21"/>
      <c r="I350" s="22"/>
    </row>
    <row r="351" spans="1:9" ht="13.5" thickBot="1">
      <c r="A351" s="18"/>
      <c r="B351" s="19"/>
      <c r="C351" s="465"/>
      <c r="D351" s="466"/>
      <c r="E351" s="466"/>
      <c r="F351" s="466"/>
      <c r="G351" s="466"/>
      <c r="H351" s="466"/>
      <c r="I351" s="467"/>
    </row>
    <row r="352" spans="1:9" ht="27.95" customHeight="1" thickBot="1">
      <c r="A352" s="18"/>
      <c r="B352" s="19"/>
      <c r="C352" s="20"/>
      <c r="D352" s="20"/>
      <c r="E352" s="20"/>
      <c r="F352" s="21"/>
      <c r="G352" s="21"/>
      <c r="H352" s="21"/>
      <c r="I352" s="22"/>
    </row>
    <row r="353" spans="1:9" ht="27.95" customHeight="1" thickBot="1">
      <c r="A353" s="18"/>
      <c r="B353" s="19"/>
      <c r="C353" s="20"/>
      <c r="D353" s="20"/>
      <c r="E353" s="20"/>
      <c r="F353" s="21"/>
      <c r="G353" s="21"/>
      <c r="H353" s="21"/>
      <c r="I353" s="22"/>
    </row>
    <row r="354" spans="1:9" ht="13.5" thickBot="1">
      <c r="A354" s="18"/>
      <c r="B354" s="19"/>
      <c r="C354" s="465"/>
      <c r="D354" s="466"/>
      <c r="E354" s="466"/>
      <c r="F354" s="466"/>
      <c r="G354" s="466"/>
      <c r="H354" s="466"/>
      <c r="I354" s="467"/>
    </row>
    <row r="355" spans="1:9" ht="13.5" thickBot="1">
      <c r="A355" s="18"/>
      <c r="B355" s="19"/>
      <c r="C355" s="465"/>
      <c r="D355" s="466"/>
      <c r="E355" s="466"/>
      <c r="F355" s="466"/>
      <c r="G355" s="466"/>
      <c r="H355" s="466"/>
      <c r="I355" s="467"/>
    </row>
    <row r="356" spans="1:9" ht="13.5" thickBot="1">
      <c r="A356" s="18"/>
      <c r="B356" s="19"/>
      <c r="C356" s="465"/>
      <c r="D356" s="466"/>
      <c r="E356" s="466"/>
      <c r="F356" s="466"/>
      <c r="G356" s="466"/>
      <c r="H356" s="466"/>
      <c r="I356" s="467"/>
    </row>
    <row r="357" spans="1:9" ht="27.95" customHeight="1" thickBot="1">
      <c r="A357" s="18"/>
      <c r="B357" s="19"/>
      <c r="C357" s="20"/>
      <c r="D357" s="20"/>
      <c r="E357" s="20"/>
      <c r="F357" s="21"/>
      <c r="G357" s="21"/>
      <c r="H357" s="21"/>
      <c r="I357" s="22"/>
    </row>
    <row r="358" spans="1:9" ht="27.95" customHeight="1" thickBot="1">
      <c r="A358" s="18"/>
      <c r="B358" s="19"/>
      <c r="C358" s="20"/>
      <c r="D358" s="20"/>
      <c r="E358" s="20"/>
      <c r="F358" s="21"/>
      <c r="G358" s="21"/>
      <c r="H358" s="21"/>
      <c r="I358" s="22"/>
    </row>
    <row r="359" spans="1:9" ht="13.5" thickBot="1">
      <c r="A359" s="18"/>
      <c r="B359" s="19"/>
      <c r="C359" s="465"/>
      <c r="D359" s="466"/>
      <c r="E359" s="466"/>
      <c r="F359" s="466"/>
      <c r="G359" s="466"/>
      <c r="H359" s="466"/>
      <c r="I359" s="467"/>
    </row>
    <row r="360" spans="1:9" ht="13.5" thickBot="1">
      <c r="A360" s="18"/>
      <c r="B360" s="19"/>
      <c r="C360" s="465"/>
      <c r="D360" s="466"/>
      <c r="E360" s="466"/>
      <c r="F360" s="466"/>
      <c r="G360" s="466"/>
      <c r="H360" s="466"/>
      <c r="I360" s="467"/>
    </row>
    <row r="361" spans="1:9" ht="27.95" customHeight="1" thickBot="1">
      <c r="A361" s="18"/>
      <c r="B361" s="19"/>
      <c r="C361" s="20"/>
      <c r="D361" s="20"/>
      <c r="E361" s="20"/>
      <c r="F361" s="21"/>
      <c r="G361" s="21"/>
      <c r="H361" s="21"/>
      <c r="I361" s="22"/>
    </row>
    <row r="362" spans="1:9" ht="27.95" customHeight="1" thickBot="1">
      <c r="A362" s="18"/>
      <c r="B362" s="19"/>
      <c r="C362" s="20"/>
      <c r="D362" s="20"/>
      <c r="E362" s="20"/>
      <c r="F362" s="21"/>
      <c r="G362" s="21"/>
      <c r="H362" s="21"/>
      <c r="I362" s="22"/>
    </row>
    <row r="363" spans="1:9" ht="27.95" customHeight="1" thickBot="1">
      <c r="A363" s="18"/>
      <c r="B363" s="19"/>
      <c r="C363" s="20"/>
      <c r="D363" s="20"/>
      <c r="E363" s="20"/>
      <c r="F363" s="21"/>
      <c r="G363" s="21"/>
      <c r="H363" s="21"/>
      <c r="I363" s="22"/>
    </row>
    <row r="364" spans="1:9" ht="27.95" customHeight="1" thickBot="1">
      <c r="A364" s="18"/>
      <c r="B364" s="19"/>
      <c r="C364" s="20"/>
      <c r="D364" s="20"/>
      <c r="E364" s="20"/>
      <c r="F364" s="21"/>
      <c r="G364" s="21"/>
      <c r="H364" s="21"/>
      <c r="I364" s="22"/>
    </row>
    <row r="365" spans="1:9" ht="27.95" customHeight="1" thickBot="1">
      <c r="A365" s="18"/>
      <c r="B365" s="19"/>
      <c r="C365" s="20"/>
      <c r="D365" s="20"/>
      <c r="E365" s="20"/>
      <c r="F365" s="21"/>
      <c r="G365" s="21"/>
      <c r="H365" s="21"/>
      <c r="I365" s="22"/>
    </row>
    <row r="366" spans="1:9" ht="27.95" customHeight="1" thickBot="1">
      <c r="A366" s="18"/>
      <c r="B366" s="19"/>
      <c r="C366" s="20"/>
      <c r="D366" s="20"/>
      <c r="E366" s="20"/>
      <c r="F366" s="21"/>
      <c r="G366" s="21"/>
      <c r="H366" s="21"/>
      <c r="I366" s="22"/>
    </row>
    <row r="367" spans="1:9" ht="27.95" customHeight="1" thickBot="1">
      <c r="A367" s="18"/>
      <c r="B367" s="19"/>
      <c r="C367" s="20"/>
      <c r="D367" s="20"/>
      <c r="E367" s="20"/>
      <c r="F367" s="21"/>
      <c r="G367" s="21"/>
      <c r="H367" s="21"/>
      <c r="I367" s="22"/>
    </row>
    <row r="368" spans="1:9" ht="27.95" customHeight="1" thickBot="1">
      <c r="A368" s="18"/>
      <c r="B368" s="19"/>
      <c r="C368" s="20"/>
      <c r="D368" s="20"/>
      <c r="E368" s="20"/>
      <c r="F368" s="21"/>
      <c r="G368" s="21"/>
      <c r="H368" s="21"/>
      <c r="I368" s="22"/>
    </row>
    <row r="369" spans="1:9" ht="27.95" customHeight="1" thickBot="1">
      <c r="A369" s="18"/>
      <c r="B369" s="19"/>
      <c r="C369" s="20"/>
      <c r="D369" s="20"/>
      <c r="E369" s="20"/>
      <c r="F369" s="21"/>
      <c r="G369" s="21"/>
      <c r="H369" s="21"/>
      <c r="I369" s="22"/>
    </row>
    <row r="370" spans="1:9" ht="27.95" customHeight="1" thickBot="1">
      <c r="A370" s="18"/>
      <c r="B370" s="19"/>
      <c r="C370" s="20"/>
      <c r="D370" s="20"/>
      <c r="E370" s="20"/>
      <c r="F370" s="21"/>
      <c r="G370" s="21"/>
      <c r="H370" s="21"/>
      <c r="I370" s="22"/>
    </row>
    <row r="371" spans="1:9" ht="13.5" thickBot="1">
      <c r="A371" s="18"/>
      <c r="B371" s="19"/>
      <c r="C371" s="465"/>
      <c r="D371" s="466"/>
      <c r="E371" s="466"/>
      <c r="F371" s="466"/>
      <c r="G371" s="466"/>
      <c r="H371" s="466"/>
      <c r="I371" s="467"/>
    </row>
    <row r="372" spans="1:9" ht="13.5" thickBot="1">
      <c r="A372" s="18"/>
      <c r="B372" s="19"/>
      <c r="C372" s="465"/>
      <c r="D372" s="466"/>
      <c r="E372" s="466"/>
      <c r="F372" s="466"/>
      <c r="G372" s="466"/>
      <c r="H372" s="466"/>
      <c r="I372" s="467"/>
    </row>
    <row r="373" spans="1:9" ht="27.95" customHeight="1" thickBot="1">
      <c r="A373" s="18"/>
      <c r="B373" s="19"/>
      <c r="C373" s="20"/>
      <c r="D373" s="20"/>
      <c r="E373" s="20"/>
      <c r="F373" s="21"/>
      <c r="G373" s="21"/>
      <c r="H373" s="21"/>
      <c r="I373" s="22"/>
    </row>
    <row r="374" spans="1:9" ht="13.5" thickBot="1">
      <c r="A374" s="18"/>
      <c r="B374" s="19"/>
      <c r="C374" s="465"/>
      <c r="D374" s="466"/>
      <c r="E374" s="466"/>
      <c r="F374" s="466"/>
      <c r="G374" s="466"/>
      <c r="H374" s="466"/>
      <c r="I374" s="467"/>
    </row>
    <row r="375" spans="1:9" ht="27.95" customHeight="1" thickBot="1">
      <c r="A375" s="18"/>
      <c r="B375" s="19"/>
      <c r="C375" s="20"/>
      <c r="D375" s="20"/>
      <c r="E375" s="20"/>
      <c r="F375" s="21"/>
      <c r="G375" s="21"/>
      <c r="H375" s="21"/>
      <c r="I375" s="22"/>
    </row>
    <row r="376" spans="1:9" ht="27.95" customHeight="1" thickBot="1">
      <c r="A376" s="18"/>
      <c r="B376" s="19"/>
      <c r="C376" s="20"/>
      <c r="D376" s="20"/>
      <c r="E376" s="20"/>
      <c r="F376" s="21"/>
      <c r="G376" s="21"/>
      <c r="H376" s="21"/>
      <c r="I376" s="22"/>
    </row>
    <row r="377" spans="1:9" ht="13.5" thickBot="1">
      <c r="A377" s="18"/>
      <c r="B377" s="19"/>
      <c r="C377" s="465"/>
      <c r="D377" s="466"/>
      <c r="E377" s="466"/>
      <c r="F377" s="466"/>
      <c r="G377" s="466"/>
      <c r="H377" s="466"/>
      <c r="I377" s="467"/>
    </row>
    <row r="378" spans="1:9" ht="13.5" thickBot="1">
      <c r="A378" s="18"/>
      <c r="B378" s="19"/>
      <c r="C378" s="465"/>
      <c r="D378" s="466"/>
      <c r="E378" s="466"/>
      <c r="F378" s="466"/>
      <c r="G378" s="466"/>
      <c r="H378" s="466"/>
      <c r="I378" s="467"/>
    </row>
    <row r="379" spans="1:9" ht="27.95" customHeight="1" thickBot="1">
      <c r="A379" s="18"/>
      <c r="B379" s="19"/>
      <c r="C379" s="20"/>
      <c r="D379" s="20"/>
      <c r="E379" s="20"/>
      <c r="F379" s="21"/>
      <c r="G379" s="21"/>
      <c r="H379" s="21"/>
      <c r="I379" s="22"/>
    </row>
    <row r="380" spans="1:9" ht="13.5" thickBot="1">
      <c r="A380" s="18"/>
      <c r="B380" s="19"/>
      <c r="C380" s="465"/>
      <c r="D380" s="466"/>
      <c r="E380" s="466"/>
      <c r="F380" s="466"/>
      <c r="G380" s="466"/>
      <c r="H380" s="466"/>
      <c r="I380" s="467"/>
    </row>
    <row r="381" spans="1:9" ht="27.95" customHeight="1" thickBot="1">
      <c r="A381" s="18"/>
      <c r="B381" s="19"/>
      <c r="C381" s="20"/>
      <c r="D381" s="20"/>
      <c r="E381" s="20"/>
      <c r="F381" s="21"/>
      <c r="G381" s="21"/>
      <c r="H381" s="21"/>
      <c r="I381" s="22"/>
    </row>
    <row r="382" spans="1:9" ht="27.95" customHeight="1" thickBot="1">
      <c r="A382" s="18"/>
      <c r="B382" s="19"/>
      <c r="C382" s="20"/>
      <c r="D382" s="20"/>
      <c r="E382" s="20"/>
      <c r="F382" s="21"/>
      <c r="G382" s="21"/>
      <c r="H382" s="21"/>
      <c r="I382" s="22"/>
    </row>
    <row r="383" spans="1:9" ht="13.5" thickBot="1">
      <c r="A383" s="18"/>
      <c r="B383" s="19"/>
      <c r="C383" s="465"/>
      <c r="D383" s="466"/>
      <c r="E383" s="466"/>
      <c r="F383" s="466"/>
      <c r="G383" s="466"/>
      <c r="H383" s="466"/>
      <c r="I383" s="467"/>
    </row>
    <row r="384" spans="1:9" ht="13.5" thickBot="1">
      <c r="A384" s="18"/>
      <c r="B384" s="19"/>
      <c r="C384" s="465"/>
      <c r="D384" s="466"/>
      <c r="E384" s="466"/>
      <c r="F384" s="466"/>
      <c r="G384" s="466"/>
      <c r="H384" s="466"/>
      <c r="I384" s="467"/>
    </row>
    <row r="385" spans="1:9" ht="13.5" thickBot="1">
      <c r="A385" s="18"/>
      <c r="B385" s="19"/>
      <c r="C385" s="465"/>
      <c r="D385" s="466"/>
      <c r="E385" s="466"/>
      <c r="F385" s="466"/>
      <c r="G385" s="466"/>
      <c r="H385" s="466"/>
      <c r="I385" s="467"/>
    </row>
    <row r="386" spans="1:9" ht="13.5" thickBot="1">
      <c r="A386" s="18"/>
      <c r="B386" s="19"/>
      <c r="C386" s="465"/>
      <c r="D386" s="466"/>
      <c r="E386" s="466"/>
      <c r="F386" s="466"/>
      <c r="G386" s="466"/>
      <c r="H386" s="466"/>
      <c r="I386" s="467"/>
    </row>
    <row r="387" spans="1:9" ht="13.5" thickBot="1">
      <c r="A387" s="18"/>
      <c r="B387" s="19"/>
      <c r="C387" s="465"/>
      <c r="D387" s="466"/>
      <c r="E387" s="466"/>
      <c r="F387" s="466"/>
      <c r="G387" s="466"/>
      <c r="H387" s="466"/>
      <c r="I387" s="467"/>
    </row>
    <row r="388" spans="1:9" ht="27.95" customHeight="1" thickBot="1">
      <c r="A388" s="18"/>
      <c r="B388" s="19"/>
      <c r="C388" s="20"/>
      <c r="D388" s="20"/>
      <c r="E388" s="20"/>
      <c r="F388" s="21"/>
      <c r="G388" s="21"/>
      <c r="H388" s="21"/>
      <c r="I388" s="22"/>
    </row>
    <row r="389" spans="1:9" ht="27.95" customHeight="1" thickBot="1">
      <c r="A389" s="18"/>
      <c r="B389" s="19"/>
      <c r="C389" s="20"/>
      <c r="D389" s="20"/>
      <c r="E389" s="20"/>
      <c r="F389" s="21"/>
      <c r="G389" s="21"/>
      <c r="H389" s="21"/>
      <c r="I389" s="22"/>
    </row>
    <row r="390" spans="1:9" ht="13.5" thickBot="1">
      <c r="A390" s="18"/>
      <c r="B390" s="19"/>
      <c r="C390" s="465"/>
      <c r="D390" s="466"/>
      <c r="E390" s="466"/>
      <c r="F390" s="466"/>
      <c r="G390" s="466"/>
      <c r="H390" s="466"/>
      <c r="I390" s="467"/>
    </row>
    <row r="391" spans="1:9" ht="13.5" thickBot="1">
      <c r="A391" s="18"/>
      <c r="B391" s="19"/>
      <c r="C391" s="465"/>
      <c r="D391" s="466"/>
      <c r="E391" s="466"/>
      <c r="F391" s="466"/>
      <c r="G391" s="466"/>
      <c r="H391" s="466"/>
      <c r="I391" s="467"/>
    </row>
    <row r="392" spans="1:9" ht="27.95" customHeight="1" thickBot="1">
      <c r="A392" s="18"/>
      <c r="B392" s="19"/>
      <c r="C392" s="20"/>
      <c r="D392" s="20"/>
      <c r="E392" s="20"/>
      <c r="F392" s="21"/>
      <c r="G392" s="21"/>
      <c r="H392" s="21"/>
      <c r="I392" s="22"/>
    </row>
    <row r="393" spans="1:9" ht="27.95" customHeight="1" thickBot="1">
      <c r="A393" s="18"/>
      <c r="B393" s="19"/>
      <c r="C393" s="20"/>
      <c r="D393" s="20"/>
      <c r="E393" s="20"/>
      <c r="F393" s="21"/>
      <c r="G393" s="21"/>
      <c r="H393" s="21"/>
      <c r="I393" s="22"/>
    </row>
    <row r="394" spans="1:9" ht="27.95" customHeight="1" thickBot="1">
      <c r="A394" s="18"/>
      <c r="B394" s="19"/>
      <c r="C394" s="20"/>
      <c r="D394" s="20"/>
      <c r="E394" s="20"/>
      <c r="F394" s="21"/>
      <c r="G394" s="21"/>
      <c r="H394" s="21"/>
      <c r="I394" s="22"/>
    </row>
    <row r="395" spans="1:9" ht="13.5" thickBot="1">
      <c r="A395" s="18"/>
      <c r="B395" s="19"/>
      <c r="C395" s="465"/>
      <c r="D395" s="466"/>
      <c r="E395" s="466"/>
      <c r="F395" s="466"/>
      <c r="G395" s="466"/>
      <c r="H395" s="466"/>
      <c r="I395" s="467"/>
    </row>
    <row r="396" spans="1:9" ht="27.95" customHeight="1" thickBot="1">
      <c r="A396" s="18"/>
      <c r="B396" s="19"/>
      <c r="C396" s="20"/>
      <c r="D396" s="20"/>
      <c r="E396" s="20"/>
      <c r="F396" s="21"/>
      <c r="G396" s="21"/>
      <c r="H396" s="21"/>
      <c r="I396" s="22"/>
    </row>
    <row r="397" spans="1:9" ht="27.95" customHeight="1" thickBot="1">
      <c r="A397" s="18"/>
      <c r="B397" s="19"/>
      <c r="C397" s="20"/>
      <c r="D397" s="20"/>
      <c r="E397" s="20"/>
      <c r="F397" s="21"/>
      <c r="G397" s="21"/>
      <c r="H397" s="21"/>
      <c r="I397" s="22"/>
    </row>
    <row r="398" spans="1:9" ht="27.95" customHeight="1" thickBot="1">
      <c r="A398" s="18"/>
      <c r="B398" s="19"/>
      <c r="C398" s="20"/>
      <c r="D398" s="20"/>
      <c r="E398" s="20"/>
      <c r="F398" s="21"/>
      <c r="G398" s="21"/>
      <c r="H398" s="21"/>
      <c r="I398" s="22"/>
    </row>
    <row r="399" spans="1:9" ht="27.95" customHeight="1" thickBot="1">
      <c r="A399" s="18"/>
      <c r="B399" s="19"/>
      <c r="C399" s="20"/>
      <c r="D399" s="20"/>
      <c r="E399" s="20"/>
      <c r="F399" s="21"/>
      <c r="G399" s="21"/>
      <c r="H399" s="21"/>
      <c r="I399" s="22"/>
    </row>
    <row r="400" spans="1:9" ht="13.5" thickBot="1">
      <c r="A400" s="18"/>
      <c r="B400" s="19"/>
      <c r="C400" s="465"/>
      <c r="D400" s="466"/>
      <c r="E400" s="466"/>
      <c r="F400" s="466"/>
      <c r="G400" s="466"/>
      <c r="H400" s="466"/>
      <c r="I400" s="467"/>
    </row>
    <row r="401" spans="1:9" ht="13.5" thickBot="1">
      <c r="A401" s="18"/>
      <c r="B401" s="19"/>
      <c r="C401" s="465"/>
      <c r="D401" s="466"/>
      <c r="E401" s="466"/>
      <c r="F401" s="466"/>
      <c r="G401" s="466"/>
      <c r="H401" s="466"/>
      <c r="I401" s="467"/>
    </row>
    <row r="402" spans="1:9" ht="27.95" customHeight="1" thickBot="1">
      <c r="A402" s="18"/>
      <c r="B402" s="19"/>
      <c r="C402" s="20"/>
      <c r="D402" s="20"/>
      <c r="E402" s="20"/>
      <c r="F402" s="21"/>
      <c r="G402" s="21"/>
      <c r="H402" s="21"/>
      <c r="I402" s="22"/>
    </row>
    <row r="403" spans="1:9" ht="27.95" customHeight="1" thickBot="1">
      <c r="A403" s="18"/>
      <c r="B403" s="19"/>
      <c r="C403" s="20"/>
      <c r="D403" s="20"/>
      <c r="E403" s="20"/>
      <c r="F403" s="21"/>
      <c r="G403" s="21"/>
      <c r="H403" s="21"/>
      <c r="I403" s="22"/>
    </row>
    <row r="404" spans="1:9" ht="27.95" customHeight="1" thickBot="1">
      <c r="A404" s="18"/>
      <c r="B404" s="19"/>
      <c r="C404" s="20"/>
      <c r="D404" s="20"/>
      <c r="E404" s="20"/>
      <c r="F404" s="21"/>
      <c r="G404" s="21"/>
      <c r="H404" s="21"/>
      <c r="I404" s="22"/>
    </row>
    <row r="405" spans="1:9" ht="13.5" thickBot="1">
      <c r="A405" s="18"/>
      <c r="B405" s="19"/>
      <c r="C405" s="465"/>
      <c r="D405" s="466"/>
      <c r="E405" s="466"/>
      <c r="F405" s="466"/>
      <c r="G405" s="466"/>
      <c r="H405" s="466"/>
      <c r="I405" s="467"/>
    </row>
    <row r="406" spans="1:9" ht="13.5" thickBot="1">
      <c r="A406" s="18"/>
      <c r="B406" s="19"/>
      <c r="C406" s="465"/>
      <c r="D406" s="466"/>
      <c r="E406" s="466"/>
      <c r="F406" s="466"/>
      <c r="G406" s="466"/>
      <c r="H406" s="466"/>
      <c r="I406" s="467"/>
    </row>
    <row r="407" spans="1:9" ht="13.5" thickBot="1">
      <c r="A407" s="18"/>
      <c r="B407" s="19"/>
      <c r="C407" s="465"/>
      <c r="D407" s="466"/>
      <c r="E407" s="466"/>
      <c r="F407" s="466"/>
      <c r="G407" s="466"/>
      <c r="H407" s="466"/>
      <c r="I407" s="467"/>
    </row>
    <row r="408" spans="1:9" ht="27.95" customHeight="1" thickBot="1">
      <c r="A408" s="18"/>
      <c r="B408" s="19"/>
      <c r="C408" s="20"/>
      <c r="D408" s="20"/>
      <c r="E408" s="20"/>
      <c r="F408" s="21"/>
      <c r="G408" s="21"/>
      <c r="H408" s="21"/>
      <c r="I408" s="22"/>
    </row>
    <row r="409" spans="1:9" ht="27.95" customHeight="1" thickBot="1">
      <c r="A409" s="18"/>
      <c r="B409" s="19"/>
      <c r="C409" s="20"/>
      <c r="D409" s="20"/>
      <c r="E409" s="20"/>
      <c r="F409" s="21"/>
      <c r="G409" s="21"/>
      <c r="H409" s="21"/>
      <c r="I409" s="22"/>
    </row>
    <row r="410" spans="1:9" ht="27.95" customHeight="1" thickBot="1">
      <c r="A410" s="18"/>
      <c r="B410" s="19"/>
      <c r="C410" s="20"/>
      <c r="D410" s="20"/>
      <c r="E410" s="20"/>
      <c r="F410" s="21"/>
      <c r="G410" s="21"/>
      <c r="H410" s="21"/>
      <c r="I410" s="22"/>
    </row>
    <row r="411" spans="1:9" ht="13.5" thickBot="1">
      <c r="A411" s="18"/>
      <c r="B411" s="19"/>
      <c r="C411" s="465"/>
      <c r="D411" s="466"/>
      <c r="E411" s="466"/>
      <c r="F411" s="466"/>
      <c r="G411" s="466"/>
      <c r="H411" s="466"/>
      <c r="I411" s="467"/>
    </row>
    <row r="412" spans="1:9" ht="13.5" thickBot="1">
      <c r="A412" s="18"/>
      <c r="B412" s="19"/>
      <c r="C412" s="465"/>
      <c r="D412" s="466"/>
      <c r="E412" s="466"/>
      <c r="F412" s="466"/>
      <c r="G412" s="466"/>
      <c r="H412" s="466"/>
      <c r="I412" s="467"/>
    </row>
    <row r="413" spans="1:9" ht="13.5" thickBot="1">
      <c r="A413" s="18"/>
      <c r="B413" s="19"/>
      <c r="C413" s="465"/>
      <c r="D413" s="466"/>
      <c r="E413" s="466"/>
      <c r="F413" s="466"/>
      <c r="G413" s="466"/>
      <c r="H413" s="466"/>
      <c r="I413" s="467"/>
    </row>
    <row r="414" spans="1:9" ht="13.5" thickBot="1">
      <c r="A414" s="18"/>
      <c r="B414" s="19"/>
      <c r="C414" s="465"/>
      <c r="D414" s="466"/>
      <c r="E414" s="466"/>
      <c r="F414" s="466"/>
      <c r="G414" s="466"/>
      <c r="H414" s="466"/>
      <c r="I414" s="467"/>
    </row>
    <row r="415" spans="1:9" ht="13.5" thickBot="1">
      <c r="A415" s="18"/>
      <c r="B415" s="19"/>
      <c r="C415" s="465"/>
      <c r="D415" s="466"/>
      <c r="E415" s="466"/>
      <c r="F415" s="466"/>
      <c r="G415" s="466"/>
      <c r="H415" s="466"/>
      <c r="I415" s="467"/>
    </row>
    <row r="416" spans="1:9" ht="13.5" thickBot="1">
      <c r="A416" s="18"/>
      <c r="B416" s="19"/>
      <c r="C416" s="465"/>
      <c r="D416" s="466"/>
      <c r="E416" s="466"/>
      <c r="F416" s="466"/>
      <c r="G416" s="466"/>
      <c r="H416" s="466"/>
      <c r="I416" s="467"/>
    </row>
    <row r="417" spans="1:9" ht="27.95" customHeight="1" thickBot="1">
      <c r="A417" s="18"/>
      <c r="B417" s="19"/>
      <c r="C417" s="20"/>
      <c r="D417" s="20"/>
      <c r="E417" s="20"/>
      <c r="F417" s="21"/>
      <c r="G417" s="21"/>
      <c r="H417" s="21"/>
      <c r="I417" s="22"/>
    </row>
    <row r="418" spans="1:9" ht="13.5" thickBot="1">
      <c r="A418" s="18"/>
      <c r="B418" s="19"/>
      <c r="C418" s="465"/>
      <c r="D418" s="466"/>
      <c r="E418" s="466"/>
      <c r="F418" s="466"/>
      <c r="G418" s="466"/>
      <c r="H418" s="466"/>
      <c r="I418" s="467"/>
    </row>
    <row r="419" spans="1:9" ht="13.5" thickBot="1">
      <c r="A419" s="18"/>
      <c r="B419" s="19"/>
      <c r="C419" s="465"/>
      <c r="D419" s="466"/>
      <c r="E419" s="466"/>
      <c r="F419" s="466"/>
      <c r="G419" s="466"/>
      <c r="H419" s="466"/>
      <c r="I419" s="467"/>
    </row>
    <row r="420" spans="1:9" ht="27.95" customHeight="1" thickBot="1">
      <c r="A420" s="18"/>
      <c r="B420" s="19"/>
      <c r="C420" s="20"/>
      <c r="D420" s="20"/>
      <c r="E420" s="20"/>
      <c r="F420" s="21"/>
      <c r="G420" s="21"/>
      <c r="H420" s="21"/>
      <c r="I420" s="22"/>
    </row>
    <row r="421" spans="1:9" ht="13.5" thickBot="1">
      <c r="A421" s="18"/>
      <c r="B421" s="19"/>
      <c r="C421" s="465"/>
      <c r="D421" s="466"/>
      <c r="E421" s="466"/>
      <c r="F421" s="466"/>
      <c r="G421" s="466"/>
      <c r="H421" s="466"/>
      <c r="I421" s="467"/>
    </row>
    <row r="422" spans="1:9" ht="13.5" thickBot="1">
      <c r="A422" s="18"/>
      <c r="B422" s="19"/>
      <c r="C422" s="465"/>
      <c r="D422" s="466"/>
      <c r="E422" s="466"/>
      <c r="F422" s="466"/>
      <c r="G422" s="466"/>
      <c r="H422" s="466"/>
      <c r="I422" s="467"/>
    </row>
    <row r="423" spans="1:9" ht="13.5" thickBot="1">
      <c r="A423" s="18"/>
      <c r="B423" s="19"/>
      <c r="C423" s="465"/>
      <c r="D423" s="466"/>
      <c r="E423" s="466"/>
      <c r="F423" s="466"/>
      <c r="G423" s="466"/>
      <c r="H423" s="466"/>
      <c r="I423" s="467"/>
    </row>
    <row r="424" spans="1:9" ht="27.95" customHeight="1" thickBot="1">
      <c r="A424" s="18"/>
      <c r="B424" s="19"/>
      <c r="C424" s="20"/>
      <c r="D424" s="20"/>
      <c r="E424" s="20"/>
      <c r="F424" s="21"/>
      <c r="G424" s="21"/>
      <c r="H424" s="21"/>
      <c r="I424" s="22"/>
    </row>
    <row r="425" spans="1:9" ht="27.95" customHeight="1" thickBot="1">
      <c r="A425" s="23"/>
      <c r="B425" s="24"/>
      <c r="C425" s="25"/>
      <c r="D425" s="25"/>
      <c r="E425" s="25"/>
      <c r="F425" s="26"/>
      <c r="G425" s="26"/>
      <c r="H425" s="26"/>
      <c r="I425" s="27"/>
    </row>
    <row r="426" spans="1:9">
      <c r="A426" s="479"/>
      <c r="B426" s="479"/>
      <c r="C426" s="479"/>
      <c r="D426" s="479"/>
      <c r="E426" s="479"/>
      <c r="F426" s="479"/>
      <c r="G426" s="479"/>
      <c r="H426" s="479"/>
      <c r="I426" s="479"/>
    </row>
    <row r="427" spans="1:9">
      <c r="A427" s="463"/>
      <c r="B427" s="463"/>
      <c r="C427" s="463"/>
      <c r="D427" s="463"/>
      <c r="E427" s="463"/>
      <c r="F427" s="463"/>
      <c r="G427" s="463"/>
      <c r="H427" s="463"/>
      <c r="I427" s="463"/>
    </row>
    <row r="428" spans="1:9" ht="12.95" customHeight="1">
      <c r="A428" s="478"/>
      <c r="B428" s="478"/>
      <c r="C428" s="478"/>
      <c r="D428" s="478"/>
      <c r="E428" s="478"/>
      <c r="F428" s="478"/>
      <c r="G428" s="478"/>
      <c r="H428" s="478"/>
      <c r="I428" s="478"/>
    </row>
    <row r="429" spans="1:9">
      <c r="A429" s="463"/>
      <c r="B429" s="463"/>
      <c r="C429" s="463"/>
      <c r="D429" s="463"/>
      <c r="E429" s="463"/>
      <c r="F429" s="463"/>
      <c r="G429" s="463"/>
      <c r="H429" s="463"/>
      <c r="I429" s="463"/>
    </row>
    <row r="430" spans="1:9" ht="12.95" customHeight="1">
      <c r="A430" s="477"/>
      <c r="B430" s="477"/>
      <c r="C430" s="477"/>
      <c r="D430" s="477"/>
      <c r="E430" s="477"/>
      <c r="F430" s="477"/>
      <c r="G430" s="477"/>
      <c r="H430" s="477"/>
      <c r="I430" s="477"/>
    </row>
    <row r="431" spans="1:9" ht="12.95" customHeight="1">
      <c r="A431" s="477"/>
      <c r="B431" s="477"/>
      <c r="C431" s="477"/>
      <c r="D431" s="477"/>
      <c r="E431" s="477"/>
      <c r="F431" s="477"/>
      <c r="G431" s="477"/>
      <c r="H431" s="477"/>
      <c r="I431" s="477"/>
    </row>
    <row r="432" spans="1:9" ht="12.95" customHeight="1">
      <c r="A432" s="477"/>
      <c r="B432" s="477"/>
      <c r="C432" s="477"/>
      <c r="D432" s="477"/>
      <c r="E432" s="477"/>
      <c r="F432" s="477"/>
      <c r="G432" s="477"/>
      <c r="H432" s="477"/>
      <c r="I432" s="477"/>
    </row>
    <row r="433" spans="1:9" ht="12.95" customHeight="1">
      <c r="A433" s="477"/>
      <c r="B433" s="477"/>
      <c r="C433" s="477"/>
      <c r="D433" s="477"/>
      <c r="E433" s="477"/>
      <c r="F433" s="477"/>
      <c r="G433" s="477"/>
      <c r="H433" s="477"/>
      <c r="I433" s="477"/>
    </row>
    <row r="434" spans="1:9" ht="12.95" customHeight="1">
      <c r="A434" s="477"/>
      <c r="B434" s="477"/>
      <c r="C434" s="477"/>
      <c r="D434" s="477"/>
      <c r="E434" s="477"/>
      <c r="F434" s="477"/>
      <c r="G434" s="477"/>
      <c r="H434" s="477"/>
      <c r="I434" s="477"/>
    </row>
  </sheetData>
  <mergeCells count="206">
    <mergeCell ref="A431:I431"/>
    <mergeCell ref="A432:I432"/>
    <mergeCell ref="A433:I433"/>
    <mergeCell ref="A434:I434"/>
    <mergeCell ref="C423:I423"/>
    <mergeCell ref="A426:I426"/>
    <mergeCell ref="A427:I427"/>
    <mergeCell ref="A428:I428"/>
    <mergeCell ref="A429:I429"/>
    <mergeCell ref="A430:I430"/>
    <mergeCell ref="C415:I415"/>
    <mergeCell ref="C416:I416"/>
    <mergeCell ref="C418:I418"/>
    <mergeCell ref="C419:I419"/>
    <mergeCell ref="C421:I421"/>
    <mergeCell ref="C422:I422"/>
    <mergeCell ref="C406:I406"/>
    <mergeCell ref="C407:I407"/>
    <mergeCell ref="C411:I411"/>
    <mergeCell ref="C412:I412"/>
    <mergeCell ref="C413:I413"/>
    <mergeCell ref="C414:I414"/>
    <mergeCell ref="C390:I390"/>
    <mergeCell ref="C391:I391"/>
    <mergeCell ref="C395:I395"/>
    <mergeCell ref="C400:I400"/>
    <mergeCell ref="C401:I401"/>
    <mergeCell ref="C405:I405"/>
    <mergeCell ref="C380:I380"/>
    <mergeCell ref="C383:I383"/>
    <mergeCell ref="C384:I384"/>
    <mergeCell ref="C385:I385"/>
    <mergeCell ref="C386:I386"/>
    <mergeCell ref="C387:I387"/>
    <mergeCell ref="C360:I360"/>
    <mergeCell ref="C371:I371"/>
    <mergeCell ref="C372:I372"/>
    <mergeCell ref="C374:I374"/>
    <mergeCell ref="C377:I377"/>
    <mergeCell ref="C378:I378"/>
    <mergeCell ref="C345:I345"/>
    <mergeCell ref="C351:I351"/>
    <mergeCell ref="C354:I354"/>
    <mergeCell ref="C355:I355"/>
    <mergeCell ref="C356:I356"/>
    <mergeCell ref="C359:I359"/>
    <mergeCell ref="C311:I311"/>
    <mergeCell ref="C320:I320"/>
    <mergeCell ref="C323:I323"/>
    <mergeCell ref="C337:I337"/>
    <mergeCell ref="C340:I340"/>
    <mergeCell ref="C341:I341"/>
    <mergeCell ref="C296:I296"/>
    <mergeCell ref="C303:I303"/>
    <mergeCell ref="C307:I307"/>
    <mergeCell ref="C308:I308"/>
    <mergeCell ref="C309:I309"/>
    <mergeCell ref="C310:I310"/>
    <mergeCell ref="C288:I288"/>
    <mergeCell ref="C289:I289"/>
    <mergeCell ref="C290:I290"/>
    <mergeCell ref="C292:I292"/>
    <mergeCell ref="C293:I293"/>
    <mergeCell ref="C294:I294"/>
    <mergeCell ref="C274:I274"/>
    <mergeCell ref="C279:I279"/>
    <mergeCell ref="C280:I280"/>
    <mergeCell ref="C281:I281"/>
    <mergeCell ref="C286:I286"/>
    <mergeCell ref="C287:I287"/>
    <mergeCell ref="C260:I260"/>
    <mergeCell ref="C261:I261"/>
    <mergeCell ref="C265:I265"/>
    <mergeCell ref="C268:I268"/>
    <mergeCell ref="C272:I272"/>
    <mergeCell ref="C273:I273"/>
    <mergeCell ref="C247:I247"/>
    <mergeCell ref="C251:I251"/>
    <mergeCell ref="C256:I256"/>
    <mergeCell ref="C257:I257"/>
    <mergeCell ref="C258:I258"/>
    <mergeCell ref="C259:I259"/>
    <mergeCell ref="C231:I231"/>
    <mergeCell ref="C232:I232"/>
    <mergeCell ref="C233:I233"/>
    <mergeCell ref="C237:I237"/>
    <mergeCell ref="C238:I238"/>
    <mergeCell ref="C244:I244"/>
    <mergeCell ref="C220:I220"/>
    <mergeCell ref="C222:I222"/>
    <mergeCell ref="C224:I224"/>
    <mergeCell ref="C228:I228"/>
    <mergeCell ref="C229:I229"/>
    <mergeCell ref="C230:I230"/>
    <mergeCell ref="C199:I199"/>
    <mergeCell ref="C200:I200"/>
    <mergeCell ref="C201:I201"/>
    <mergeCell ref="C208:I208"/>
    <mergeCell ref="C211:I211"/>
    <mergeCell ref="C212:I212"/>
    <mergeCell ref="C184:I184"/>
    <mergeCell ref="C186:I186"/>
    <mergeCell ref="C188:I188"/>
    <mergeCell ref="C189:I189"/>
    <mergeCell ref="C192:I192"/>
    <mergeCell ref="C196:I196"/>
    <mergeCell ref="C174:I174"/>
    <mergeCell ref="C175:I175"/>
    <mergeCell ref="C176:I176"/>
    <mergeCell ref="C177:I177"/>
    <mergeCell ref="C178:I178"/>
    <mergeCell ref="C181:I181"/>
    <mergeCell ref="C150:I150"/>
    <mergeCell ref="C151:I151"/>
    <mergeCell ref="C160:I160"/>
    <mergeCell ref="C166:I166"/>
    <mergeCell ref="C169:I169"/>
    <mergeCell ref="C173:I173"/>
    <mergeCell ref="C139:I139"/>
    <mergeCell ref="C142:I142"/>
    <mergeCell ref="C143:I143"/>
    <mergeCell ref="C144:I144"/>
    <mergeCell ref="C145:I145"/>
    <mergeCell ref="C149:I149"/>
    <mergeCell ref="C133:I133"/>
    <mergeCell ref="C134:I134"/>
    <mergeCell ref="C135:I135"/>
    <mergeCell ref="C136:I136"/>
    <mergeCell ref="C137:I137"/>
    <mergeCell ref="C138:I138"/>
    <mergeCell ref="C127:I127"/>
    <mergeCell ref="C128:I128"/>
    <mergeCell ref="C129:I129"/>
    <mergeCell ref="C130:I130"/>
    <mergeCell ref="C131:I131"/>
    <mergeCell ref="C132:I132"/>
    <mergeCell ref="C90:I90"/>
    <mergeCell ref="C91:I91"/>
    <mergeCell ref="C110:I110"/>
    <mergeCell ref="C115:I115"/>
    <mergeCell ref="C116:I116"/>
    <mergeCell ref="C117:I117"/>
    <mergeCell ref="C73:I73"/>
    <mergeCell ref="C74:I74"/>
    <mergeCell ref="C76:I76"/>
    <mergeCell ref="C77:I77"/>
    <mergeCell ref="C81:I81"/>
    <mergeCell ref="C86:I86"/>
    <mergeCell ref="C63:I63"/>
    <mergeCell ref="C65:I65"/>
    <mergeCell ref="C66:I66"/>
    <mergeCell ref="C67:I67"/>
    <mergeCell ref="C69:I69"/>
    <mergeCell ref="C71:I71"/>
    <mergeCell ref="C46:I46"/>
    <mergeCell ref="C47:I47"/>
    <mergeCell ref="C51:I51"/>
    <mergeCell ref="C52:I52"/>
    <mergeCell ref="C58:I58"/>
    <mergeCell ref="C59:I59"/>
    <mergeCell ref="C37:I37"/>
    <mergeCell ref="C38:I38"/>
    <mergeCell ref="C39:I39"/>
    <mergeCell ref="C40:I40"/>
    <mergeCell ref="C42:I42"/>
    <mergeCell ref="C45:I45"/>
    <mergeCell ref="C31:I31"/>
    <mergeCell ref="C32:I32"/>
    <mergeCell ref="C33:I33"/>
    <mergeCell ref="C34:I34"/>
    <mergeCell ref="C35:I35"/>
    <mergeCell ref="C36:I36"/>
    <mergeCell ref="C25:I25"/>
    <mergeCell ref="C26:I26"/>
    <mergeCell ref="C27:I27"/>
    <mergeCell ref="C28:I28"/>
    <mergeCell ref="C29:I29"/>
    <mergeCell ref="C30:I30"/>
    <mergeCell ref="C21:I21"/>
    <mergeCell ref="C22:I22"/>
    <mergeCell ref="C23:I23"/>
    <mergeCell ref="C24:I24"/>
    <mergeCell ref="C13:I13"/>
    <mergeCell ref="C14:I14"/>
    <mergeCell ref="C15:I15"/>
    <mergeCell ref="C16:I16"/>
    <mergeCell ref="C17:I17"/>
    <mergeCell ref="C18:I18"/>
    <mergeCell ref="A10:J10"/>
    <mergeCell ref="A11:B12"/>
    <mergeCell ref="C11:E11"/>
    <mergeCell ref="F11:F12"/>
    <mergeCell ref="G11:G12"/>
    <mergeCell ref="H11:H12"/>
    <mergeCell ref="I11:I12"/>
    <mergeCell ref="C19:I19"/>
    <mergeCell ref="C20:I20"/>
    <mergeCell ref="A1:J1"/>
    <mergeCell ref="A2:I2"/>
    <mergeCell ref="A3:I3"/>
    <mergeCell ref="A4:I4"/>
    <mergeCell ref="A5:I5"/>
    <mergeCell ref="A6:I6"/>
    <mergeCell ref="A7:I7"/>
    <mergeCell ref="A8:I8"/>
    <mergeCell ref="A9:I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3"/>
  <dimension ref="A3:A83"/>
  <sheetViews>
    <sheetView workbookViewId="0">
      <selection activeCell="E6" sqref="E6"/>
    </sheetView>
  </sheetViews>
  <sheetFormatPr defaultColWidth="10.85546875" defaultRowHeight="15"/>
  <cols>
    <col min="1" max="16384" width="10.85546875" style="92"/>
  </cols>
  <sheetData>
    <row r="3" spans="1:1">
      <c r="A3" s="92" t="s">
        <v>271</v>
      </c>
    </row>
    <row r="4" spans="1:1">
      <c r="A4" s="92" t="s">
        <v>272</v>
      </c>
    </row>
    <row r="5" spans="1:1">
      <c r="A5" s="92" t="s">
        <v>273</v>
      </c>
    </row>
    <row r="6" spans="1:1">
      <c r="A6" s="92" t="s">
        <v>274</v>
      </c>
    </row>
    <row r="7" spans="1:1">
      <c r="A7" s="92" t="s">
        <v>275</v>
      </c>
    </row>
    <row r="8" spans="1:1">
      <c r="A8" s="92" t="s">
        <v>276</v>
      </c>
    </row>
    <row r="9" spans="1:1">
      <c r="A9" s="92" t="s">
        <v>277</v>
      </c>
    </row>
    <row r="10" spans="1:1">
      <c r="A10" s="92" t="s">
        <v>278</v>
      </c>
    </row>
    <row r="11" spans="1:1">
      <c r="A11" s="92" t="s">
        <v>279</v>
      </c>
    </row>
    <row r="12" spans="1:1">
      <c r="A12" s="92" t="s">
        <v>280</v>
      </c>
    </row>
    <row r="13" spans="1:1">
      <c r="A13" s="92" t="s">
        <v>281</v>
      </c>
    </row>
    <row r="14" spans="1:1">
      <c r="A14" s="92" t="s">
        <v>282</v>
      </c>
    </row>
    <row r="15" spans="1:1">
      <c r="A15" s="92" t="s">
        <v>283</v>
      </c>
    </row>
    <row r="16" spans="1:1">
      <c r="A16" s="92" t="s">
        <v>284</v>
      </c>
    </row>
    <row r="17" spans="1:1">
      <c r="A17" s="92" t="s">
        <v>285</v>
      </c>
    </row>
    <row r="18" spans="1:1">
      <c r="A18" s="92" t="s">
        <v>286</v>
      </c>
    </row>
    <row r="20" spans="1:1">
      <c r="A20" s="92" t="s">
        <v>277</v>
      </c>
    </row>
    <row r="21" spans="1:1">
      <c r="A21" s="92" t="s">
        <v>287</v>
      </c>
    </row>
    <row r="22" spans="1:1">
      <c r="A22" s="92" t="s">
        <v>288</v>
      </c>
    </row>
    <row r="23" spans="1:1">
      <c r="A23" s="92" t="s">
        <v>289</v>
      </c>
    </row>
    <row r="24" spans="1:1">
      <c r="A24" s="92" t="s">
        <v>290</v>
      </c>
    </row>
    <row r="25" spans="1:1">
      <c r="A25" s="92" t="s">
        <v>277</v>
      </c>
    </row>
    <row r="26" spans="1:1">
      <c r="A26" s="92" t="s">
        <v>291</v>
      </c>
    </row>
    <row r="27" spans="1:1">
      <c r="A27" s="92" t="s">
        <v>292</v>
      </c>
    </row>
    <row r="28" spans="1:1">
      <c r="A28" s="92" t="s">
        <v>277</v>
      </c>
    </row>
    <row r="30" spans="1:1">
      <c r="A30" s="92" t="s">
        <v>272</v>
      </c>
    </row>
    <row r="35" spans="1:1">
      <c r="A35" s="92" t="s">
        <v>277</v>
      </c>
    </row>
    <row r="36" spans="1:1">
      <c r="A36" s="92" t="s">
        <v>278</v>
      </c>
    </row>
    <row r="37" spans="1:1">
      <c r="A37" s="92" t="s">
        <v>279</v>
      </c>
    </row>
    <row r="38" spans="1:1">
      <c r="A38" s="92" t="s">
        <v>293</v>
      </c>
    </row>
    <row r="39" spans="1:1">
      <c r="A39" s="92" t="s">
        <v>281</v>
      </c>
    </row>
    <row r="40" spans="1:1">
      <c r="A40" s="92" t="s">
        <v>282</v>
      </c>
    </row>
    <row r="41" spans="1:1">
      <c r="A41" s="92" t="s">
        <v>283</v>
      </c>
    </row>
    <row r="42" spans="1:1">
      <c r="A42" s="92" t="s">
        <v>284</v>
      </c>
    </row>
    <row r="43" spans="1:1">
      <c r="A43" s="92" t="s">
        <v>285</v>
      </c>
    </row>
    <row r="44" spans="1:1">
      <c r="A44" s="92" t="s">
        <v>286</v>
      </c>
    </row>
    <row r="46" spans="1:1">
      <c r="A46" s="92" t="s">
        <v>277</v>
      </c>
    </row>
    <row r="47" spans="1:1">
      <c r="A47" s="92" t="s">
        <v>287</v>
      </c>
    </row>
    <row r="48" spans="1:1">
      <c r="A48" s="92" t="s">
        <v>288</v>
      </c>
    </row>
    <row r="49" spans="1:1">
      <c r="A49" s="92" t="s">
        <v>289</v>
      </c>
    </row>
    <row r="50" spans="1:1">
      <c r="A50" s="92" t="s">
        <v>290</v>
      </c>
    </row>
    <row r="51" spans="1:1">
      <c r="A51" s="92" t="s">
        <v>277</v>
      </c>
    </row>
    <row r="52" spans="1:1">
      <c r="A52" s="92" t="s">
        <v>277</v>
      </c>
    </row>
    <row r="53" spans="1:1">
      <c r="A53" s="92" t="s">
        <v>277</v>
      </c>
    </row>
    <row r="54" spans="1:1">
      <c r="A54" s="92" t="s">
        <v>291</v>
      </c>
    </row>
    <row r="55" spans="1:1">
      <c r="A55" s="92" t="s">
        <v>294</v>
      </c>
    </row>
    <row r="56" spans="1:1">
      <c r="A56" s="92" t="s">
        <v>277</v>
      </c>
    </row>
    <row r="58" spans="1:1">
      <c r="A58" s="92" t="s">
        <v>272</v>
      </c>
    </row>
    <row r="63" spans="1:1">
      <c r="A63" s="92" t="s">
        <v>277</v>
      </c>
    </row>
    <row r="64" spans="1:1">
      <c r="A64" s="92" t="s">
        <v>278</v>
      </c>
    </row>
    <row r="65" spans="1:1">
      <c r="A65" s="92" t="s">
        <v>279</v>
      </c>
    </row>
    <row r="66" spans="1:1">
      <c r="A66" s="92" t="s">
        <v>295</v>
      </c>
    </row>
    <row r="67" spans="1:1">
      <c r="A67" s="92" t="s">
        <v>281</v>
      </c>
    </row>
    <row r="68" spans="1:1">
      <c r="A68" s="92" t="s">
        <v>282</v>
      </c>
    </row>
    <row r="69" spans="1:1">
      <c r="A69" s="92" t="s">
        <v>283</v>
      </c>
    </row>
    <row r="70" spans="1:1">
      <c r="A70" s="92" t="s">
        <v>284</v>
      </c>
    </row>
    <row r="71" spans="1:1">
      <c r="A71" s="92" t="s">
        <v>285</v>
      </c>
    </row>
    <row r="72" spans="1:1">
      <c r="A72" s="92" t="s">
        <v>286</v>
      </c>
    </row>
    <row r="74" spans="1:1">
      <c r="A74" s="92" t="s">
        <v>277</v>
      </c>
    </row>
    <row r="75" spans="1:1">
      <c r="A75" s="92" t="s">
        <v>287</v>
      </c>
    </row>
    <row r="76" spans="1:1">
      <c r="A76" s="92" t="s">
        <v>288</v>
      </c>
    </row>
    <row r="77" spans="1:1">
      <c r="A77" s="92" t="s">
        <v>289</v>
      </c>
    </row>
    <row r="78" spans="1:1">
      <c r="A78" s="92" t="s">
        <v>290</v>
      </c>
    </row>
    <row r="79" spans="1:1">
      <c r="A79" s="92" t="s">
        <v>277</v>
      </c>
    </row>
    <row r="80" spans="1:1">
      <c r="A80" s="92" t="s">
        <v>296</v>
      </c>
    </row>
    <row r="81" spans="1:1">
      <c r="A81" s="92" t="s">
        <v>291</v>
      </c>
    </row>
    <row r="82" spans="1:1">
      <c r="A82" s="92" t="s">
        <v>297</v>
      </c>
    </row>
    <row r="83" spans="1:1">
      <c r="A83" s="92" t="s">
        <v>298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17"/>
  <dimension ref="A1:EM162"/>
  <sheetViews>
    <sheetView topLeftCell="C1" workbookViewId="0">
      <selection activeCell="CB47" sqref="CB47"/>
    </sheetView>
  </sheetViews>
  <sheetFormatPr defaultColWidth="8.85546875" defaultRowHeight="12.75" customHeight="1" outlineLevelRow="1" outlineLevelCol="1"/>
  <cols>
    <col min="1" max="1" width="23.42578125" style="92" hidden="1" customWidth="1" outlineLevel="1"/>
    <col min="2" max="2" width="2.28515625" style="212" customWidth="1" collapsed="1"/>
    <col min="3" max="3" width="45.140625" style="92" bestFit="1" customWidth="1"/>
    <col min="4" max="4" width="3.42578125" style="92" customWidth="1"/>
    <col min="5" max="5" width="6.42578125" style="2" customWidth="1"/>
    <col min="6" max="6" width="1" style="92" customWidth="1"/>
    <col min="7" max="7" width="10.85546875" style="1" customWidth="1"/>
    <col min="8" max="8" width="11.140625" style="1" customWidth="1"/>
    <col min="9" max="9" width="10" style="1" customWidth="1"/>
    <col min="10" max="10" width="9.140625" style="1" customWidth="1"/>
    <col min="11" max="11" width="10.28515625" style="92" customWidth="1"/>
    <col min="12" max="12" width="11" style="92" customWidth="1"/>
    <col min="13" max="13" width="9.42578125" style="92" customWidth="1"/>
    <col min="14" max="14" width="9.85546875" style="92" customWidth="1"/>
    <col min="15" max="15" width="9" style="92" customWidth="1"/>
    <col min="16" max="16" width="9.28515625" style="92" customWidth="1"/>
    <col min="17" max="18" width="9.42578125" style="92" customWidth="1"/>
    <col min="19" max="19" width="11.42578125" style="92" customWidth="1"/>
    <col min="20" max="20" width="5.7109375" style="92" customWidth="1"/>
    <col min="21" max="21" width="12.85546875" style="76" hidden="1" customWidth="1"/>
    <col min="22" max="22" width="9.85546875" style="65" hidden="1" customWidth="1"/>
    <col min="23" max="24" width="8.85546875" style="65" hidden="1" customWidth="1"/>
    <col min="25" max="25" width="9.28515625" style="65" hidden="1" customWidth="1"/>
    <col min="26" max="26" width="10.140625" style="65" hidden="1" customWidth="1"/>
    <col min="27" max="28" width="8.85546875" style="65" hidden="1" customWidth="1"/>
    <col min="29" max="33" width="8.85546875" style="66" hidden="1" customWidth="1"/>
    <col min="34" max="34" width="12.85546875" style="64" hidden="1" customWidth="1"/>
    <col min="35" max="40" width="8.85546875" style="92" hidden="1" customWidth="1"/>
    <col min="41" max="41" width="8.85546875" style="55" hidden="1" customWidth="1"/>
    <col min="42" max="60" width="8.85546875" style="92" hidden="1" customWidth="1"/>
    <col min="61" max="61" width="10.42578125" style="92" hidden="1" customWidth="1"/>
    <col min="62" max="74" width="8.85546875" style="92" hidden="1" customWidth="1"/>
    <col min="75" max="75" width="0" style="92" hidden="1" customWidth="1"/>
    <col min="76" max="16384" width="8.85546875" style="92"/>
  </cols>
  <sheetData>
    <row r="1" spans="1:73" s="111" customFormat="1" ht="12.75" customHeight="1" outlineLevel="1">
      <c r="B1" s="211"/>
      <c r="C1" s="239">
        <f ca="1">TODAY()</f>
        <v>44448</v>
      </c>
      <c r="D1" s="112">
        <f ca="1">MONTH(NOW())-2</f>
        <v>7</v>
      </c>
      <c r="E1" s="112">
        <f ca="1">D1+1</f>
        <v>8</v>
      </c>
      <c r="G1" s="112"/>
      <c r="H1" s="112"/>
      <c r="I1" s="112"/>
      <c r="J1" s="112"/>
      <c r="K1" s="112"/>
      <c r="L1" s="112"/>
      <c r="M1" s="112"/>
      <c r="N1" s="112"/>
      <c r="O1" s="112"/>
      <c r="P1" s="112"/>
      <c r="Q1" s="112"/>
      <c r="R1" s="112"/>
      <c r="U1" s="113"/>
      <c r="V1" s="114"/>
      <c r="W1" s="114"/>
      <c r="X1" s="114"/>
      <c r="Y1" s="114"/>
      <c r="Z1" s="114"/>
      <c r="AA1" s="114"/>
      <c r="AB1" s="114"/>
      <c r="AC1" s="115"/>
      <c r="AD1" s="115"/>
      <c r="AE1" s="115"/>
      <c r="AF1" s="115"/>
      <c r="AG1" s="115"/>
      <c r="AH1" s="116"/>
      <c r="AO1" s="117"/>
    </row>
    <row r="2" spans="1:73" ht="12.75" customHeight="1">
      <c r="E2" s="240"/>
    </row>
    <row r="3" spans="1:73" s="34" customFormat="1" ht="18.75">
      <c r="A3" s="177" t="s">
        <v>58</v>
      </c>
      <c r="B3" s="213"/>
      <c r="C3" s="241" t="s">
        <v>299</v>
      </c>
      <c r="D3" s="242"/>
      <c r="E3" s="243"/>
      <c r="F3" s="126"/>
      <c r="G3" s="6" t="s">
        <v>300</v>
      </c>
      <c r="H3" s="178"/>
      <c r="I3" s="178"/>
      <c r="J3" s="207" t="s">
        <v>64</v>
      </c>
      <c r="K3" s="180"/>
      <c r="L3" s="180"/>
      <c r="M3" s="180"/>
      <c r="N3" s="180"/>
      <c r="O3" s="180"/>
      <c r="P3" s="180"/>
      <c r="Q3" s="180"/>
      <c r="R3" s="180"/>
      <c r="S3" s="181"/>
      <c r="U3" s="162"/>
      <c r="V3" s="6" t="s">
        <v>60</v>
      </c>
      <c r="W3" s="178"/>
      <c r="X3" s="178"/>
      <c r="Y3" s="179" t="s">
        <v>64</v>
      </c>
      <c r="Z3" s="180"/>
      <c r="AA3" s="180"/>
      <c r="AB3" s="180"/>
      <c r="AC3" s="180"/>
      <c r="AD3" s="180"/>
      <c r="AE3" s="180"/>
      <c r="AF3" s="180"/>
      <c r="AG3" s="180"/>
      <c r="AO3" s="124"/>
      <c r="AQ3" s="72" t="s">
        <v>301</v>
      </c>
      <c r="AR3" s="182"/>
      <c r="AS3" s="182"/>
      <c r="AT3" s="183" t="s">
        <v>64</v>
      </c>
      <c r="AU3" s="184"/>
      <c r="AV3" s="184"/>
      <c r="AW3" s="184"/>
      <c r="AX3" s="184"/>
      <c r="AY3" s="184"/>
      <c r="AZ3" s="184"/>
      <c r="BA3" s="184"/>
      <c r="BB3" s="184"/>
      <c r="BJ3" s="72" t="s">
        <v>63</v>
      </c>
      <c r="BK3" s="182"/>
      <c r="BL3" s="182"/>
      <c r="BM3" s="183" t="s">
        <v>64</v>
      </c>
      <c r="BN3" s="184"/>
      <c r="BO3" s="184"/>
      <c r="BP3" s="184"/>
      <c r="BQ3" s="184"/>
      <c r="BR3" s="184"/>
      <c r="BS3" s="184"/>
      <c r="BT3" s="184"/>
      <c r="BU3" s="184"/>
    </row>
    <row r="4" spans="1:73" s="196" customFormat="1" ht="14.1" customHeight="1">
      <c r="A4" s="194"/>
      <c r="B4" s="214"/>
      <c r="C4" s="244">
        <v>2018</v>
      </c>
      <c r="D4" s="238"/>
      <c r="E4" s="245"/>
      <c r="F4" s="195"/>
      <c r="G4" s="204" t="s">
        <v>85</v>
      </c>
      <c r="H4" s="204" t="s">
        <v>86</v>
      </c>
      <c r="I4" s="204" t="s">
        <v>87</v>
      </c>
      <c r="J4" s="204" t="s">
        <v>88</v>
      </c>
      <c r="K4" s="204" t="s">
        <v>89</v>
      </c>
      <c r="L4" s="204" t="s">
        <v>90</v>
      </c>
      <c r="M4" s="204" t="s">
        <v>91</v>
      </c>
      <c r="N4" s="204" t="s">
        <v>92</v>
      </c>
      <c r="O4" s="204" t="s">
        <v>93</v>
      </c>
      <c r="P4" s="204" t="s">
        <v>94</v>
      </c>
      <c r="Q4" s="204" t="s">
        <v>95</v>
      </c>
      <c r="R4" s="203" t="s">
        <v>96</v>
      </c>
      <c r="S4" s="205" t="s">
        <v>268</v>
      </c>
      <c r="T4" s="206"/>
      <c r="U4" s="197"/>
      <c r="V4" s="198" t="s">
        <v>85</v>
      </c>
      <c r="W4" s="198" t="s">
        <v>86</v>
      </c>
      <c r="X4" s="198" t="s">
        <v>87</v>
      </c>
      <c r="Y4" s="198" t="s">
        <v>88</v>
      </c>
      <c r="Z4" s="198" t="s">
        <v>89</v>
      </c>
      <c r="AA4" s="198" t="s">
        <v>90</v>
      </c>
      <c r="AB4" s="198" t="s">
        <v>91</v>
      </c>
      <c r="AC4" s="198" t="s">
        <v>92</v>
      </c>
      <c r="AD4" s="198" t="s">
        <v>93</v>
      </c>
      <c r="AE4" s="198" t="s">
        <v>94</v>
      </c>
      <c r="AF4" s="198" t="s">
        <v>95</v>
      </c>
      <c r="AG4" s="199" t="s">
        <v>96</v>
      </c>
      <c r="AH4" s="200"/>
      <c r="AN4" s="456" t="s">
        <v>80</v>
      </c>
      <c r="AO4" s="457"/>
      <c r="AQ4" s="201" t="s">
        <v>85</v>
      </c>
      <c r="AR4" s="201" t="s">
        <v>86</v>
      </c>
      <c r="AS4" s="201" t="s">
        <v>87</v>
      </c>
      <c r="AT4" s="201" t="s">
        <v>88</v>
      </c>
      <c r="AU4" s="201" t="s">
        <v>89</v>
      </c>
      <c r="AV4" s="201" t="s">
        <v>90</v>
      </c>
      <c r="AW4" s="201" t="s">
        <v>91</v>
      </c>
      <c r="AX4" s="201" t="s">
        <v>92</v>
      </c>
      <c r="AY4" s="201" t="s">
        <v>93</v>
      </c>
      <c r="AZ4" s="201" t="s">
        <v>94</v>
      </c>
      <c r="BA4" s="201" t="s">
        <v>95</v>
      </c>
      <c r="BB4" s="202" t="s">
        <v>96</v>
      </c>
      <c r="BE4" s="203" t="s">
        <v>81</v>
      </c>
      <c r="BF4" s="203" t="s">
        <v>82</v>
      </c>
      <c r="BG4" s="203" t="s">
        <v>83</v>
      </c>
      <c r="BH4" s="203" t="s">
        <v>84</v>
      </c>
      <c r="BJ4" s="201" t="s">
        <v>85</v>
      </c>
      <c r="BK4" s="201" t="s">
        <v>86</v>
      </c>
      <c r="BL4" s="201" t="s">
        <v>87</v>
      </c>
      <c r="BM4" s="201" t="s">
        <v>88</v>
      </c>
      <c r="BN4" s="201" t="s">
        <v>89</v>
      </c>
      <c r="BO4" s="201" t="s">
        <v>90</v>
      </c>
      <c r="BP4" s="201" t="s">
        <v>91</v>
      </c>
      <c r="BQ4" s="201" t="s">
        <v>92</v>
      </c>
      <c r="BR4" s="201" t="s">
        <v>93</v>
      </c>
      <c r="BS4" s="201" t="s">
        <v>94</v>
      </c>
      <c r="BT4" s="201" t="s">
        <v>95</v>
      </c>
      <c r="BU4" s="202" t="s">
        <v>96</v>
      </c>
    </row>
    <row r="5" spans="1:73" s="34" customFormat="1" ht="5.25" customHeight="1">
      <c r="B5" s="215"/>
      <c r="C5" s="185"/>
      <c r="D5" s="185"/>
      <c r="E5" s="186"/>
      <c r="F5" s="187"/>
      <c r="S5" s="137"/>
      <c r="U5" s="129"/>
      <c r="V5" s="188"/>
      <c r="W5" s="188"/>
      <c r="X5" s="188"/>
      <c r="Y5" s="188"/>
      <c r="Z5" s="188"/>
      <c r="AA5" s="188"/>
      <c r="AB5" s="188"/>
      <c r="AC5" s="188"/>
      <c r="AD5" s="188"/>
      <c r="AE5" s="188"/>
      <c r="AF5" s="188"/>
      <c r="AG5" s="188"/>
      <c r="AH5" s="129"/>
      <c r="AO5" s="124"/>
      <c r="AQ5" s="188"/>
      <c r="AR5" s="188"/>
      <c r="AS5" s="188"/>
      <c r="AT5" s="188"/>
      <c r="AU5" s="188"/>
      <c r="AV5" s="188"/>
      <c r="AW5" s="188"/>
      <c r="AX5" s="188"/>
      <c r="AY5" s="188"/>
      <c r="AZ5" s="188"/>
      <c r="BA5" s="188"/>
      <c r="BB5" s="188"/>
    </row>
    <row r="6" spans="1:73" s="34" customFormat="1" ht="18.75" customHeight="1">
      <c r="A6" s="145" t="s">
        <v>302</v>
      </c>
      <c r="B6" s="216"/>
      <c r="C6" s="189" t="s">
        <v>303</v>
      </c>
      <c r="D6" s="142"/>
      <c r="E6" s="190">
        <v>2017</v>
      </c>
      <c r="F6" s="126"/>
      <c r="G6" s="191"/>
      <c r="H6" s="178"/>
      <c r="I6" s="178"/>
      <c r="J6" s="178"/>
      <c r="K6" s="180"/>
      <c r="L6" s="180"/>
      <c r="M6" s="180"/>
      <c r="N6" s="180"/>
      <c r="O6" s="180"/>
      <c r="P6" s="180"/>
      <c r="Q6" s="180"/>
      <c r="R6" s="180"/>
      <c r="S6" s="180"/>
      <c r="U6" s="129"/>
      <c r="V6" s="192" t="s">
        <v>115</v>
      </c>
      <c r="W6" s="192" t="s">
        <v>115</v>
      </c>
      <c r="X6" s="192" t="s">
        <v>115</v>
      </c>
      <c r="Y6" s="192" t="s">
        <v>115</v>
      </c>
      <c r="Z6" s="192" t="s">
        <v>115</v>
      </c>
      <c r="AA6" s="192" t="s">
        <v>115</v>
      </c>
      <c r="AB6" s="192" t="s">
        <v>115</v>
      </c>
      <c r="AC6" s="192" t="s">
        <v>115</v>
      </c>
      <c r="AD6" s="192" t="s">
        <v>115</v>
      </c>
      <c r="AE6" s="192" t="s">
        <v>115</v>
      </c>
      <c r="AF6" s="192" t="s">
        <v>115</v>
      </c>
      <c r="AG6" s="192" t="s">
        <v>115</v>
      </c>
      <c r="AH6" s="129"/>
      <c r="AO6" s="124"/>
      <c r="AQ6" s="193" t="s">
        <v>115</v>
      </c>
      <c r="AR6" s="193" t="s">
        <v>115</v>
      </c>
      <c r="AS6" s="193" t="s">
        <v>115</v>
      </c>
      <c r="AT6" s="193" t="s">
        <v>115</v>
      </c>
      <c r="AU6" s="193" t="s">
        <v>115</v>
      </c>
      <c r="AV6" s="193" t="s">
        <v>115</v>
      </c>
      <c r="AW6" s="193" t="s">
        <v>115</v>
      </c>
      <c r="AX6" s="193" t="s">
        <v>115</v>
      </c>
      <c r="AY6" s="193" t="s">
        <v>115</v>
      </c>
      <c r="AZ6" s="193" t="s">
        <v>115</v>
      </c>
      <c r="BA6" s="193" t="s">
        <v>115</v>
      </c>
      <c r="BB6" s="193" t="s">
        <v>115</v>
      </c>
    </row>
    <row r="7" spans="1:73" s="34" customFormat="1" ht="12.75" customHeight="1">
      <c r="A7" s="124" t="s">
        <v>117</v>
      </c>
      <c r="B7" s="217"/>
      <c r="C7" s="125" t="s">
        <v>118</v>
      </c>
      <c r="D7" s="126"/>
      <c r="E7" s="246">
        <v>4.0708333333333339E-2</v>
      </c>
      <c r="F7" s="127"/>
      <c r="G7" s="128">
        <f>IF(V7=0,"",IFERROR(AQ7/V7,0))</f>
        <v>8.2199999999999995E-2</v>
      </c>
      <c r="H7" s="128">
        <f t="shared" ref="H7:R7" si="0">IF(W7=0,"",IFERROR(AR7/W7,0))</f>
        <v>8.7999999999999995E-2</v>
      </c>
      <c r="I7" s="128">
        <f t="shared" si="0"/>
        <v>8.7099999999999997E-2</v>
      </c>
      <c r="J7" s="128">
        <f t="shared" si="0"/>
        <v>5.1900000000000002E-2</v>
      </c>
      <c r="K7" s="128">
        <f t="shared" si="0"/>
        <v>4.48E-2</v>
      </c>
      <c r="L7" s="128">
        <f t="shared" si="0"/>
        <v>5.9900000000000002E-2</v>
      </c>
      <c r="M7" s="128">
        <f t="shared" si="0"/>
        <v>4.7199999999999999E-2</v>
      </c>
      <c r="N7" s="128">
        <f t="shared" si="0"/>
        <v>2.7099999999999999E-2</v>
      </c>
      <c r="O7" s="128">
        <f t="shared" si="0"/>
        <v>8.0000000000000004E-4</v>
      </c>
      <c r="P7" s="128">
        <f t="shared" si="0"/>
        <v>4.7999999999999996E-3</v>
      </c>
      <c r="Q7" s="128">
        <f t="shared" si="0"/>
        <v>2E-3</v>
      </c>
      <c r="R7" s="128">
        <f t="shared" si="0"/>
        <v>1.9000000000000002E-3</v>
      </c>
      <c r="S7" s="128">
        <f>IFERROR(AVERAGE(G7:R7),0)</f>
        <v>4.1475000000000005E-2</v>
      </c>
      <c r="U7" s="129"/>
      <c r="V7" s="130">
        <v>16.920000000000002</v>
      </c>
      <c r="W7" s="130">
        <v>16.670000000000002</v>
      </c>
      <c r="X7" s="130">
        <v>16</v>
      </c>
      <c r="Y7" s="130">
        <v>16.3</v>
      </c>
      <c r="Z7" s="130">
        <v>16.2</v>
      </c>
      <c r="AA7" s="130">
        <v>16.2</v>
      </c>
      <c r="AB7" s="130">
        <v>16.2</v>
      </c>
      <c r="AC7" s="130">
        <v>16.100000000000001</v>
      </c>
      <c r="AD7" s="130">
        <v>16</v>
      </c>
      <c r="AE7" s="130">
        <v>16.899999999999999</v>
      </c>
      <c r="AF7" s="130">
        <v>16.52</v>
      </c>
      <c r="AG7" s="130">
        <v>16.899999999999999</v>
      </c>
      <c r="AH7" s="129"/>
      <c r="AK7" s="34">
        <v>850</v>
      </c>
      <c r="AL7" s="34" t="s">
        <v>118</v>
      </c>
      <c r="AM7" s="131"/>
      <c r="AN7" s="132">
        <f>SUM(G7:I7)/3</f>
        <v>8.5766666666666658E-2</v>
      </c>
      <c r="AO7" s="133">
        <f>S7-AN7</f>
        <v>-4.4291666666666653E-2</v>
      </c>
      <c r="AQ7" s="134">
        <v>1.3908240000000001</v>
      </c>
      <c r="AR7" s="134">
        <v>1.46696</v>
      </c>
      <c r="AS7" s="134">
        <v>1.3935999999999999</v>
      </c>
      <c r="AT7" s="134">
        <v>0.84597000000000011</v>
      </c>
      <c r="AU7" s="134">
        <v>0.72575999999999996</v>
      </c>
      <c r="AV7" s="134">
        <v>0.97038000000000002</v>
      </c>
      <c r="AW7" s="134">
        <v>0.76463999999999999</v>
      </c>
      <c r="AX7" s="134">
        <v>0.43631000000000003</v>
      </c>
      <c r="AY7" s="134">
        <v>1.2800000000000001E-2</v>
      </c>
      <c r="AZ7" s="134">
        <v>8.1119999999999984E-2</v>
      </c>
      <c r="BA7" s="134">
        <v>3.304E-2</v>
      </c>
      <c r="BB7" s="134">
        <v>3.211E-2</v>
      </c>
      <c r="BE7" s="135">
        <f>SUM(G7:I7)/3</f>
        <v>8.5766666666666658E-2</v>
      </c>
      <c r="BF7" s="135">
        <f>SUM(J7:L7)/3</f>
        <v>5.2200000000000003E-2</v>
      </c>
      <c r="BG7" s="135">
        <f>SUM(M7:O7)/3</f>
        <v>2.5033333333333335E-2</v>
      </c>
      <c r="BH7" s="135">
        <f>SUM(P7:R7)/3</f>
        <v>2.8999999999999998E-3</v>
      </c>
      <c r="BJ7" s="132">
        <f>SUM(AQ7:$AQ7)/SUM(V7:$V7)</f>
        <v>8.2199999999999995E-2</v>
      </c>
      <c r="BK7" s="132">
        <f>SUM($AQ7:AR7)/SUM($V7:W7)</f>
        <v>8.5078416195296214E-2</v>
      </c>
      <c r="BL7" s="132">
        <f>SUM($AQ7:AS7)/SUM($V7:X7)</f>
        <v>8.573067150635208E-2</v>
      </c>
      <c r="BM7" s="132">
        <f>SUM($AQ7:AT7)/SUM($V7:Y7)</f>
        <v>7.7361572317498864E-2</v>
      </c>
      <c r="BN7" s="132">
        <f>SUM($AQ7:AU7)/SUM($V7:Z7)</f>
        <v>7.0935729077841389E-2</v>
      </c>
      <c r="BO7" s="132">
        <f>SUM($AQ7:AV7)/SUM($V7:AA7)</f>
        <v>6.91168379285787E-2</v>
      </c>
      <c r="BP7" s="132">
        <f>SUM($AQ7:AW7)/SUM($V7:AB7)</f>
        <v>6.6015669490785217E-2</v>
      </c>
      <c r="BQ7" s="132">
        <f>SUM($AQ7:AX7)/SUM($V7:AC7)</f>
        <v>6.1217888046557929E-2</v>
      </c>
      <c r="BR7" s="132">
        <f>SUM($AQ7:AY7)/SUM($V7:AD7)</f>
        <v>5.4623398594719964E-2</v>
      </c>
      <c r="BS7" s="132">
        <f>SUM($AQ7:AZ7)/SUM($V7:AE7)</f>
        <v>4.9473142088201111E-2</v>
      </c>
      <c r="BT7" s="132">
        <f>SUM($AQ7:BA7)/SUM($V7:AF7)</f>
        <v>4.5116404644186432E-2</v>
      </c>
      <c r="BU7" s="132">
        <f>SUM($AQ7:BB7)/SUM($V7:AG7)</f>
        <v>4.1407312985627942E-2</v>
      </c>
    </row>
    <row r="8" spans="1:73" s="34" customFormat="1" ht="5.25" customHeight="1">
      <c r="A8" s="124"/>
      <c r="B8" s="217"/>
      <c r="C8" s="136"/>
      <c r="D8" s="137"/>
      <c r="E8" s="137"/>
      <c r="F8" s="137"/>
      <c r="G8" s="137"/>
      <c r="H8" s="137"/>
      <c r="I8" s="137"/>
      <c r="J8" s="137"/>
      <c r="K8" s="137"/>
      <c r="L8" s="137"/>
      <c r="M8" s="137"/>
      <c r="N8" s="137"/>
      <c r="O8" s="137"/>
      <c r="P8" s="137"/>
      <c r="Q8" s="137"/>
      <c r="R8" s="137"/>
      <c r="S8" s="137"/>
      <c r="U8" s="129"/>
      <c r="V8" s="138"/>
      <c r="W8" s="138"/>
      <c r="X8" s="138"/>
      <c r="Y8" s="138"/>
      <c r="Z8" s="138"/>
      <c r="AA8" s="138"/>
      <c r="AB8" s="138"/>
      <c r="AC8" s="138"/>
      <c r="AD8" s="138"/>
      <c r="AE8" s="138"/>
      <c r="AF8" s="138"/>
      <c r="AG8" s="138"/>
      <c r="AH8" s="129"/>
      <c r="AO8" s="124"/>
      <c r="AQ8" s="138"/>
      <c r="AR8" s="138"/>
      <c r="AS8" s="138"/>
      <c r="AT8" s="138"/>
      <c r="AU8" s="138"/>
      <c r="AV8" s="138"/>
      <c r="AW8" s="139"/>
      <c r="AX8" s="138"/>
      <c r="AY8" s="138"/>
      <c r="AZ8" s="138"/>
      <c r="BA8" s="138"/>
      <c r="BB8" s="138"/>
      <c r="BJ8" s="132"/>
      <c r="BK8" s="132"/>
      <c r="BL8" s="132"/>
      <c r="BM8" s="132"/>
      <c r="BN8" s="132"/>
      <c r="BO8" s="132"/>
      <c r="BP8" s="132"/>
      <c r="BQ8" s="132"/>
      <c r="BR8" s="132"/>
      <c r="BS8" s="132"/>
      <c r="BT8" s="132"/>
      <c r="BU8" s="132"/>
    </row>
    <row r="9" spans="1:73" s="145" customFormat="1" ht="12.75" customHeight="1">
      <c r="A9" s="140"/>
      <c r="B9" s="218"/>
      <c r="C9" s="141" t="s">
        <v>149</v>
      </c>
      <c r="D9" s="142"/>
      <c r="E9" s="247">
        <v>8.6101785254737648E-2</v>
      </c>
      <c r="F9" s="143"/>
      <c r="G9" s="144">
        <f t="shared" ref="G9:R19" si="1">IF(V9=0,"",IFERROR(AQ9/V9,0))</f>
        <v>8.3491400888171155E-2</v>
      </c>
      <c r="H9" s="144">
        <f t="shared" si="1"/>
        <v>9.4116030834578771E-2</v>
      </c>
      <c r="I9" s="144">
        <f t="shared" si="1"/>
        <v>8.8971483911771676E-2</v>
      </c>
      <c r="J9" s="144">
        <f t="shared" si="1"/>
        <v>9.9063829113924057E-2</v>
      </c>
      <c r="K9" s="144">
        <f t="shared" si="1"/>
        <v>9.6816396538158947E-2</v>
      </c>
      <c r="L9" s="144">
        <f t="shared" si="1"/>
        <v>8.8683472244063519E-2</v>
      </c>
      <c r="M9" s="144">
        <f t="shared" si="1"/>
        <v>7.5903023809523809E-2</v>
      </c>
      <c r="N9" s="144">
        <f t="shared" si="1"/>
        <v>5.5829851729818768E-2</v>
      </c>
      <c r="O9" s="144">
        <f t="shared" si="1"/>
        <v>5.7859732209273498E-2</v>
      </c>
      <c r="P9" s="144">
        <f t="shared" si="1"/>
        <v>7.820519221168247E-2</v>
      </c>
      <c r="Q9" s="144">
        <f t="shared" si="1"/>
        <v>8.0463938071316798E-2</v>
      </c>
      <c r="R9" s="144">
        <f t="shared" si="1"/>
        <v>9.3465242798353929E-2</v>
      </c>
      <c r="S9" s="144">
        <f t="shared" ref="S9:S19" si="2">IFERROR(AVERAGE(G9:R9),0)</f>
        <v>8.2739132863386453E-2</v>
      </c>
      <c r="U9" s="146"/>
      <c r="V9" s="147">
        <f>SUM(V10:V19)</f>
        <v>123.85000000000001</v>
      </c>
      <c r="W9" s="147">
        <f>SUM(W10:W19)</f>
        <v>127.13000000000001</v>
      </c>
      <c r="X9" s="147">
        <f>SUM(X10:X19)</f>
        <v>126.49</v>
      </c>
      <c r="Y9" s="147">
        <f>SUM(Y10:Y19)</f>
        <v>126.4</v>
      </c>
      <c r="Z9" s="147">
        <f t="shared" ref="Z9:AG9" si="3">Z10+Z11+Z12+Z13+Z14+Z15+Z16+Z17+Z18+Z19</f>
        <v>127.1</v>
      </c>
      <c r="AA9" s="147">
        <f t="shared" si="3"/>
        <v>127.18</v>
      </c>
      <c r="AB9" s="147">
        <f>AB10+AB11+AB12+AB13+AB14+AB15+AB16+AB17+AB18+AB19</f>
        <v>126</v>
      </c>
      <c r="AC9" s="147">
        <f>AC10+AC11+AC12+AC13+AC14+AC15+AC16+AC17+AC18+AC19</f>
        <v>121.40000000000002</v>
      </c>
      <c r="AD9" s="147">
        <f t="shared" si="3"/>
        <v>120.99</v>
      </c>
      <c r="AE9" s="147">
        <f t="shared" si="3"/>
        <v>120.18</v>
      </c>
      <c r="AF9" s="147">
        <f t="shared" si="3"/>
        <v>121.43</v>
      </c>
      <c r="AG9" s="147">
        <f t="shared" si="3"/>
        <v>121.5</v>
      </c>
      <c r="AH9" s="146"/>
      <c r="AI9" s="148"/>
      <c r="AN9" s="149">
        <f t="shared" ref="AN9:AN18" si="4">SUM(G9:I9)/3</f>
        <v>8.8859638544840538E-2</v>
      </c>
      <c r="AO9" s="150">
        <f t="shared" ref="AO9:AO18" si="5">S9-AN9</f>
        <v>-6.1205056814540859E-3</v>
      </c>
      <c r="AQ9" s="151">
        <f>SUM(AQ10:AQ19)</f>
        <v>10.340409999999999</v>
      </c>
      <c r="AR9" s="151">
        <f>SUM(AR10:AR19)</f>
        <v>11.964971</v>
      </c>
      <c r="AS9" s="151">
        <f>SUM(AS10:AS19)</f>
        <v>11.254002999999999</v>
      </c>
      <c r="AT9" s="151">
        <f t="shared" ref="AT9:BB9" si="6">AT10+AT11+AT12+AT13+AT14+AT15+AT16+AT17+AT18+AT19</f>
        <v>12.521668000000002</v>
      </c>
      <c r="AU9" s="151">
        <f t="shared" si="6"/>
        <v>12.305364000000001</v>
      </c>
      <c r="AV9" s="151">
        <f t="shared" si="6"/>
        <v>11.278763999999999</v>
      </c>
      <c r="AW9" s="151">
        <f t="shared" si="6"/>
        <v>9.5637810000000005</v>
      </c>
      <c r="AX9" s="151">
        <f t="shared" si="6"/>
        <v>6.7777439999999993</v>
      </c>
      <c r="AY9" s="151">
        <f t="shared" si="6"/>
        <v>7.0004490000000006</v>
      </c>
      <c r="AZ9" s="151">
        <f t="shared" si="6"/>
        <v>9.3986999999999998</v>
      </c>
      <c r="BA9" s="151">
        <f t="shared" si="6"/>
        <v>9.7707359999999994</v>
      </c>
      <c r="BB9" s="151">
        <f t="shared" si="6"/>
        <v>11.356027000000003</v>
      </c>
      <c r="BE9" s="135">
        <f>SUM(G9:I9)/3</f>
        <v>8.8859638544840538E-2</v>
      </c>
      <c r="BF9" s="135">
        <f>SUM(J9:L9)/3</f>
        <v>9.4854565965382179E-2</v>
      </c>
      <c r="BG9" s="135">
        <f>SUM(M9:O9)/3</f>
        <v>6.3197535916205361E-2</v>
      </c>
      <c r="BH9" s="135">
        <f>SUM(P9:R9)/3</f>
        <v>8.4044791027117746E-2</v>
      </c>
      <c r="BJ9" s="227">
        <f>SUM(AQ9:$AQ9)/SUM(V9:$V9)</f>
        <v>8.3491400888171155E-2</v>
      </c>
      <c r="BK9" s="227">
        <f>SUM($AQ9:AR9)/SUM($V9:W9)</f>
        <v>8.8873141286158239E-2</v>
      </c>
      <c r="BL9" s="227">
        <f>SUM($AQ9:AS9)/SUM($V9:X9)</f>
        <v>8.8906095848676689E-2</v>
      </c>
      <c r="BM9" s="227">
        <f>SUM($AQ9:AT9)/SUM($V9:Y9)</f>
        <v>9.1454248119554646E-2</v>
      </c>
      <c r="BN9" s="227">
        <f>SUM($AQ9:AU9)/SUM($V9:Z9)</f>
        <v>9.2534377228711343E-2</v>
      </c>
      <c r="BO9" s="227">
        <f>SUM($AQ9:AV9)/SUM($V9:AA9)</f>
        <v>9.1888386203257913E-2</v>
      </c>
      <c r="BP9" s="227">
        <f>SUM($AQ9:AW9)/SUM($V9:AB9)</f>
        <v>8.9610316122829825E-2</v>
      </c>
      <c r="BQ9" s="227">
        <f>SUM($AQ9:AX9)/SUM($V9:AC9)</f>
        <v>8.5532002386753514E-2</v>
      </c>
      <c r="BR9" s="227">
        <f>SUM($AQ9:AY9)/SUM($V9:AD9)</f>
        <v>8.2560010297015637E-2</v>
      </c>
      <c r="BS9" s="227">
        <f>SUM($AQ9:AZ9)/SUM($V9:AE9)</f>
        <v>8.2140219135010267E-2</v>
      </c>
      <c r="BT9" s="227">
        <f>SUM($AQ9:BA9)/SUM($V9:AF9)</f>
        <v>8.1991440996966702E-2</v>
      </c>
      <c r="BU9" s="227">
        <f>SUM($AQ9:BB9)/SUM($V9:AG9)</f>
        <v>8.2927276205820161E-2</v>
      </c>
    </row>
    <row r="10" spans="1:73" s="34" customFormat="1" ht="12.75" customHeight="1">
      <c r="A10" s="124" t="s">
        <v>120</v>
      </c>
      <c r="B10" s="217"/>
      <c r="C10" s="125" t="s">
        <v>121</v>
      </c>
      <c r="D10" s="126"/>
      <c r="E10" s="246">
        <v>5.9725000000000007E-2</v>
      </c>
      <c r="F10" s="127"/>
      <c r="G10" s="128">
        <f t="shared" si="1"/>
        <v>5.9000000000000007E-3</v>
      </c>
      <c r="H10" s="128">
        <f t="shared" si="1"/>
        <v>1.29E-2</v>
      </c>
      <c r="I10" s="128">
        <f t="shared" si="1"/>
        <v>0</v>
      </c>
      <c r="J10" s="128">
        <f t="shared" si="1"/>
        <v>0</v>
      </c>
      <c r="K10" s="128">
        <f t="shared" si="1"/>
        <v>0</v>
      </c>
      <c r="L10" s="128">
        <f t="shared" si="1"/>
        <v>0</v>
      </c>
      <c r="M10" s="128">
        <f t="shared" si="1"/>
        <v>6.6E-3</v>
      </c>
      <c r="N10" s="128">
        <f t="shared" si="1"/>
        <v>0</v>
      </c>
      <c r="O10" s="128">
        <f t="shared" si="1"/>
        <v>9.2999999999999992E-3</v>
      </c>
      <c r="P10" s="128">
        <f t="shared" si="1"/>
        <v>1.29E-2</v>
      </c>
      <c r="Q10" s="128">
        <f t="shared" si="1"/>
        <v>0</v>
      </c>
      <c r="R10" s="128">
        <f t="shared" si="1"/>
        <v>0.17949999999999999</v>
      </c>
      <c r="S10" s="128">
        <f t="shared" si="2"/>
        <v>1.8925000000000001E-2</v>
      </c>
      <c r="U10" s="129"/>
      <c r="V10" s="130">
        <v>6.54</v>
      </c>
      <c r="W10" s="130">
        <v>7.2</v>
      </c>
      <c r="X10" s="130">
        <v>6.4</v>
      </c>
      <c r="Y10" s="130">
        <v>5.9</v>
      </c>
      <c r="Z10" s="130">
        <v>5.9</v>
      </c>
      <c r="AA10" s="130">
        <v>5.9</v>
      </c>
      <c r="AB10" s="130">
        <v>5.9</v>
      </c>
      <c r="AC10" s="130">
        <v>7.4</v>
      </c>
      <c r="AD10" s="130">
        <v>7.2</v>
      </c>
      <c r="AE10" s="130">
        <v>7.52</v>
      </c>
      <c r="AF10" s="130">
        <v>7.7</v>
      </c>
      <c r="AG10" s="130">
        <v>7.1</v>
      </c>
      <c r="AH10" s="129"/>
      <c r="AI10" s="152"/>
      <c r="AK10" s="34">
        <v>100</v>
      </c>
      <c r="AL10" s="34" t="s">
        <v>121</v>
      </c>
      <c r="AM10" s="131"/>
      <c r="AN10" s="153">
        <f>SUM(G10:I10)/3</f>
        <v>6.2666666666666669E-3</v>
      </c>
      <c r="AO10" s="133">
        <f t="shared" si="5"/>
        <v>1.2658333333333334E-2</v>
      </c>
      <c r="AQ10" s="134">
        <v>3.8586000000000002E-2</v>
      </c>
      <c r="AR10" s="134">
        <v>9.2880000000000004E-2</v>
      </c>
      <c r="AS10" s="134">
        <v>0</v>
      </c>
      <c r="AT10" s="134">
        <v>0</v>
      </c>
      <c r="AU10" s="134">
        <v>0</v>
      </c>
      <c r="AV10" s="134">
        <v>0</v>
      </c>
      <c r="AW10" s="134">
        <v>3.8940000000000002E-2</v>
      </c>
      <c r="AX10" s="134">
        <v>0</v>
      </c>
      <c r="AY10" s="134">
        <v>6.6959999999999992E-2</v>
      </c>
      <c r="AZ10" s="134">
        <v>9.7007999999999997E-2</v>
      </c>
      <c r="BA10" s="134">
        <v>0</v>
      </c>
      <c r="BB10" s="134">
        <v>1.2744499999999999</v>
      </c>
      <c r="BI10" s="154"/>
      <c r="BJ10" s="132">
        <f>SUM(AQ10:$AQ10)/SUM(V10:$V10)</f>
        <v>5.9000000000000007E-3</v>
      </c>
      <c r="BK10" s="132">
        <f>SUM($AQ10:AR10)/SUM($V10:W10)</f>
        <v>9.5681222707423574E-3</v>
      </c>
      <c r="BL10" s="132">
        <f>SUM($AQ10:AS10)/SUM($V10:X10)</f>
        <v>6.5276067527308837E-3</v>
      </c>
      <c r="BM10" s="132">
        <f>SUM($AQ10:AT10)/SUM($V10:Y10)</f>
        <v>5.0486175115207373E-3</v>
      </c>
      <c r="BN10" s="132">
        <f>SUM($AQ10:AU10)/SUM($V10:Z10)</f>
        <v>4.1160300563556672E-3</v>
      </c>
      <c r="BO10" s="132">
        <f>SUM($AQ10:AV10)/SUM($V10:AA10)</f>
        <v>3.4742600422832982E-3</v>
      </c>
      <c r="BP10" s="132">
        <f>SUM($AQ10:AW10)/SUM($V10:AB10)</f>
        <v>3.8958847736625521E-3</v>
      </c>
      <c r="BQ10" s="132">
        <f>SUM($AQ10:AX10)/SUM($V10:AC10)</f>
        <v>3.3321470473210799E-3</v>
      </c>
      <c r="BR10" s="132">
        <f>SUM($AQ10:AY10)/SUM($V10:AD10)</f>
        <v>4.0686664381213581E-3</v>
      </c>
      <c r="BS10" s="132">
        <f>SUM($AQ10:AZ10)/SUM($V10:AE10)</f>
        <v>5.0770422107500757E-3</v>
      </c>
      <c r="BT10" s="132">
        <f>SUM($AQ10:BA10)/SUM($V10:AF10)</f>
        <v>4.545595432300163E-3</v>
      </c>
      <c r="BU10" s="132">
        <f>SUM($AQ10:BB10)/SUM($V10:AG10)</f>
        <v>1.9945747582444828E-2</v>
      </c>
    </row>
    <row r="11" spans="1:73" s="34" customFormat="1" ht="12.75" customHeight="1">
      <c r="A11" s="124" t="s">
        <v>127</v>
      </c>
      <c r="B11" s="217"/>
      <c r="C11" s="125" t="s">
        <v>125</v>
      </c>
      <c r="D11" s="126"/>
      <c r="E11" s="246">
        <v>0.109275</v>
      </c>
      <c r="F11" s="127"/>
      <c r="G11" s="128">
        <f t="shared" si="1"/>
        <v>9.1600000000000001E-2</v>
      </c>
      <c r="H11" s="128">
        <f t="shared" si="1"/>
        <v>0.128</v>
      </c>
      <c r="I11" s="128">
        <f t="shared" si="1"/>
        <v>0.12159999999999999</v>
      </c>
      <c r="J11" s="128">
        <f t="shared" si="1"/>
        <v>0.10380000000000002</v>
      </c>
      <c r="K11" s="128">
        <f t="shared" si="1"/>
        <v>7.7600000000000002E-2</v>
      </c>
      <c r="L11" s="128">
        <f t="shared" si="1"/>
        <v>7.9600000000000004E-2</v>
      </c>
      <c r="M11" s="128">
        <f t="shared" si="1"/>
        <v>0.1055</v>
      </c>
      <c r="N11" s="128">
        <f t="shared" si="1"/>
        <v>6.4299999999999996E-2</v>
      </c>
      <c r="O11" s="128">
        <f t="shared" si="1"/>
        <v>5.5800000000000002E-2</v>
      </c>
      <c r="P11" s="128">
        <f t="shared" si="1"/>
        <v>8.8800000000000004E-2</v>
      </c>
      <c r="Q11" s="128">
        <f t="shared" si="1"/>
        <v>0.1089</v>
      </c>
      <c r="R11" s="128">
        <f t="shared" si="1"/>
        <v>0.1055</v>
      </c>
      <c r="S11" s="128">
        <f t="shared" si="2"/>
        <v>9.425E-2</v>
      </c>
      <c r="U11" s="129"/>
      <c r="V11" s="130">
        <v>18.98</v>
      </c>
      <c r="W11" s="130">
        <v>19.64</v>
      </c>
      <c r="X11" s="130">
        <v>19.62</v>
      </c>
      <c r="Y11" s="130">
        <v>19.28</v>
      </c>
      <c r="Z11" s="130">
        <v>19.670000000000002</v>
      </c>
      <c r="AA11" s="130">
        <v>18.579999999999998</v>
      </c>
      <c r="AB11" s="130">
        <v>18.37</v>
      </c>
      <c r="AC11" s="130">
        <v>16.91</v>
      </c>
      <c r="AD11" s="130">
        <v>16.91</v>
      </c>
      <c r="AE11" s="130">
        <v>17.64</v>
      </c>
      <c r="AF11" s="130">
        <v>17.66</v>
      </c>
      <c r="AG11" s="130">
        <v>17.66</v>
      </c>
      <c r="AH11" s="129"/>
      <c r="AI11" s="152"/>
      <c r="AK11" s="34">
        <v>120</v>
      </c>
      <c r="AL11" s="34" t="s">
        <v>125</v>
      </c>
      <c r="AN11" s="153">
        <f>SUM(G11:I11)/3</f>
        <v>0.11373333333333334</v>
      </c>
      <c r="AO11" s="133">
        <f t="shared" si="5"/>
        <v>-1.9483333333333339E-2</v>
      </c>
      <c r="AQ11" s="134">
        <v>1.7385680000000001</v>
      </c>
      <c r="AR11" s="134">
        <v>2.5139200000000002</v>
      </c>
      <c r="AS11" s="134">
        <v>2.3857919999999999</v>
      </c>
      <c r="AT11" s="134">
        <v>2.0012640000000004</v>
      </c>
      <c r="AU11" s="134">
        <v>1.5263920000000002</v>
      </c>
      <c r="AV11" s="134">
        <v>1.4789679999999998</v>
      </c>
      <c r="AW11" s="134">
        <v>1.938035</v>
      </c>
      <c r="AX11" s="134">
        <v>1.087313</v>
      </c>
      <c r="AY11" s="134">
        <v>0.94357800000000003</v>
      </c>
      <c r="AZ11" s="134">
        <v>1.566432</v>
      </c>
      <c r="BA11" s="134">
        <v>1.9231739999999999</v>
      </c>
      <c r="BB11" s="134">
        <v>1.86313</v>
      </c>
      <c r="BI11" s="154"/>
      <c r="BJ11" s="132">
        <f>SUM(AQ11:$AQ11)/SUM(V11:$V11)</f>
        <v>9.1600000000000001E-2</v>
      </c>
      <c r="BK11" s="132">
        <f>SUM($AQ11:AR11)/SUM($V11:W11)</f>
        <v>0.11011103055411704</v>
      </c>
      <c r="BL11" s="132">
        <f>SUM($AQ11:AS11)/SUM($V11:X11)</f>
        <v>0.11398145604395603</v>
      </c>
      <c r="BM11" s="132">
        <f>SUM($AQ11:AT11)/SUM($V11:Y11)</f>
        <v>0.11144922600619195</v>
      </c>
      <c r="BN11" s="132">
        <f>SUM($AQ11:AU11)/SUM($V11:Z11)</f>
        <v>0.10459858010083341</v>
      </c>
      <c r="BO11" s="132">
        <f>SUM($AQ11:AV11)/SUM($V11:AA11)</f>
        <v>0.10058654228211107</v>
      </c>
      <c r="BP11" s="132">
        <f>SUM($AQ11:AW11)/SUM($V11:AB11)</f>
        <v>0.10125942299090501</v>
      </c>
      <c r="BQ11" s="132">
        <f>SUM($AQ11:AX11)/SUM($V11:AC11)</f>
        <v>9.712182720953326E-2</v>
      </c>
      <c r="BR11" s="132">
        <f>SUM($AQ11:AY11)/SUM($V11:AD11)</f>
        <v>9.2961597999523693E-2</v>
      </c>
      <c r="BS11" s="132">
        <f>SUM($AQ11:AZ11)/SUM($V11:AE11)</f>
        <v>9.2566066810344808E-2</v>
      </c>
      <c r="BT11" s="132">
        <f>SUM($AQ11:BA11)/SUM($V11:AF11)</f>
        <v>9.3985220899340735E-2</v>
      </c>
      <c r="BU11" s="132">
        <f>SUM($AQ11:BB11)/SUM($V11:AG11)</f>
        <v>9.4905694369002341E-2</v>
      </c>
    </row>
    <row r="12" spans="1:73" s="34" customFormat="1" ht="12.75" customHeight="1">
      <c r="A12" s="124" t="s">
        <v>148</v>
      </c>
      <c r="B12" s="217"/>
      <c r="C12" s="125" t="s">
        <v>128</v>
      </c>
      <c r="D12" s="126"/>
      <c r="E12" s="246">
        <v>0.13770833333333335</v>
      </c>
      <c r="F12" s="127"/>
      <c r="G12" s="128">
        <f t="shared" si="1"/>
        <v>0.1479</v>
      </c>
      <c r="H12" s="128">
        <f t="shared" si="1"/>
        <v>0.15659999999999999</v>
      </c>
      <c r="I12" s="128">
        <f t="shared" si="1"/>
        <v>0.1447</v>
      </c>
      <c r="J12" s="128">
        <f t="shared" si="1"/>
        <v>0.13450000000000001</v>
      </c>
      <c r="K12" s="128">
        <f t="shared" si="1"/>
        <v>0.1217</v>
      </c>
      <c r="L12" s="128">
        <f t="shared" si="1"/>
        <v>5.1200000000000009E-2</v>
      </c>
      <c r="M12" s="128">
        <f t="shared" si="1"/>
        <v>4.9099999999999991E-2</v>
      </c>
      <c r="N12" s="128">
        <f t="shared" si="1"/>
        <v>5.1299999999999998E-2</v>
      </c>
      <c r="O12" s="128">
        <f t="shared" si="1"/>
        <v>4.9799999999999997E-2</v>
      </c>
      <c r="P12" s="128">
        <f t="shared" si="1"/>
        <v>5.0799999999999998E-2</v>
      </c>
      <c r="Q12" s="128">
        <f t="shared" si="1"/>
        <v>5.33E-2</v>
      </c>
      <c r="R12" s="128">
        <f t="shared" si="1"/>
        <v>6.3200000000000006E-2</v>
      </c>
      <c r="S12" s="128">
        <f t="shared" si="2"/>
        <v>8.9508333333333315E-2</v>
      </c>
      <c r="U12" s="129"/>
      <c r="V12" s="130">
        <v>9.0399999999999991</v>
      </c>
      <c r="W12" s="130">
        <v>9.94</v>
      </c>
      <c r="X12" s="130">
        <v>10.15</v>
      </c>
      <c r="Y12" s="130">
        <v>10.14</v>
      </c>
      <c r="Z12" s="130">
        <v>10.29</v>
      </c>
      <c r="AA12" s="130">
        <v>10.35</v>
      </c>
      <c r="AB12" s="130">
        <v>10.8</v>
      </c>
      <c r="AC12" s="130">
        <v>10.34</v>
      </c>
      <c r="AD12" s="130">
        <v>10.64</v>
      </c>
      <c r="AE12" s="130">
        <v>10.44</v>
      </c>
      <c r="AF12" s="130">
        <v>10.039999999999999</v>
      </c>
      <c r="AG12" s="130">
        <v>9.44</v>
      </c>
      <c r="AH12" s="129"/>
      <c r="AI12" s="152"/>
      <c r="AK12" s="34">
        <v>190</v>
      </c>
      <c r="AL12" s="34" t="s">
        <v>128</v>
      </c>
      <c r="AN12" s="153">
        <f t="shared" si="4"/>
        <v>0.14973333333333333</v>
      </c>
      <c r="AO12" s="133">
        <f t="shared" si="5"/>
        <v>-6.0225000000000015E-2</v>
      </c>
      <c r="AQ12" s="134">
        <v>1.337016</v>
      </c>
      <c r="AR12" s="134">
        <v>1.5566039999999999</v>
      </c>
      <c r="AS12" s="134">
        <v>1.4687049999999999</v>
      </c>
      <c r="AT12" s="134">
        <v>1.3638300000000001</v>
      </c>
      <c r="AU12" s="134">
        <v>1.2522929999999999</v>
      </c>
      <c r="AV12" s="134">
        <v>0.52992000000000006</v>
      </c>
      <c r="AW12" s="134">
        <v>0.53027999999999997</v>
      </c>
      <c r="AX12" s="134">
        <v>0.53044199999999997</v>
      </c>
      <c r="AY12" s="134">
        <v>0.52987200000000001</v>
      </c>
      <c r="AZ12" s="134">
        <v>0.53035199999999993</v>
      </c>
      <c r="BA12" s="134">
        <v>0.53513199999999994</v>
      </c>
      <c r="BB12" s="134">
        <v>0.59660800000000003</v>
      </c>
      <c r="BI12" s="154"/>
      <c r="BJ12" s="132">
        <f>SUM(AQ12:$AQ12)/SUM(V12:$V12)</f>
        <v>0.1479</v>
      </c>
      <c r="BK12" s="132">
        <f>SUM($AQ12:AR12)/SUM($V12:W12)</f>
        <v>0.15245626975763965</v>
      </c>
      <c r="BL12" s="132">
        <f>SUM($AQ12:AS12)/SUM($V12:X12)</f>
        <v>0.1497536903535874</v>
      </c>
      <c r="BM12" s="132">
        <f>SUM($AQ12:AT12)/SUM($V12:Y12)</f>
        <v>0.14581499872676346</v>
      </c>
      <c r="BN12" s="132">
        <f>SUM($AQ12:AU12)/SUM($V12:Z12)</f>
        <v>0.14080807102502019</v>
      </c>
      <c r="BO12" s="132">
        <f>SUM($AQ12:AV12)/SUM($V12:AA12)</f>
        <v>0.12532745785344684</v>
      </c>
      <c r="BP12" s="132">
        <f>SUM($AQ12:AW12)/SUM($V12:AB12)</f>
        <v>0.1136847404893226</v>
      </c>
      <c r="BQ12" s="132">
        <f>SUM($AQ12:AX12)/SUM($V12:AC12)</f>
        <v>0.10572597162245528</v>
      </c>
      <c r="BR12" s="132">
        <f>SUM($AQ12:AY12)/SUM($V12:AD12)</f>
        <v>9.9236143527102194E-2</v>
      </c>
      <c r="BS12" s="132">
        <f>SUM($AQ12:AZ12)/SUM($V12:AE12)</f>
        <v>9.4284872221678265E-2</v>
      </c>
      <c r="BT12" s="132">
        <f>SUM($AQ12:BA12)/SUM($V12:AF12)</f>
        <v>9.0616439333155052E-2</v>
      </c>
      <c r="BU12" s="132">
        <f>SUM($AQ12:BB12)/SUM($V12:AG12)</f>
        <v>8.8488232875585909E-2</v>
      </c>
    </row>
    <row r="13" spans="1:73" s="34" customFormat="1" ht="12.75" customHeight="1">
      <c r="A13" s="124" t="s">
        <v>134</v>
      </c>
      <c r="B13" s="217"/>
      <c r="C13" s="125" t="s">
        <v>132</v>
      </c>
      <c r="D13" s="126"/>
      <c r="E13" s="246">
        <v>3.1724999999999996E-2</v>
      </c>
      <c r="F13" s="127"/>
      <c r="G13" s="128">
        <f t="shared" si="1"/>
        <v>2.8693569739952719E-2</v>
      </c>
      <c r="H13" s="128">
        <f t="shared" si="1"/>
        <v>9.4023586206896548E-2</v>
      </c>
      <c r="I13" s="128">
        <f t="shared" si="1"/>
        <v>3.062346886258363E-2</v>
      </c>
      <c r="J13" s="128">
        <f t="shared" si="1"/>
        <v>3.3973957797220795E-2</v>
      </c>
      <c r="K13" s="128">
        <f t="shared" si="1"/>
        <v>3.2347064881565394E-3</v>
      </c>
      <c r="L13" s="128">
        <f t="shared" si="1"/>
        <v>3.1346042780748658E-2</v>
      </c>
      <c r="M13" s="128">
        <f t="shared" si="1"/>
        <v>4.3232697547683913E-2</v>
      </c>
      <c r="N13" s="128">
        <f t="shared" si="1"/>
        <v>0</v>
      </c>
      <c r="O13" s="128">
        <f t="shared" si="1"/>
        <v>2.9533793103448277E-2</v>
      </c>
      <c r="P13" s="128">
        <f t="shared" si="1"/>
        <v>3.0627551020408157E-2</v>
      </c>
      <c r="Q13" s="128">
        <f t="shared" si="1"/>
        <v>3.5904509803921569E-2</v>
      </c>
      <c r="R13" s="128">
        <f t="shared" si="1"/>
        <v>7.4823047619047622E-2</v>
      </c>
      <c r="S13" s="128">
        <f t="shared" si="2"/>
        <v>3.6334744247505699E-2</v>
      </c>
      <c r="U13" s="129"/>
      <c r="V13" s="130">
        <v>21.15</v>
      </c>
      <c r="W13" s="130">
        <v>21.75</v>
      </c>
      <c r="X13" s="130">
        <v>19.43</v>
      </c>
      <c r="Y13" s="130">
        <v>19.43</v>
      </c>
      <c r="Z13" s="130">
        <v>19.420000000000002</v>
      </c>
      <c r="AA13" s="130">
        <v>18.7</v>
      </c>
      <c r="AB13" s="130">
        <v>18.350000000000001</v>
      </c>
      <c r="AC13" s="130">
        <v>21.060000000000002</v>
      </c>
      <c r="AD13" s="130">
        <v>20.3</v>
      </c>
      <c r="AE13" s="130">
        <v>19.600000000000001</v>
      </c>
      <c r="AF13" s="130">
        <v>20.399999999999999</v>
      </c>
      <c r="AG13" s="130">
        <v>21</v>
      </c>
      <c r="AH13" s="129"/>
      <c r="AI13" s="155"/>
      <c r="AK13" s="34">
        <v>140</v>
      </c>
      <c r="AL13" s="34" t="s">
        <v>132</v>
      </c>
      <c r="AN13" s="153">
        <f t="shared" si="4"/>
        <v>5.1113541603144297E-2</v>
      </c>
      <c r="AO13" s="133">
        <f t="shared" si="5"/>
        <v>-1.4778797355638598E-2</v>
      </c>
      <c r="AQ13" s="134">
        <v>0.60686899999999999</v>
      </c>
      <c r="AR13" s="134">
        <v>2.045013</v>
      </c>
      <c r="AS13" s="134">
        <v>0.59501399999999993</v>
      </c>
      <c r="AT13" s="134">
        <v>0.66011399999999998</v>
      </c>
      <c r="AU13" s="134">
        <v>6.2817999999999999E-2</v>
      </c>
      <c r="AV13" s="134">
        <v>0.58617099999999989</v>
      </c>
      <c r="AW13" s="134">
        <v>0.79331999999999991</v>
      </c>
      <c r="AX13" s="134">
        <v>0</v>
      </c>
      <c r="AY13" s="134">
        <v>0.59953600000000007</v>
      </c>
      <c r="AZ13" s="134">
        <v>0.60029999999999994</v>
      </c>
      <c r="BA13" s="134">
        <v>0.73245199999999999</v>
      </c>
      <c r="BB13" s="134">
        <v>1.5712840000000001</v>
      </c>
      <c r="BI13" s="154"/>
      <c r="BJ13" s="132">
        <f>SUM(AQ13:$AQ13)/SUM(V13:$V13)</f>
        <v>2.8693569739952719E-2</v>
      </c>
      <c r="BK13" s="132">
        <f>SUM($AQ13:AR13)/SUM($V13:W13)</f>
        <v>6.1815431235431241E-2</v>
      </c>
      <c r="BL13" s="132">
        <f>SUM($AQ13:AS13)/SUM($V13:X13)</f>
        <v>5.2092026311567466E-2</v>
      </c>
      <c r="BM13" s="132">
        <f>SUM($AQ13:AT13)/SUM($V13:Y13)</f>
        <v>4.7786325831702552E-2</v>
      </c>
      <c r="BN13" s="132">
        <f>SUM($AQ13:AU13)/SUM($V13:Z13)</f>
        <v>3.9235303419648156E-2</v>
      </c>
      <c r="BO13" s="132">
        <f>SUM($AQ13:AV13)/SUM($V13:AA13)</f>
        <v>3.8004662996329666E-2</v>
      </c>
      <c r="BP13" s="132">
        <f>SUM($AQ13:AW13)/SUM($V13:AB13)</f>
        <v>3.8698683353830574E-2</v>
      </c>
      <c r="BQ13" s="132">
        <f>SUM($AQ13:AX13)/SUM($V13:AC13)</f>
        <v>3.3582265051164538E-2</v>
      </c>
      <c r="BR13" s="132">
        <f>SUM($AQ13:AY13)/SUM($V13:AD13)</f>
        <v>3.3124645024778659E-2</v>
      </c>
      <c r="BS13" s="132">
        <f>SUM($AQ13:AZ13)/SUM($V13:AE13)</f>
        <v>3.2878934685476181E-2</v>
      </c>
      <c r="BT13" s="132">
        <f>SUM($AQ13:BA13)/SUM($V13:AF13)</f>
        <v>3.3160011840247736E-2</v>
      </c>
      <c r="BU13" s="132">
        <f>SUM($AQ13:BB13)/SUM($V13:AG13)</f>
        <v>3.6796587555592501E-2</v>
      </c>
    </row>
    <row r="14" spans="1:73" s="34" customFormat="1" ht="12.75" customHeight="1">
      <c r="A14" s="124" t="s">
        <v>130</v>
      </c>
      <c r="B14" s="217"/>
      <c r="C14" s="125" t="s">
        <v>131</v>
      </c>
      <c r="D14" s="126"/>
      <c r="E14" s="246">
        <v>6.2758333333333333E-2</v>
      </c>
      <c r="F14" s="127"/>
      <c r="G14" s="128">
        <f t="shared" si="1"/>
        <v>0.17469999999999999</v>
      </c>
      <c r="H14" s="128">
        <f t="shared" si="1"/>
        <v>0.15690000000000001</v>
      </c>
      <c r="I14" s="128">
        <f t="shared" si="1"/>
        <v>0.20319999999999999</v>
      </c>
      <c r="J14" s="128">
        <f t="shared" si="1"/>
        <v>0.24669999999999997</v>
      </c>
      <c r="K14" s="128">
        <f t="shared" si="1"/>
        <v>0.22129999999999997</v>
      </c>
      <c r="L14" s="128">
        <f t="shared" si="1"/>
        <v>0.1729</v>
      </c>
      <c r="M14" s="128">
        <f t="shared" si="1"/>
        <v>0.1552</v>
      </c>
      <c r="N14" s="128">
        <f t="shared" si="1"/>
        <v>0.12169999999999999</v>
      </c>
      <c r="O14" s="128">
        <f t="shared" si="1"/>
        <v>0.13059999999999999</v>
      </c>
      <c r="P14" s="128">
        <f t="shared" si="1"/>
        <v>0.24959999999999999</v>
      </c>
      <c r="Q14" s="128">
        <f t="shared" si="1"/>
        <v>0.215</v>
      </c>
      <c r="R14" s="128">
        <f t="shared" si="1"/>
        <v>0.1651</v>
      </c>
      <c r="S14" s="128">
        <f t="shared" si="2"/>
        <v>0.18440833333333331</v>
      </c>
      <c r="U14" s="129"/>
      <c r="V14" s="130">
        <v>20.61</v>
      </c>
      <c r="W14" s="130">
        <v>20.61</v>
      </c>
      <c r="X14" s="130">
        <v>20.57</v>
      </c>
      <c r="Y14" s="130">
        <v>20.54</v>
      </c>
      <c r="Z14" s="130">
        <v>20.52</v>
      </c>
      <c r="AA14" s="130">
        <v>20.079999999999998</v>
      </c>
      <c r="AB14" s="130">
        <v>19.48</v>
      </c>
      <c r="AC14" s="130">
        <v>18.39</v>
      </c>
      <c r="AD14" s="130">
        <v>19.190000000000001</v>
      </c>
      <c r="AE14" s="130">
        <v>18.190000000000001</v>
      </c>
      <c r="AF14" s="130">
        <v>18.59</v>
      </c>
      <c r="AG14" s="130">
        <v>19.190000000000001</v>
      </c>
      <c r="AH14" s="129"/>
      <c r="AI14" s="155"/>
      <c r="AK14" s="34">
        <v>130</v>
      </c>
      <c r="AL14" s="34" t="s">
        <v>131</v>
      </c>
      <c r="AN14" s="153">
        <f t="shared" si="4"/>
        <v>0.17826666666666666</v>
      </c>
      <c r="AO14" s="133">
        <f t="shared" si="5"/>
        <v>6.1416666666666564E-3</v>
      </c>
      <c r="AQ14" s="134">
        <v>3.6005669999999999</v>
      </c>
      <c r="AR14" s="134">
        <v>3.2337090000000002</v>
      </c>
      <c r="AS14" s="134">
        <v>4.179824</v>
      </c>
      <c r="AT14" s="134">
        <v>5.0672179999999996</v>
      </c>
      <c r="AU14" s="134">
        <v>4.5410759999999994</v>
      </c>
      <c r="AV14" s="134">
        <v>3.4718319999999996</v>
      </c>
      <c r="AW14" s="134">
        <v>3.0232960000000002</v>
      </c>
      <c r="AX14" s="134">
        <v>2.2380629999999999</v>
      </c>
      <c r="AY14" s="134">
        <v>2.5062139999999999</v>
      </c>
      <c r="AZ14" s="134">
        <v>4.5402240000000003</v>
      </c>
      <c r="BA14" s="134">
        <v>3.9968499999999998</v>
      </c>
      <c r="BB14" s="134">
        <v>3.168269</v>
      </c>
      <c r="BI14" s="154"/>
      <c r="BJ14" s="132">
        <f>SUM(AQ14:$AQ14)/SUM(V14:$V14)</f>
        <v>0.17469999999999999</v>
      </c>
      <c r="BK14" s="132">
        <f>SUM($AQ14:AR14)/SUM($V14:W14)</f>
        <v>0.1658</v>
      </c>
      <c r="BL14" s="132">
        <f>SUM($AQ14:AS14)/SUM($V14:X14)</f>
        <v>0.17825052597507687</v>
      </c>
      <c r="BM14" s="132">
        <f>SUM($AQ14:AT14)/SUM($V14:Y14)</f>
        <v>0.19532755982023564</v>
      </c>
      <c r="BN14" s="132">
        <f>SUM($AQ14:AU14)/SUM($V14:Z14)</f>
        <v>0.20050942148760331</v>
      </c>
      <c r="BO14" s="132">
        <f>SUM($AQ14:AV14)/SUM($V14:AA14)</f>
        <v>0.1959995607256162</v>
      </c>
      <c r="BP14" s="132">
        <f>SUM($AQ14:AW14)/SUM($V14:AB14)</f>
        <v>0.19041866441963345</v>
      </c>
      <c r="BQ14" s="132">
        <f>SUM($AQ14:AX14)/SUM($V14:AC14)</f>
        <v>0.18255960820895523</v>
      </c>
      <c r="BR14" s="132">
        <f>SUM($AQ14:AY14)/SUM($V14:AD14)</f>
        <v>0.1770198288793822</v>
      </c>
      <c r="BS14" s="132">
        <f>SUM($AQ14:AZ14)/SUM($V14:AE14)</f>
        <v>0.18368161772126348</v>
      </c>
      <c r="BT14" s="132">
        <f>SUM($AQ14:BA14)/SUM($V14:AF14)</f>
        <v>0.18636745398348481</v>
      </c>
      <c r="BU14" s="132">
        <f>SUM($AQ14:BB14)/SUM($V14:AG14)</f>
        <v>0.18463782844549925</v>
      </c>
    </row>
    <row r="15" spans="1:73" s="34" customFormat="1" ht="12.75" customHeight="1">
      <c r="A15" s="124" t="s">
        <v>136</v>
      </c>
      <c r="B15" s="217"/>
      <c r="C15" s="125" t="s">
        <v>137</v>
      </c>
      <c r="D15" s="126"/>
      <c r="E15" s="246">
        <v>0.10628333333333334</v>
      </c>
      <c r="F15" s="127"/>
      <c r="G15" s="128">
        <f t="shared" si="1"/>
        <v>1.3700000000000002E-2</v>
      </c>
      <c r="H15" s="128">
        <f t="shared" si="1"/>
        <v>2.7699999999999999E-2</v>
      </c>
      <c r="I15" s="128">
        <f t="shared" si="1"/>
        <v>1.5400000000000002E-2</v>
      </c>
      <c r="J15" s="128">
        <f t="shared" si="1"/>
        <v>1.9900000000000001E-2</v>
      </c>
      <c r="K15" s="128">
        <f t="shared" si="1"/>
        <v>5.2600000000000001E-2</v>
      </c>
      <c r="L15" s="128">
        <f t="shared" si="1"/>
        <v>5.6699999999999993E-2</v>
      </c>
      <c r="M15" s="128">
        <f t="shared" si="1"/>
        <v>5.8199999999999995E-2</v>
      </c>
      <c r="N15" s="128">
        <f t="shared" si="1"/>
        <v>4.4999999999999998E-2</v>
      </c>
      <c r="O15" s="128">
        <f t="shared" si="1"/>
        <v>1.0500000000000001E-2</v>
      </c>
      <c r="P15" s="128">
        <f t="shared" si="1"/>
        <v>1.4600000000000002E-2</v>
      </c>
      <c r="Q15" s="128">
        <f t="shared" si="1"/>
        <v>1.3599999999999999E-2</v>
      </c>
      <c r="R15" s="128">
        <f t="shared" si="1"/>
        <v>1.26E-2</v>
      </c>
      <c r="S15" s="128">
        <f t="shared" si="2"/>
        <v>2.8375000000000001E-2</v>
      </c>
      <c r="U15" s="129"/>
      <c r="V15" s="130">
        <v>18.96</v>
      </c>
      <c r="W15" s="130">
        <v>19.45</v>
      </c>
      <c r="X15" s="130">
        <v>20.350000000000001</v>
      </c>
      <c r="Y15" s="130">
        <v>21.36</v>
      </c>
      <c r="Z15" s="130">
        <v>21.35</v>
      </c>
      <c r="AA15" s="130">
        <v>21.35</v>
      </c>
      <c r="AB15" s="130">
        <v>21.29</v>
      </c>
      <c r="AC15" s="130">
        <v>20.5</v>
      </c>
      <c r="AD15" s="130">
        <v>19.11</v>
      </c>
      <c r="AE15" s="130">
        <v>19.41</v>
      </c>
      <c r="AF15" s="130">
        <v>19.579999999999998</v>
      </c>
      <c r="AG15" s="130">
        <v>20</v>
      </c>
      <c r="AH15" s="129"/>
      <c r="AK15" s="34">
        <v>150</v>
      </c>
      <c r="AL15" s="34" t="s">
        <v>137</v>
      </c>
      <c r="AN15" s="153">
        <f t="shared" si="4"/>
        <v>1.8933333333333333E-2</v>
      </c>
      <c r="AO15" s="133">
        <f t="shared" si="5"/>
        <v>9.4416666666666677E-3</v>
      </c>
      <c r="AQ15" s="134">
        <v>0.25975200000000004</v>
      </c>
      <c r="AR15" s="134">
        <v>0.53876499999999994</v>
      </c>
      <c r="AS15" s="134">
        <v>0.31339000000000006</v>
      </c>
      <c r="AT15" s="134">
        <v>0.425064</v>
      </c>
      <c r="AU15" s="134">
        <v>1.1230100000000001</v>
      </c>
      <c r="AV15" s="134">
        <v>1.210545</v>
      </c>
      <c r="AW15" s="134">
        <v>1.2390779999999999</v>
      </c>
      <c r="AX15" s="134">
        <v>0.92249999999999999</v>
      </c>
      <c r="AY15" s="134">
        <v>0.200655</v>
      </c>
      <c r="AZ15" s="134">
        <v>0.28338600000000003</v>
      </c>
      <c r="BA15" s="134">
        <v>0.26628799999999997</v>
      </c>
      <c r="BB15" s="134">
        <v>0.252</v>
      </c>
      <c r="BI15" s="154"/>
      <c r="BJ15" s="132">
        <f>SUM(AQ15:$AQ15)/SUM(V15:$V15)</f>
        <v>1.3700000000000002E-2</v>
      </c>
      <c r="BK15" s="132">
        <f>SUM($AQ15:AR15)/SUM($V15:W15)</f>
        <v>2.0789299661546471E-2</v>
      </c>
      <c r="BL15" s="132">
        <f>SUM($AQ15:AS15)/SUM($V15:X15)</f>
        <v>1.8922855684138869E-2</v>
      </c>
      <c r="BM15" s="132">
        <f>SUM($AQ15:AT15)/SUM($V15:Y15)</f>
        <v>1.9183362456315523E-2</v>
      </c>
      <c r="BN15" s="132">
        <f>SUM($AQ15:AU15)/SUM($V15:Z15)</f>
        <v>2.6214457475115801E-2</v>
      </c>
      <c r="BO15" s="132">
        <f>SUM($AQ15:AV15)/SUM($V15:AA15)</f>
        <v>3.1513808825924118E-2</v>
      </c>
      <c r="BP15" s="132">
        <f>SUM($AQ15:AW15)/SUM($V15:AB15)</f>
        <v>3.5456276455485394E-2</v>
      </c>
      <c r="BQ15" s="132">
        <f>SUM($AQ15:AX15)/SUM($V15:AC15)</f>
        <v>3.6644821092278727E-2</v>
      </c>
      <c r="BR15" s="132">
        <f>SUM($AQ15:AY15)/SUM($V15:AD15)</f>
        <v>3.3925315697801009E-2</v>
      </c>
      <c r="BS15" s="132">
        <f>SUM($AQ15:AZ15)/SUM($V15:AE15)</f>
        <v>3.2078693447545915E-2</v>
      </c>
      <c r="BT15" s="132">
        <f>SUM($AQ15:BA15)/SUM($V15:AF15)</f>
        <v>3.0454101746666077E-2</v>
      </c>
      <c r="BU15" s="132">
        <f>SUM($AQ15:BB15)/SUM($V15:AG15)</f>
        <v>2.8982872563965232E-2</v>
      </c>
    </row>
    <row r="16" spans="1:73" s="34" customFormat="1" ht="12.75" customHeight="1">
      <c r="A16" s="124" t="s">
        <v>139</v>
      </c>
      <c r="B16" s="217"/>
      <c r="C16" s="125" t="s">
        <v>140</v>
      </c>
      <c r="D16" s="126"/>
      <c r="E16" s="246">
        <v>4.2700000000000009E-2</v>
      </c>
      <c r="F16" s="127"/>
      <c r="G16" s="128">
        <f t="shared" si="1"/>
        <v>7.2300000000000003E-2</v>
      </c>
      <c r="H16" s="128">
        <f t="shared" si="1"/>
        <v>0</v>
      </c>
      <c r="I16" s="128">
        <f t="shared" si="1"/>
        <v>9.2999999999999992E-3</v>
      </c>
      <c r="J16" s="128">
        <f t="shared" si="1"/>
        <v>6.4000000000000003E-3</v>
      </c>
      <c r="K16" s="128">
        <f t="shared" si="1"/>
        <v>0</v>
      </c>
      <c r="L16" s="128">
        <f t="shared" si="1"/>
        <v>2.3999999999999998E-3</v>
      </c>
      <c r="M16" s="128">
        <f t="shared" si="1"/>
        <v>0</v>
      </c>
      <c r="N16" s="128">
        <f t="shared" si="1"/>
        <v>0</v>
      </c>
      <c r="O16" s="128">
        <f t="shared" si="1"/>
        <v>3.7699999999999997E-2</v>
      </c>
      <c r="P16" s="128">
        <f t="shared" si="1"/>
        <v>1.67E-2</v>
      </c>
      <c r="Q16" s="128">
        <f t="shared" si="1"/>
        <v>6.0500000000000005E-2</v>
      </c>
      <c r="R16" s="128">
        <f t="shared" si="1"/>
        <v>6.2600000000000003E-2</v>
      </c>
      <c r="S16" s="128">
        <f t="shared" si="2"/>
        <v>2.2324999999999998E-2</v>
      </c>
      <c r="U16" s="129"/>
      <c r="V16" s="130">
        <v>7.78</v>
      </c>
      <c r="W16" s="130">
        <v>8.17</v>
      </c>
      <c r="X16" s="130">
        <v>8.32</v>
      </c>
      <c r="Y16" s="130">
        <v>8.32</v>
      </c>
      <c r="Z16" s="130">
        <v>8.32</v>
      </c>
      <c r="AA16" s="130">
        <v>8.32</v>
      </c>
      <c r="AB16" s="130">
        <v>8.32</v>
      </c>
      <c r="AC16" s="130">
        <v>8.32</v>
      </c>
      <c r="AD16" s="130">
        <v>8.32</v>
      </c>
      <c r="AE16" s="130">
        <v>8.32</v>
      </c>
      <c r="AF16" s="130">
        <v>8.48</v>
      </c>
      <c r="AG16" s="130">
        <v>8.44</v>
      </c>
      <c r="AH16" s="129"/>
      <c r="AK16" s="34">
        <v>160</v>
      </c>
      <c r="AL16" s="34" t="s">
        <v>140</v>
      </c>
      <c r="AN16" s="153">
        <f t="shared" si="4"/>
        <v>2.7200000000000002E-2</v>
      </c>
      <c r="AO16" s="133">
        <f t="shared" si="5"/>
        <v>-4.8750000000000043E-3</v>
      </c>
      <c r="AQ16" s="134">
        <v>0.56249400000000005</v>
      </c>
      <c r="AR16" s="134">
        <v>0</v>
      </c>
      <c r="AS16" s="134">
        <v>7.7376E-2</v>
      </c>
      <c r="AT16" s="134">
        <v>5.3248000000000004E-2</v>
      </c>
      <c r="AU16" s="134">
        <v>0</v>
      </c>
      <c r="AV16" s="134">
        <v>1.9968E-2</v>
      </c>
      <c r="AW16" s="134">
        <v>0</v>
      </c>
      <c r="AX16" s="134">
        <v>0</v>
      </c>
      <c r="AY16" s="134">
        <v>0.313664</v>
      </c>
      <c r="AZ16" s="134">
        <v>0.13894400000000001</v>
      </c>
      <c r="BA16" s="134">
        <v>0.51304000000000005</v>
      </c>
      <c r="BB16" s="134">
        <v>0.52834400000000004</v>
      </c>
      <c r="BI16" s="154"/>
      <c r="BJ16" s="132">
        <f>SUM(AQ16:$AQ16)/SUM(V16:$V16)</f>
        <v>7.2300000000000003E-2</v>
      </c>
      <c r="BK16" s="132">
        <f>SUM($AQ16:AR16)/SUM($V16:W16)</f>
        <v>3.5266081504702201E-2</v>
      </c>
      <c r="BL16" s="132">
        <f>SUM($AQ16:AS16)/SUM($V16:X16)</f>
        <v>2.6364647713226209E-2</v>
      </c>
      <c r="BM16" s="132">
        <f>SUM($AQ16:AT16)/SUM($V16:Y16)</f>
        <v>2.126781221233507E-2</v>
      </c>
      <c r="BN16" s="132">
        <f>SUM($AQ16:AU16)/SUM($V16:Z16)</f>
        <v>1.6942507944267902E-2</v>
      </c>
      <c r="BO16" s="132">
        <f>SUM($AQ16:AV16)/SUM($V16:AA16)</f>
        <v>1.4484785699776558E-2</v>
      </c>
      <c r="BP16" s="132">
        <f>SUM($AQ16:AW16)/SUM($V16:AB16)</f>
        <v>1.2390721112076454E-2</v>
      </c>
      <c r="BQ16" s="132">
        <f>SUM($AQ16:AX16)/SUM($V16:AC16)</f>
        <v>1.0825656596326096E-2</v>
      </c>
      <c r="BR16" s="132">
        <f>SUM($AQ16:AY16)/SUM($V16:AD16)</f>
        <v>1.3839466235341692E-2</v>
      </c>
      <c r="BS16" s="132">
        <f>SUM($AQ16:AZ16)/SUM($V16:AE16)</f>
        <v>1.4127911768270515E-2</v>
      </c>
      <c r="BT16" s="132">
        <f>SUM($AQ16:BA16)/SUM($V16:AF16)</f>
        <v>1.8449653808110783E-2</v>
      </c>
      <c r="BU16" s="132">
        <f>SUM($AQ16:BB16)/SUM($V16:AG16)</f>
        <v>2.2197304636427641E-2</v>
      </c>
    </row>
    <row r="17" spans="1:73" s="34" customFormat="1" ht="12.75" customHeight="1">
      <c r="A17" s="124" t="s">
        <v>146</v>
      </c>
      <c r="B17" s="217"/>
      <c r="C17" s="125" t="s">
        <v>144</v>
      </c>
      <c r="D17" s="126"/>
      <c r="E17" s="246">
        <v>9.9683333333333332E-2</v>
      </c>
      <c r="F17" s="127"/>
      <c r="G17" s="128">
        <f t="shared" si="1"/>
        <v>1.38E-2</v>
      </c>
      <c r="H17" s="128">
        <f t="shared" si="1"/>
        <v>1.6E-2</v>
      </c>
      <c r="I17" s="128">
        <f t="shared" si="1"/>
        <v>2.5199999999999997E-2</v>
      </c>
      <c r="J17" s="128">
        <f t="shared" si="1"/>
        <v>5.0200000000000009E-2</v>
      </c>
      <c r="K17" s="128">
        <f t="shared" si="1"/>
        <v>4.9799999999999997E-2</v>
      </c>
      <c r="L17" s="128">
        <f t="shared" si="1"/>
        <v>5.0400000000000007E-2</v>
      </c>
      <c r="M17" s="128">
        <f t="shared" si="1"/>
        <v>5.0599999999999999E-2</v>
      </c>
      <c r="N17" s="128">
        <f t="shared" si="1"/>
        <v>4.6199999999999998E-2</v>
      </c>
      <c r="O17" s="128">
        <f t="shared" si="1"/>
        <v>4.5499999999999999E-2</v>
      </c>
      <c r="P17" s="128">
        <f t="shared" si="1"/>
        <v>4.8699999999999993E-2</v>
      </c>
      <c r="Q17" s="128">
        <f t="shared" si="1"/>
        <v>5.0500000000000003E-2</v>
      </c>
      <c r="R17" s="128">
        <f t="shared" si="1"/>
        <v>4.6600000000000003E-2</v>
      </c>
      <c r="S17" s="128">
        <f t="shared" si="2"/>
        <v>4.1124999999999995E-2</v>
      </c>
      <c r="U17" s="129"/>
      <c r="V17" s="130">
        <v>12.37</v>
      </c>
      <c r="W17" s="130">
        <v>11.97</v>
      </c>
      <c r="X17" s="130">
        <v>12.66</v>
      </c>
      <c r="Y17" s="130">
        <v>11.95</v>
      </c>
      <c r="Z17" s="130">
        <v>12.04</v>
      </c>
      <c r="AA17" s="130">
        <v>11.9</v>
      </c>
      <c r="AB17" s="130">
        <v>11.87</v>
      </c>
      <c r="AC17" s="130">
        <v>12.98</v>
      </c>
      <c r="AD17" s="130">
        <v>13.18</v>
      </c>
      <c r="AE17" s="130">
        <v>13.18</v>
      </c>
      <c r="AF17" s="130">
        <v>13.28</v>
      </c>
      <c r="AG17" s="130">
        <v>12.87</v>
      </c>
      <c r="AH17" s="129"/>
      <c r="AK17" s="34">
        <v>180</v>
      </c>
      <c r="AL17" s="34" t="s">
        <v>144</v>
      </c>
      <c r="AN17" s="153">
        <f t="shared" si="4"/>
        <v>1.833333333333333E-2</v>
      </c>
      <c r="AO17" s="133">
        <f t="shared" si="5"/>
        <v>2.2791666666666665E-2</v>
      </c>
      <c r="AQ17" s="134">
        <v>0.170706</v>
      </c>
      <c r="AR17" s="134">
        <v>0.19152000000000002</v>
      </c>
      <c r="AS17" s="134">
        <v>0.31903199999999998</v>
      </c>
      <c r="AT17" s="134">
        <v>0.59989000000000003</v>
      </c>
      <c r="AU17" s="134">
        <v>0.5995919999999999</v>
      </c>
      <c r="AV17" s="134">
        <v>0.59976000000000007</v>
      </c>
      <c r="AW17" s="134">
        <v>0.60062199999999999</v>
      </c>
      <c r="AX17" s="134">
        <v>0.59967599999999999</v>
      </c>
      <c r="AY17" s="134">
        <v>0.59968999999999995</v>
      </c>
      <c r="AZ17" s="134">
        <v>0.64186599999999994</v>
      </c>
      <c r="BA17" s="134">
        <v>0.67064000000000001</v>
      </c>
      <c r="BB17" s="134">
        <v>0.599742</v>
      </c>
      <c r="BI17" s="154"/>
      <c r="BJ17" s="132">
        <f>SUM(AQ17:$AQ17)/SUM(V17:$V17)</f>
        <v>1.38E-2</v>
      </c>
      <c r="BK17" s="132">
        <f>SUM($AQ17:AR17)/SUM($V17:W17)</f>
        <v>1.488192276088743E-2</v>
      </c>
      <c r="BL17" s="132">
        <f>SUM($AQ17:AS17)/SUM($V17:X17)</f>
        <v>1.8412378378378381E-2</v>
      </c>
      <c r="BM17" s="132">
        <f>SUM($AQ17:AT17)/SUM($V17:Y17)</f>
        <v>2.6172584269662919E-2</v>
      </c>
      <c r="BN17" s="132">
        <f>SUM($AQ17:AU17)/SUM($V17:Z17)</f>
        <v>3.0836858501393668E-2</v>
      </c>
      <c r="BO17" s="132">
        <f>SUM($AQ17:AV17)/SUM($V17:AA17)</f>
        <v>3.4030731238853071E-2</v>
      </c>
      <c r="BP17" s="132">
        <f>SUM($AQ17:AW17)/SUM($V17:AB17)</f>
        <v>3.6351132609721566E-2</v>
      </c>
      <c r="BQ17" s="132">
        <f>SUM($AQ17:AX17)/SUM($V17:AC17)</f>
        <v>3.765907509719664E-2</v>
      </c>
      <c r="BR17" s="132">
        <f>SUM($AQ17:AY17)/SUM($V17:AD17)</f>
        <v>3.8590768121168406E-2</v>
      </c>
      <c r="BS17" s="132">
        <f>SUM($AQ17:AZ17)/SUM($V17:AE17)</f>
        <v>3.9664415793714741E-2</v>
      </c>
      <c r="BT17" s="132">
        <f>SUM($AQ17:BA17)/SUM($V17:AF17)</f>
        <v>4.0711850342116752E-2</v>
      </c>
      <c r="BU17" s="132">
        <f>SUM($AQ17:BB17)/SUM($V17:AG17)</f>
        <v>4.1216212978369374E-2</v>
      </c>
    </row>
    <row r="18" spans="1:73" s="34" customFormat="1" ht="12.75" customHeight="1">
      <c r="A18" s="124" t="s">
        <v>142</v>
      </c>
      <c r="B18" s="217"/>
      <c r="C18" s="125" t="s">
        <v>143</v>
      </c>
      <c r="D18" s="126"/>
      <c r="E18" s="246">
        <v>0.15527500000000002</v>
      </c>
      <c r="F18" s="127"/>
      <c r="G18" s="128">
        <f t="shared" si="1"/>
        <v>0.24060000000000001</v>
      </c>
      <c r="H18" s="128">
        <f t="shared" si="1"/>
        <v>0.21340000000000001</v>
      </c>
      <c r="I18" s="128">
        <f t="shared" si="1"/>
        <v>0.21299999999999999</v>
      </c>
      <c r="J18" s="128">
        <f t="shared" si="1"/>
        <v>0.24800000000000003</v>
      </c>
      <c r="K18" s="128">
        <f t="shared" si="1"/>
        <v>0.3337</v>
      </c>
      <c r="L18" s="128">
        <f t="shared" si="1"/>
        <v>0.28179999999999999</v>
      </c>
      <c r="M18" s="128">
        <f t="shared" si="1"/>
        <v>0.12050000000000001</v>
      </c>
      <c r="N18" s="128">
        <f t="shared" si="1"/>
        <v>0.2545</v>
      </c>
      <c r="O18" s="128">
        <f t="shared" si="1"/>
        <v>0.20200000000000001</v>
      </c>
      <c r="P18" s="128">
        <f t="shared" si="1"/>
        <v>0.17010000000000003</v>
      </c>
      <c r="Q18" s="128">
        <f t="shared" si="1"/>
        <v>0.19880000000000003</v>
      </c>
      <c r="R18" s="128">
        <f t="shared" si="1"/>
        <v>0.25900000000000001</v>
      </c>
      <c r="S18" s="128">
        <f t="shared" si="2"/>
        <v>0.22794999999999999</v>
      </c>
      <c r="U18" s="129"/>
      <c r="V18" s="130">
        <v>8.42</v>
      </c>
      <c r="W18" s="130">
        <v>8.4</v>
      </c>
      <c r="X18" s="130">
        <v>8.99</v>
      </c>
      <c r="Y18" s="130">
        <v>9.48</v>
      </c>
      <c r="Z18" s="130">
        <v>9.59</v>
      </c>
      <c r="AA18" s="130">
        <v>12</v>
      </c>
      <c r="AB18" s="130">
        <v>11.62</v>
      </c>
      <c r="AC18" s="130">
        <v>5.5</v>
      </c>
      <c r="AD18" s="130">
        <v>6.14</v>
      </c>
      <c r="AE18" s="130">
        <v>5.88</v>
      </c>
      <c r="AF18" s="130">
        <v>5.7</v>
      </c>
      <c r="AG18" s="130">
        <v>5.8</v>
      </c>
      <c r="AH18" s="129"/>
      <c r="AK18" s="34">
        <v>170</v>
      </c>
      <c r="AL18" s="34" t="s">
        <v>143</v>
      </c>
      <c r="AN18" s="153">
        <f t="shared" si="4"/>
        <v>0.22233333333333336</v>
      </c>
      <c r="AO18" s="133">
        <f t="shared" si="5"/>
        <v>5.6166666666666309E-3</v>
      </c>
      <c r="AQ18" s="134">
        <v>2.025852</v>
      </c>
      <c r="AR18" s="134">
        <v>1.7925600000000002</v>
      </c>
      <c r="AS18" s="134">
        <v>1.9148700000000001</v>
      </c>
      <c r="AT18" s="134">
        <v>2.3510400000000002</v>
      </c>
      <c r="AU18" s="134">
        <v>3.200183</v>
      </c>
      <c r="AV18" s="134">
        <v>3.3815999999999997</v>
      </c>
      <c r="AW18" s="134">
        <v>1.40021</v>
      </c>
      <c r="AX18" s="134">
        <v>1.39975</v>
      </c>
      <c r="AY18" s="134">
        <v>1.24028</v>
      </c>
      <c r="AZ18" s="134">
        <v>1.0001880000000001</v>
      </c>
      <c r="BA18" s="134">
        <v>1.1331600000000002</v>
      </c>
      <c r="BB18" s="134">
        <v>1.5022</v>
      </c>
      <c r="BI18" s="154"/>
      <c r="BJ18" s="132">
        <f>SUM(AQ18:$AQ18)/SUM(V18:$V18)</f>
        <v>0.24060000000000001</v>
      </c>
      <c r="BK18" s="132">
        <f>SUM($AQ18:AR18)/SUM($V18:W18)</f>
        <v>0.22701617122473247</v>
      </c>
      <c r="BL18" s="132">
        <f>SUM($AQ18:AS18)/SUM($V18:X18)</f>
        <v>0.22213413405656723</v>
      </c>
      <c r="BM18" s="132">
        <f>SUM($AQ18:AT18)/SUM($V18:Y18)</f>
        <v>0.22908251629356755</v>
      </c>
      <c r="BN18" s="132">
        <f>SUM($AQ18:AU18)/SUM($V18:Z18)</f>
        <v>0.25143727718360065</v>
      </c>
      <c r="BO18" s="132">
        <f>SUM($AQ18:AV18)/SUM($V18:AA18)</f>
        <v>0.25784291490857941</v>
      </c>
      <c r="BP18" s="132">
        <f>SUM($AQ18:AW18)/SUM($V18:AB18)</f>
        <v>0.23454474452554738</v>
      </c>
      <c r="BQ18" s="132">
        <f>SUM($AQ18:AX18)/SUM($V18:AC18)</f>
        <v>0.23602790540540536</v>
      </c>
      <c r="BR18" s="132">
        <f>SUM($AQ18:AY18)/SUM($V18:AD18)</f>
        <v>0.23342082605440473</v>
      </c>
      <c r="BS18" s="132">
        <f>SUM($AQ18:AZ18)/SUM($V18:AE18)</f>
        <v>0.22909245524296673</v>
      </c>
      <c r="BT18" s="132">
        <f>SUM($AQ18:BA18)/SUM($V18:AF18)</f>
        <v>0.22720991059747053</v>
      </c>
      <c r="BU18" s="132">
        <f>SUM($AQ18:BB18)/SUM($V18:AG18)</f>
        <v>0.22910062551271532</v>
      </c>
    </row>
    <row r="19" spans="1:73" s="157" customFormat="1" ht="9" hidden="1" customHeight="1" outlineLevel="1">
      <c r="A19" s="124"/>
      <c r="B19" s="217"/>
      <c r="C19" s="125" t="s">
        <v>304</v>
      </c>
      <c r="D19" s="156"/>
      <c r="E19" s="246">
        <v>4.1008333333333334E-2</v>
      </c>
      <c r="F19" s="127"/>
      <c r="G19" s="128" t="str">
        <f t="shared" si="1"/>
        <v/>
      </c>
      <c r="H19" s="128" t="str">
        <f t="shared" si="1"/>
        <v/>
      </c>
      <c r="I19" s="128" t="str">
        <f t="shared" si="1"/>
        <v/>
      </c>
      <c r="J19" s="128" t="str">
        <f t="shared" si="1"/>
        <v/>
      </c>
      <c r="K19" s="128" t="str">
        <f t="shared" si="1"/>
        <v/>
      </c>
      <c r="L19" s="128" t="str">
        <f t="shared" si="1"/>
        <v/>
      </c>
      <c r="M19" s="128" t="str">
        <f t="shared" si="1"/>
        <v/>
      </c>
      <c r="N19" s="128" t="str">
        <f t="shared" si="1"/>
        <v/>
      </c>
      <c r="O19" s="128" t="str">
        <f t="shared" si="1"/>
        <v/>
      </c>
      <c r="P19" s="128" t="str">
        <f t="shared" si="1"/>
        <v/>
      </c>
      <c r="Q19" s="128" t="str">
        <f t="shared" si="1"/>
        <v/>
      </c>
      <c r="R19" s="128" t="str">
        <f t="shared" si="1"/>
        <v/>
      </c>
      <c r="S19" s="128">
        <f t="shared" si="2"/>
        <v>0</v>
      </c>
      <c r="U19" s="158"/>
      <c r="V19" s="130">
        <v>0</v>
      </c>
      <c r="W19" s="130">
        <v>0</v>
      </c>
      <c r="X19" s="130">
        <v>0</v>
      </c>
      <c r="Y19" s="130">
        <v>0</v>
      </c>
      <c r="Z19" s="130">
        <v>0</v>
      </c>
      <c r="AA19" s="130">
        <v>0</v>
      </c>
      <c r="AB19" s="130">
        <v>0</v>
      </c>
      <c r="AC19" s="130">
        <v>0</v>
      </c>
      <c r="AD19" s="130">
        <v>0</v>
      </c>
      <c r="AE19" s="130">
        <v>0</v>
      </c>
      <c r="AF19" s="130">
        <v>0</v>
      </c>
      <c r="AG19" s="130">
        <v>0</v>
      </c>
      <c r="AH19" s="158"/>
      <c r="AK19" s="124"/>
      <c r="AN19" s="153">
        <f>SUM(G19:I19)/3</f>
        <v>0</v>
      </c>
      <c r="AO19" s="133">
        <f>S19-AN19</f>
        <v>0</v>
      </c>
      <c r="AQ19" s="134">
        <v>0</v>
      </c>
      <c r="AR19" s="134">
        <v>0</v>
      </c>
      <c r="AS19" s="134">
        <v>0</v>
      </c>
      <c r="AT19" s="134">
        <v>0</v>
      </c>
      <c r="AU19" s="134">
        <v>0</v>
      </c>
      <c r="AV19" s="134">
        <v>0</v>
      </c>
      <c r="AW19" s="134">
        <v>0</v>
      </c>
      <c r="AX19" s="134">
        <v>0</v>
      </c>
      <c r="AY19" s="134">
        <v>0</v>
      </c>
      <c r="AZ19" s="134">
        <v>0</v>
      </c>
      <c r="BA19" s="134">
        <v>0</v>
      </c>
      <c r="BB19" s="134">
        <v>0</v>
      </c>
      <c r="BI19" s="159"/>
      <c r="BJ19" s="132"/>
      <c r="BK19" s="132"/>
      <c r="BL19" s="132"/>
      <c r="BM19" s="132"/>
      <c r="BN19" s="132"/>
      <c r="BO19" s="132"/>
      <c r="BP19" s="132"/>
      <c r="BQ19" s="132"/>
      <c r="BR19" s="132"/>
      <c r="BS19" s="132"/>
      <c r="BT19" s="132"/>
      <c r="BU19" s="132"/>
    </row>
    <row r="20" spans="1:73" s="34" customFormat="1" ht="5.0999999999999996" customHeight="1" collapsed="1">
      <c r="A20" s="124"/>
      <c r="B20" s="217"/>
      <c r="C20" s="136"/>
      <c r="D20" s="137"/>
      <c r="E20" s="137"/>
      <c r="F20" s="137"/>
      <c r="G20" s="137"/>
      <c r="H20" s="137"/>
      <c r="I20" s="137"/>
      <c r="J20" s="137"/>
      <c r="K20" s="137"/>
      <c r="L20" s="137"/>
      <c r="M20" s="137"/>
      <c r="N20" s="137"/>
      <c r="O20" s="137"/>
      <c r="P20" s="137"/>
      <c r="Q20" s="137"/>
      <c r="R20" s="137"/>
      <c r="S20" s="137"/>
      <c r="U20" s="129"/>
      <c r="V20" s="138"/>
      <c r="W20" s="138"/>
      <c r="X20" s="138"/>
      <c r="Y20" s="138"/>
      <c r="Z20" s="138"/>
      <c r="AA20" s="138"/>
      <c r="AB20" s="138"/>
      <c r="AC20" s="138"/>
      <c r="AD20" s="138"/>
      <c r="AE20" s="138"/>
      <c r="AF20" s="138"/>
      <c r="AG20" s="138"/>
      <c r="AH20" s="129"/>
      <c r="AN20" s="160"/>
      <c r="AO20" s="124"/>
      <c r="AQ20" s="138"/>
      <c r="AR20" s="138"/>
      <c r="AS20" s="138"/>
      <c r="AT20" s="138"/>
      <c r="AU20" s="138"/>
      <c r="AV20" s="138"/>
      <c r="AW20" s="139"/>
      <c r="AX20" s="138"/>
      <c r="AY20" s="138"/>
      <c r="AZ20" s="138"/>
      <c r="BA20" s="138"/>
      <c r="BB20" s="138"/>
      <c r="BJ20" s="132"/>
      <c r="BK20" s="132"/>
      <c r="BL20" s="132"/>
      <c r="BM20" s="132"/>
      <c r="BN20" s="132"/>
      <c r="BO20" s="132"/>
      <c r="BP20" s="132"/>
      <c r="BQ20" s="132"/>
      <c r="BR20" s="132"/>
      <c r="BS20" s="132"/>
      <c r="BT20" s="132"/>
      <c r="BU20" s="132"/>
    </row>
    <row r="21" spans="1:73" s="145" customFormat="1" ht="12.75" customHeight="1">
      <c r="A21" s="140"/>
      <c r="B21" s="218"/>
      <c r="C21" s="141" t="s">
        <v>193</v>
      </c>
      <c r="D21" s="142"/>
      <c r="E21" s="247">
        <v>7.3529603196610907E-2</v>
      </c>
      <c r="F21" s="143"/>
      <c r="G21" s="144">
        <f t="shared" ref="G21:R33" si="7">IF(V21=0,"",IFERROR(AQ21/V21,0))</f>
        <v>0.11380770977675138</v>
      </c>
      <c r="H21" s="144">
        <f t="shared" si="7"/>
        <v>0.11607022790352216</v>
      </c>
      <c r="I21" s="144">
        <f t="shared" si="7"/>
        <v>0.10536521331091385</v>
      </c>
      <c r="J21" s="144">
        <f t="shared" si="7"/>
        <v>0.10075826019114494</v>
      </c>
      <c r="K21" s="144">
        <f t="shared" si="7"/>
        <v>7.5945274776707372E-2</v>
      </c>
      <c r="L21" s="144">
        <f t="shared" si="7"/>
        <v>7.8526241024645838E-2</v>
      </c>
      <c r="M21" s="144">
        <f t="shared" si="7"/>
        <v>7.3999010168967233E-2</v>
      </c>
      <c r="N21" s="144">
        <f t="shared" si="7"/>
        <v>5.9195893979490571E-2</v>
      </c>
      <c r="O21" s="144">
        <f t="shared" si="7"/>
        <v>7.2698384464751964E-2</v>
      </c>
      <c r="P21" s="144">
        <f t="shared" si="7"/>
        <v>0.10271611661616578</v>
      </c>
      <c r="Q21" s="144">
        <f t="shared" si="7"/>
        <v>0.11687847193773045</v>
      </c>
      <c r="R21" s="144">
        <f t="shared" si="7"/>
        <v>0.11777143214404802</v>
      </c>
      <c r="S21" s="144">
        <f t="shared" ref="S21:S33" si="8">IFERROR(AVERAGE(G21:R21),0)</f>
        <v>9.4477686357903282E-2</v>
      </c>
      <c r="U21" s="146"/>
      <c r="V21" s="147">
        <f>SUM(V22:V33)</f>
        <v>259.79999999999995</v>
      </c>
      <c r="W21" s="147">
        <f>SUM(W22:W33)</f>
        <v>255.81</v>
      </c>
      <c r="X21" s="147">
        <f>SUM(X22:X33)</f>
        <v>255.73000000000002</v>
      </c>
      <c r="Y21" s="147">
        <f>SUM(Y22:Y33)</f>
        <v>256.34999999999997</v>
      </c>
      <c r="Z21" s="147">
        <f>SUM(Z22:Z33)</f>
        <v>256.39</v>
      </c>
      <c r="AA21" s="147">
        <f t="shared" ref="AA21:AG21" si="9">SUM(AA22:AA33)</f>
        <v>257.64999999999998</v>
      </c>
      <c r="AB21" s="147">
        <f t="shared" si="9"/>
        <v>258.63000000000005</v>
      </c>
      <c r="AC21" s="147">
        <f t="shared" si="9"/>
        <v>241.84</v>
      </c>
      <c r="AD21" s="147">
        <f t="shared" si="9"/>
        <v>245.12</v>
      </c>
      <c r="AE21" s="147">
        <f t="shared" si="9"/>
        <v>244.21999999999997</v>
      </c>
      <c r="AF21" s="147">
        <f t="shared" si="9"/>
        <v>244.1</v>
      </c>
      <c r="AG21" s="147">
        <f t="shared" si="9"/>
        <v>239.92000000000002</v>
      </c>
      <c r="AH21" s="146"/>
      <c r="AN21" s="149">
        <f t="shared" ref="AN21:AN26" si="10">SUM(G21:I21)/3</f>
        <v>0.11174771699706247</v>
      </c>
      <c r="AO21" s="150">
        <f t="shared" ref="AO21:AO33" si="11">S21-AN21</f>
        <v>-1.727003063915919E-2</v>
      </c>
      <c r="AQ21" s="151">
        <f>SUM(AQ22:AQ33)</f>
        <v>29.567243000000001</v>
      </c>
      <c r="AR21" s="151">
        <f>SUM(AR22:AR33)</f>
        <v>29.691925000000005</v>
      </c>
      <c r="AS21" s="151">
        <f>SUM(AS22:AS33)</f>
        <v>26.945046000000001</v>
      </c>
      <c r="AT21" s="151">
        <f t="shared" ref="AT21:BB21" si="12">SUM(AT22:AT33)</f>
        <v>25.82938</v>
      </c>
      <c r="AU21" s="151">
        <f t="shared" si="12"/>
        <v>19.471609000000001</v>
      </c>
      <c r="AV21" s="151">
        <f t="shared" si="12"/>
        <v>20.232285999999998</v>
      </c>
      <c r="AW21" s="151">
        <f t="shared" si="12"/>
        <v>19.138363999999999</v>
      </c>
      <c r="AX21" s="151">
        <f t="shared" si="12"/>
        <v>14.315935</v>
      </c>
      <c r="AY21" s="151">
        <f t="shared" si="12"/>
        <v>17.819828000000001</v>
      </c>
      <c r="AZ21" s="151">
        <f t="shared" si="12"/>
        <v>25.085330000000003</v>
      </c>
      <c r="BA21" s="151">
        <f t="shared" si="12"/>
        <v>28.530035000000002</v>
      </c>
      <c r="BB21" s="151">
        <f t="shared" si="12"/>
        <v>28.255722000000002</v>
      </c>
      <c r="BE21" s="135">
        <f>SUM(G21:I21)/3</f>
        <v>0.11174771699706247</v>
      </c>
      <c r="BF21" s="135">
        <f>SUM(J21:L21)/3</f>
        <v>8.5076591997499382E-2</v>
      </c>
      <c r="BG21" s="135">
        <f>SUM(M21:O21)/3</f>
        <v>6.8631096204403261E-2</v>
      </c>
      <c r="BH21" s="135">
        <f>SUM(P21:R21)/3</f>
        <v>0.11245534023264808</v>
      </c>
      <c r="BJ21" s="227">
        <f>SUM(AQ21:$AQ21)/SUM(V21:$V21)</f>
        <v>0.11380770977675138</v>
      </c>
      <c r="BK21" s="227">
        <f>SUM($AQ21:AR21)/SUM($V21:W21)</f>
        <v>0.11493021469715485</v>
      </c>
      <c r="BL21" s="227">
        <f>SUM($AQ21:AS21)/SUM($V21:X21)</f>
        <v>0.11175903492623229</v>
      </c>
      <c r="BM21" s="227">
        <f>SUM($AQ21:AT21)/SUM($V21:Y21)</f>
        <v>0.109014969494692</v>
      </c>
      <c r="BN21" s="227">
        <f>SUM($AQ21:AU21)/SUM($V21:Z21)</f>
        <v>0.10241200158868606</v>
      </c>
      <c r="BO21" s="227">
        <f>SUM($AQ21:AV21)/SUM($V21:AA21)</f>
        <v>9.8420273977933861E-2</v>
      </c>
      <c r="BP21" s="227">
        <f>SUM($AQ21:AW21)/SUM($V21:AB21)</f>
        <v>9.4912047035037417E-2</v>
      </c>
      <c r="BQ21" s="227">
        <f>SUM($AQ21:AX21)/SUM($V21:AC21)</f>
        <v>9.0682493389481922E-2</v>
      </c>
      <c r="BR21" s="227">
        <f>SUM($AQ21:AY21)/SUM($V21:AD21)</f>
        <v>8.8755231449906422E-2</v>
      </c>
      <c r="BS21" s="227">
        <f>SUM($AQ21:AZ21)/SUM($V21:AE21)</f>
        <v>9.0102050925523591E-2</v>
      </c>
      <c r="BT21" s="227">
        <f>SUM($AQ21:BA21)/SUM($V21:AF21)</f>
        <v>9.2456867965586317E-2</v>
      </c>
      <c r="BU21" s="227">
        <f>SUM($AQ21:BB21)/SUM($V21:AG21)</f>
        <v>9.4470911870432023E-2</v>
      </c>
    </row>
    <row r="22" spans="1:73" s="34" customFormat="1" ht="12.75" customHeight="1">
      <c r="A22" s="124" t="s">
        <v>151</v>
      </c>
      <c r="B22" s="217"/>
      <c r="C22" s="125" t="s">
        <v>152</v>
      </c>
      <c r="E22" s="246">
        <v>0.11240833333333333</v>
      </c>
      <c r="F22" s="161"/>
      <c r="G22" s="128">
        <f t="shared" si="7"/>
        <v>0.19009999999999999</v>
      </c>
      <c r="H22" s="128">
        <f t="shared" si="7"/>
        <v>0.10141611141452757</v>
      </c>
      <c r="I22" s="128">
        <f t="shared" si="7"/>
        <v>0.11493898704358069</v>
      </c>
      <c r="J22" s="128">
        <f t="shared" si="7"/>
        <v>0.13731880492091386</v>
      </c>
      <c r="K22" s="128">
        <f t="shared" si="7"/>
        <v>0.10973221709006928</v>
      </c>
      <c r="L22" s="128">
        <f t="shared" si="7"/>
        <v>0.12210682226211847</v>
      </c>
      <c r="M22" s="128">
        <f t="shared" si="7"/>
        <v>0.10967390300230946</v>
      </c>
      <c r="N22" s="128">
        <f t="shared" si="7"/>
        <v>0.16914053724053724</v>
      </c>
      <c r="O22" s="128">
        <f t="shared" si="7"/>
        <v>0.19192810902896082</v>
      </c>
      <c r="P22" s="128">
        <f t="shared" si="7"/>
        <v>0.16402861990950227</v>
      </c>
      <c r="Q22" s="128">
        <f t="shared" si="7"/>
        <v>0.12212537764350455</v>
      </c>
      <c r="R22" s="128">
        <f t="shared" si="7"/>
        <v>8.4414136125654446E-2</v>
      </c>
      <c r="S22" s="128">
        <f t="shared" si="8"/>
        <v>0.13474363547347321</v>
      </c>
      <c r="U22" s="129"/>
      <c r="V22" s="130">
        <v>19.82</v>
      </c>
      <c r="W22" s="130">
        <v>18.310000000000002</v>
      </c>
      <c r="X22" s="130">
        <v>16.98</v>
      </c>
      <c r="Y22" s="130">
        <v>17.07</v>
      </c>
      <c r="Z22" s="130">
        <v>17.32</v>
      </c>
      <c r="AA22" s="130">
        <v>16.71</v>
      </c>
      <c r="AB22" s="130">
        <v>17.32</v>
      </c>
      <c r="AC22" s="130">
        <v>16.380000000000003</v>
      </c>
      <c r="AD22" s="130">
        <v>17.61</v>
      </c>
      <c r="AE22" s="130">
        <v>17.68</v>
      </c>
      <c r="AF22" s="130">
        <v>16.549999999999997</v>
      </c>
      <c r="AG22" s="130">
        <v>15.280000000000001</v>
      </c>
      <c r="AH22" s="129"/>
      <c r="AK22" s="34">
        <v>200</v>
      </c>
      <c r="AL22" s="34" t="s">
        <v>153</v>
      </c>
      <c r="AN22" s="153">
        <f t="shared" si="10"/>
        <v>0.13548503281936941</v>
      </c>
      <c r="AO22" s="153">
        <f t="shared" si="11"/>
        <v>-7.4139734589620532E-4</v>
      </c>
      <c r="AQ22" s="134">
        <v>3.767782</v>
      </c>
      <c r="AR22" s="134">
        <v>1.8569290000000001</v>
      </c>
      <c r="AS22" s="134">
        <v>1.9516640000000001</v>
      </c>
      <c r="AT22" s="134">
        <v>2.3440319999999999</v>
      </c>
      <c r="AU22" s="134">
        <v>1.9005619999999999</v>
      </c>
      <c r="AV22" s="134">
        <v>2.0404049999999998</v>
      </c>
      <c r="AW22" s="134">
        <v>1.8995519999999999</v>
      </c>
      <c r="AX22" s="134">
        <v>2.7705220000000002</v>
      </c>
      <c r="AY22" s="134">
        <v>3.3798539999999999</v>
      </c>
      <c r="AZ22" s="134">
        <v>2.900026</v>
      </c>
      <c r="BA22" s="134">
        <v>2.0211749999999999</v>
      </c>
      <c r="BB22" s="134">
        <v>1.2898480000000001</v>
      </c>
      <c r="BI22" s="154"/>
      <c r="BJ22" s="132">
        <f>SUM(AQ22:$AQ22)/SUM(V22:$V22)</f>
        <v>0.19009999999999999</v>
      </c>
      <c r="BK22" s="132">
        <f>SUM($AQ22:AR22)/SUM($V22:W22)</f>
        <v>0.14751405717282978</v>
      </c>
      <c r="BL22" s="132">
        <f>SUM($AQ22:AS22)/SUM($V22:X22)</f>
        <v>0.13747731809109054</v>
      </c>
      <c r="BM22" s="132">
        <f>SUM($AQ22:AT22)/SUM($V22:Y22)</f>
        <v>0.13743983097811024</v>
      </c>
      <c r="BN22" s="132">
        <f>SUM($AQ22:AU22)/SUM($V22:Z22)</f>
        <v>0.13207786592178769</v>
      </c>
      <c r="BO22" s="132">
        <f>SUM($AQ22:AV22)/SUM($V22:AA22)</f>
        <v>0.1305091234347048</v>
      </c>
      <c r="BP22" s="132">
        <f>SUM($AQ22:AW22)/SUM($V22:AB22)</f>
        <v>0.12758784101028089</v>
      </c>
      <c r="BQ22" s="132">
        <f>SUM($AQ22:AX22)/SUM($V22:AC22)</f>
        <v>0.13245263383603745</v>
      </c>
      <c r="BR22" s="132">
        <f>SUM($AQ22:AY22)/SUM($V22:AD22)</f>
        <v>0.13910171406805485</v>
      </c>
      <c r="BS22" s="132">
        <f>SUM($AQ22:AZ22)/SUM($V22:AE22)</f>
        <v>0.14161716894977169</v>
      </c>
      <c r="BT22" s="132">
        <f>SUM($AQ22:BA22)/SUM($V22:AF22)</f>
        <v>0.13993482659713169</v>
      </c>
      <c r="BU22" s="132">
        <f>SUM($AQ22:BB22)/SUM($V22:AG22)</f>
        <v>0.13583708158237937</v>
      </c>
    </row>
    <row r="23" spans="1:73" s="34" customFormat="1" ht="12.75" customHeight="1">
      <c r="A23" s="124" t="s">
        <v>188</v>
      </c>
      <c r="B23" s="217"/>
      <c r="C23" s="125" t="s">
        <v>189</v>
      </c>
      <c r="D23" s="126"/>
      <c r="E23" s="246">
        <v>2.3650000000000001E-2</v>
      </c>
      <c r="F23" s="127"/>
      <c r="G23" s="128">
        <f t="shared" si="7"/>
        <v>8.5000000000000006E-3</v>
      </c>
      <c r="H23" s="128">
        <f t="shared" si="7"/>
        <v>1.2800000000000001E-2</v>
      </c>
      <c r="I23" s="128">
        <f t="shared" si="7"/>
        <v>3.3000000000000002E-2</v>
      </c>
      <c r="J23" s="128">
        <f t="shared" si="7"/>
        <v>3.1199999999999999E-2</v>
      </c>
      <c r="K23" s="128">
        <f t="shared" si="7"/>
        <v>2.8100000000000003E-2</v>
      </c>
      <c r="L23" s="128">
        <f t="shared" si="7"/>
        <v>7.7999999999999996E-3</v>
      </c>
      <c r="M23" s="128">
        <f t="shared" si="7"/>
        <v>6.0000000000000001E-3</v>
      </c>
      <c r="N23" s="128">
        <f t="shared" si="7"/>
        <v>0</v>
      </c>
      <c r="O23" s="128">
        <f t="shared" si="7"/>
        <v>6.9999999999999999E-4</v>
      </c>
      <c r="P23" s="128">
        <f t="shared" si="7"/>
        <v>4.7000000000000002E-3</v>
      </c>
      <c r="Q23" s="128">
        <f t="shared" si="7"/>
        <v>3.8E-3</v>
      </c>
      <c r="R23" s="128">
        <f t="shared" si="7"/>
        <v>3.9899999999999998E-2</v>
      </c>
      <c r="S23" s="128">
        <f t="shared" si="8"/>
        <v>1.4708333333333332E-2</v>
      </c>
      <c r="U23" s="162"/>
      <c r="V23" s="130">
        <v>37.57</v>
      </c>
      <c r="W23" s="130">
        <v>38.42</v>
      </c>
      <c r="X23" s="130">
        <v>38.74</v>
      </c>
      <c r="Y23" s="130">
        <v>38.520000000000003</v>
      </c>
      <c r="Z23" s="130">
        <v>38.119999999999997</v>
      </c>
      <c r="AA23" s="130">
        <v>38.33</v>
      </c>
      <c r="AB23" s="130">
        <v>38.409999999999997</v>
      </c>
      <c r="AC23" s="130">
        <v>37.31</v>
      </c>
      <c r="AD23" s="130">
        <v>37.15</v>
      </c>
      <c r="AE23" s="130">
        <v>37.26</v>
      </c>
      <c r="AF23" s="130">
        <v>38.35</v>
      </c>
      <c r="AG23" s="130">
        <v>39.75</v>
      </c>
      <c r="AH23" s="129"/>
      <c r="AK23" s="34">
        <v>530</v>
      </c>
      <c r="AL23" s="34" t="s">
        <v>157</v>
      </c>
      <c r="AM23" s="163"/>
      <c r="AN23" s="153">
        <f t="shared" si="10"/>
        <v>1.8100000000000002E-2</v>
      </c>
      <c r="AO23" s="133">
        <f t="shared" si="11"/>
        <v>-3.3916666666666696E-3</v>
      </c>
      <c r="AQ23" s="134">
        <v>0.31934500000000005</v>
      </c>
      <c r="AR23" s="134">
        <v>0.49177600000000005</v>
      </c>
      <c r="AS23" s="134">
        <v>1.2784200000000001</v>
      </c>
      <c r="AT23" s="134">
        <v>1.201824</v>
      </c>
      <c r="AU23" s="134">
        <v>1.071172</v>
      </c>
      <c r="AV23" s="134">
        <v>0.29897399999999996</v>
      </c>
      <c r="AW23" s="134">
        <v>0.23046</v>
      </c>
      <c r="AX23" s="134">
        <v>0</v>
      </c>
      <c r="AY23" s="134">
        <v>2.6005E-2</v>
      </c>
      <c r="AZ23" s="134">
        <v>0.175122</v>
      </c>
      <c r="BA23" s="134">
        <v>0.14573</v>
      </c>
      <c r="BB23" s="134">
        <v>1.586025</v>
      </c>
      <c r="BI23" s="154"/>
      <c r="BJ23" s="132">
        <f>SUM(AQ23:$AQ23)/SUM(V23:$V23)</f>
        <v>8.5000000000000006E-3</v>
      </c>
      <c r="BK23" s="132">
        <f>SUM($AQ23:AR23)/SUM($V23:W23)</f>
        <v>1.0674049217002237E-2</v>
      </c>
      <c r="BL23" s="132">
        <f>SUM($AQ23:AS23)/SUM($V23:X23)</f>
        <v>1.8212681948923559E-2</v>
      </c>
      <c r="BM23" s="132">
        <f>SUM($AQ23:AT23)/SUM($V23:Y23)</f>
        <v>2.1477096247960844E-2</v>
      </c>
      <c r="BN23" s="132">
        <f>SUM($AQ23:AU23)/SUM($V23:Z23)</f>
        <v>2.2796347389873014E-2</v>
      </c>
      <c r="BO23" s="132">
        <f>SUM($AQ23:AV23)/SUM($V23:AA23)</f>
        <v>2.0293909447104914E-2</v>
      </c>
      <c r="BP23" s="132">
        <f>SUM($AQ23:AW23)/SUM($V23:AB23)</f>
        <v>1.824613404945731E-2</v>
      </c>
      <c r="BQ23" s="132">
        <f>SUM($AQ23:AX23)/SUM($V23:AC23)</f>
        <v>1.6017192718224084E-2</v>
      </c>
      <c r="BR23" s="132">
        <f>SUM($AQ23:AY23)/SUM($V23:AD23)</f>
        <v>1.4356119917097234E-2</v>
      </c>
      <c r="BS23" s="132">
        <f>SUM($AQ23:AZ23)/SUM($V23:AE23)</f>
        <v>1.3408888186820419E-2</v>
      </c>
      <c r="BT23" s="132">
        <f>SUM($AQ23:BA23)/SUM($V23:AF23)</f>
        <v>1.2527686642115834E-2</v>
      </c>
      <c r="BU23" s="132">
        <f>SUM($AQ23:BB23)/SUM($V23:AG23)</f>
        <v>1.4903703622824449E-2</v>
      </c>
    </row>
    <row r="24" spans="1:73" s="34" customFormat="1" ht="12.75" customHeight="1">
      <c r="A24" s="124" t="s">
        <v>185</v>
      </c>
      <c r="B24" s="217"/>
      <c r="C24" s="125" t="s">
        <v>161</v>
      </c>
      <c r="D24" s="164"/>
      <c r="E24" s="246">
        <v>4.9133333333333327E-2</v>
      </c>
      <c r="F24" s="161"/>
      <c r="G24" s="128">
        <f t="shared" si="7"/>
        <v>0.1915</v>
      </c>
      <c r="H24" s="128">
        <f t="shared" si="7"/>
        <v>0.18690000000000004</v>
      </c>
      <c r="I24" s="128">
        <f t="shared" si="7"/>
        <v>0.16239999999999999</v>
      </c>
      <c r="J24" s="128">
        <f t="shared" si="7"/>
        <v>0.1701</v>
      </c>
      <c r="K24" s="128">
        <f t="shared" si="7"/>
        <v>0.10210000000000001</v>
      </c>
      <c r="L24" s="128">
        <f t="shared" si="7"/>
        <v>0.11219999999999999</v>
      </c>
      <c r="M24" s="128">
        <f t="shared" si="7"/>
        <v>8.7900000000000006E-2</v>
      </c>
      <c r="N24" s="128">
        <f t="shared" si="7"/>
        <v>4.7199999999999999E-2</v>
      </c>
      <c r="O24" s="128">
        <f t="shared" si="7"/>
        <v>8.9599999999999999E-2</v>
      </c>
      <c r="P24" s="128">
        <f t="shared" si="7"/>
        <v>0.15010000000000001</v>
      </c>
      <c r="Q24" s="128">
        <f t="shared" si="7"/>
        <v>0.1968</v>
      </c>
      <c r="R24" s="128">
        <f t="shared" si="7"/>
        <v>0.25890000000000002</v>
      </c>
      <c r="S24" s="128">
        <f t="shared" si="8"/>
        <v>0.14630833333333335</v>
      </c>
      <c r="U24" s="162"/>
      <c r="V24" s="130">
        <v>24.67</v>
      </c>
      <c r="W24" s="130">
        <v>24.13</v>
      </c>
      <c r="X24" s="130">
        <v>23.87</v>
      </c>
      <c r="Y24" s="130">
        <v>23.74</v>
      </c>
      <c r="Z24" s="130">
        <v>23.74</v>
      </c>
      <c r="AA24" s="130">
        <v>23.73</v>
      </c>
      <c r="AB24" s="130">
        <v>23.93</v>
      </c>
      <c r="AC24" s="130">
        <v>21.77</v>
      </c>
      <c r="AD24" s="130">
        <v>21.68</v>
      </c>
      <c r="AE24" s="130">
        <v>21.59</v>
      </c>
      <c r="AF24" s="130">
        <v>20.99</v>
      </c>
      <c r="AG24" s="130">
        <v>20.49</v>
      </c>
      <c r="AH24" s="129"/>
      <c r="AK24" s="34">
        <v>520</v>
      </c>
      <c r="AL24" s="34" t="s">
        <v>161</v>
      </c>
      <c r="AN24" s="153">
        <f t="shared" si="10"/>
        <v>0.18026666666666669</v>
      </c>
      <c r="AO24" s="133">
        <f t="shared" si="11"/>
        <v>-3.395833333333334E-2</v>
      </c>
      <c r="AQ24" s="134">
        <v>4.7243050000000002</v>
      </c>
      <c r="AR24" s="134">
        <v>4.5098970000000005</v>
      </c>
      <c r="AS24" s="134">
        <v>3.8764879999999997</v>
      </c>
      <c r="AT24" s="134">
        <v>4.0381739999999997</v>
      </c>
      <c r="AU24" s="134">
        <v>2.423854</v>
      </c>
      <c r="AV24" s="134">
        <v>2.662506</v>
      </c>
      <c r="AW24" s="134">
        <v>2.1034470000000001</v>
      </c>
      <c r="AX24" s="134">
        <v>1.027544</v>
      </c>
      <c r="AY24" s="134">
        <v>1.942528</v>
      </c>
      <c r="AZ24" s="134">
        <v>3.2406590000000004</v>
      </c>
      <c r="BA24" s="134">
        <v>4.1308319999999998</v>
      </c>
      <c r="BB24" s="134">
        <v>5.3048609999999998</v>
      </c>
      <c r="BI24" s="154"/>
      <c r="BJ24" s="132">
        <f>SUM(AQ24:$AQ24)/SUM(V24:$V24)</f>
        <v>0.1915</v>
      </c>
      <c r="BK24" s="132">
        <f>SUM($AQ24:AR24)/SUM($V24:W24)</f>
        <v>0.18922545081967213</v>
      </c>
      <c r="BL24" s="132">
        <f>SUM($AQ24:AS24)/SUM($V24:X24)</f>
        <v>0.18041406357506537</v>
      </c>
      <c r="BM24" s="132">
        <f>SUM($AQ24:AT24)/SUM($V24:Y24)</f>
        <v>0.17787432838917125</v>
      </c>
      <c r="BN24" s="132">
        <f>SUM($AQ24:AU24)/SUM($V24:Z24)</f>
        <v>0.16290235538909695</v>
      </c>
      <c r="BO24" s="132">
        <f>SUM($AQ24:AV24)/SUM($V24:AA24)</f>
        <v>0.1545400611620795</v>
      </c>
      <c r="BP24" s="132">
        <f>SUM($AQ24:AW24)/SUM($V24:AB24)</f>
        <v>0.1450370716882188</v>
      </c>
      <c r="BQ24" s="132">
        <f>SUM($AQ24:AX24)/SUM($V24:AC24)</f>
        <v>0.13380216795020569</v>
      </c>
      <c r="BR24" s="132">
        <f>SUM($AQ24:AY24)/SUM($V24:AD24)</f>
        <v>0.12926603711066928</v>
      </c>
      <c r="BS24" s="132">
        <f>SUM($AQ24:AZ24)/SUM($V24:AE24)</f>
        <v>0.13119777539188315</v>
      </c>
      <c r="BT24" s="132">
        <f>SUM($AQ24:BA24)/SUM($V24:AF24)</f>
        <v>0.13662241569492592</v>
      </c>
      <c r="BU24" s="132">
        <f>SUM($AQ24:BB24)/SUM($V24:AG24)</f>
        <v>0.14575545875405532</v>
      </c>
    </row>
    <row r="25" spans="1:73" s="34" customFormat="1" ht="12.75" customHeight="1">
      <c r="A25" s="124" t="s">
        <v>191</v>
      </c>
      <c r="B25" s="217"/>
      <c r="C25" s="125" t="s">
        <v>192</v>
      </c>
      <c r="E25" s="246">
        <v>0.12492499999999999</v>
      </c>
      <c r="F25" s="161"/>
      <c r="G25" s="128">
        <f t="shared" si="7"/>
        <v>0.17910000000000001</v>
      </c>
      <c r="H25" s="128">
        <f t="shared" si="7"/>
        <v>0.15260000000000001</v>
      </c>
      <c r="I25" s="128">
        <f t="shared" si="7"/>
        <v>0.13350000000000001</v>
      </c>
      <c r="J25" s="128">
        <f t="shared" si="7"/>
        <v>0.1313</v>
      </c>
      <c r="K25" s="128">
        <f t="shared" si="7"/>
        <v>0.13270000000000001</v>
      </c>
      <c r="L25" s="128">
        <f t="shared" si="7"/>
        <v>9.2200000000000004E-2</v>
      </c>
      <c r="M25" s="128">
        <f t="shared" si="7"/>
        <v>9.4600000000000004E-2</v>
      </c>
      <c r="N25" s="128">
        <f t="shared" si="7"/>
        <v>0.1055</v>
      </c>
      <c r="O25" s="128">
        <f t="shared" si="7"/>
        <v>0.1754</v>
      </c>
      <c r="P25" s="128">
        <f t="shared" si="7"/>
        <v>0.1736</v>
      </c>
      <c r="Q25" s="128">
        <f t="shared" si="7"/>
        <v>0.27</v>
      </c>
      <c r="R25" s="128">
        <f t="shared" si="7"/>
        <v>0.2384</v>
      </c>
      <c r="S25" s="128">
        <f t="shared" si="8"/>
        <v>0.15657499999999999</v>
      </c>
      <c r="U25" s="162"/>
      <c r="V25" s="130">
        <v>21.66</v>
      </c>
      <c r="W25" s="130">
        <v>21.33</v>
      </c>
      <c r="X25" s="130">
        <v>21.73</v>
      </c>
      <c r="Y25" s="130">
        <v>21.73</v>
      </c>
      <c r="Z25" s="130">
        <v>22.17</v>
      </c>
      <c r="AA25" s="130">
        <v>21.53</v>
      </c>
      <c r="AB25" s="130">
        <v>22.33</v>
      </c>
      <c r="AC25" s="130">
        <v>24.24</v>
      </c>
      <c r="AD25" s="130">
        <v>23.13</v>
      </c>
      <c r="AE25" s="130">
        <v>21.33</v>
      </c>
      <c r="AF25" s="130">
        <v>22.22</v>
      </c>
      <c r="AG25" s="130">
        <v>22.33</v>
      </c>
      <c r="AH25" s="129"/>
      <c r="AK25" s="34">
        <v>550</v>
      </c>
      <c r="AL25" s="34" t="s">
        <v>168</v>
      </c>
      <c r="AM25" s="163"/>
      <c r="AN25" s="153">
        <f t="shared" si="10"/>
        <v>0.15506666666666666</v>
      </c>
      <c r="AO25" s="133">
        <f t="shared" si="11"/>
        <v>1.5083333333333337E-3</v>
      </c>
      <c r="AQ25" s="134">
        <v>3.8793060000000001</v>
      </c>
      <c r="AR25" s="134">
        <v>3.2549580000000002</v>
      </c>
      <c r="AS25" s="134">
        <v>2.9009550000000002</v>
      </c>
      <c r="AT25" s="134">
        <v>2.8531490000000002</v>
      </c>
      <c r="AU25" s="134">
        <v>2.9419590000000007</v>
      </c>
      <c r="AV25" s="134">
        <v>1.9850660000000002</v>
      </c>
      <c r="AW25" s="134">
        <v>2.1124179999999999</v>
      </c>
      <c r="AX25" s="134">
        <v>2.5573199999999998</v>
      </c>
      <c r="AY25" s="134">
        <v>4.0570019999999998</v>
      </c>
      <c r="AZ25" s="134">
        <v>3.7028879999999997</v>
      </c>
      <c r="BA25" s="134">
        <v>5.9994000000000005</v>
      </c>
      <c r="BB25" s="134">
        <v>5.3234719999999998</v>
      </c>
      <c r="BI25" s="154"/>
      <c r="BJ25" s="132">
        <f>SUM(AQ25:$AQ25)/SUM(V25:$V25)</f>
        <v>0.17910000000000001</v>
      </c>
      <c r="BK25" s="132">
        <f>SUM($AQ25:AR25)/SUM($V25:W25)</f>
        <v>0.16595170969993023</v>
      </c>
      <c r="BL25" s="132">
        <f>SUM($AQ25:AS25)/SUM($V25:X25)</f>
        <v>0.15505591779975278</v>
      </c>
      <c r="BM25" s="132">
        <f>SUM($AQ25:AT25)/SUM($V25:Y25)</f>
        <v>0.14908465008675534</v>
      </c>
      <c r="BN25" s="132">
        <f>SUM($AQ25:AU25)/SUM($V25:Z25)</f>
        <v>0.1457404437488492</v>
      </c>
      <c r="BO25" s="132">
        <f>SUM($AQ25:AV25)/SUM($V25:AA25)</f>
        <v>0.13688354206684594</v>
      </c>
      <c r="BP25" s="132">
        <f>SUM($AQ25:AW25)/SUM($V25:AB25)</f>
        <v>0.13069131033578171</v>
      </c>
      <c r="BQ25" s="132">
        <f>SUM($AQ25:AX25)/SUM($V25:AC25)</f>
        <v>0.12723591557265729</v>
      </c>
      <c r="BR25" s="132">
        <f>SUM($AQ25:AY25)/SUM($V25:AD25)</f>
        <v>0.13281027270452839</v>
      </c>
      <c r="BS25" s="132">
        <f>SUM($AQ25:AZ25)/SUM($V25:AE25)</f>
        <v>0.13674392350122072</v>
      </c>
      <c r="BT25" s="132">
        <f>SUM($AQ25:BA25)/SUM($V25:AF25)</f>
        <v>0.14890887838948233</v>
      </c>
      <c r="BU25" s="132">
        <f>SUM($AQ25:BB25)/SUM($V25:AG25)</f>
        <v>0.15642905580852745</v>
      </c>
    </row>
    <row r="26" spans="1:73" s="34" customFormat="1" ht="12.75" customHeight="1">
      <c r="A26" s="124" t="s">
        <v>305</v>
      </c>
      <c r="B26" s="217"/>
      <c r="C26" s="125" t="s">
        <v>306</v>
      </c>
      <c r="E26" s="246">
        <v>9.0725E-2</v>
      </c>
      <c r="F26" s="161"/>
      <c r="G26" s="128">
        <f t="shared" si="7"/>
        <v>0.11039999999999998</v>
      </c>
      <c r="H26" s="128">
        <f t="shared" si="7"/>
        <v>0.11050000000000001</v>
      </c>
      <c r="I26" s="128">
        <f t="shared" si="7"/>
        <v>0</v>
      </c>
      <c r="J26" s="128">
        <f t="shared" si="7"/>
        <v>2.0199999999999999E-2</v>
      </c>
      <c r="K26" s="128">
        <f t="shared" si="7"/>
        <v>6.4999999999999997E-3</v>
      </c>
      <c r="L26" s="128">
        <f t="shared" si="7"/>
        <v>1.5199999999999998E-2</v>
      </c>
      <c r="M26" s="128">
        <f t="shared" si="7"/>
        <v>8.5199999999999998E-2</v>
      </c>
      <c r="N26" s="248">
        <f t="shared" si="7"/>
        <v>0</v>
      </c>
      <c r="O26" s="248">
        <f t="shared" si="7"/>
        <v>0</v>
      </c>
      <c r="P26" s="248">
        <f t="shared" si="7"/>
        <v>0</v>
      </c>
      <c r="Q26" s="248">
        <f t="shared" si="7"/>
        <v>0</v>
      </c>
      <c r="R26" s="248">
        <f t="shared" si="7"/>
        <v>0</v>
      </c>
      <c r="S26" s="128">
        <f t="shared" si="8"/>
        <v>2.8999999999999998E-2</v>
      </c>
      <c r="U26" s="162"/>
      <c r="V26" s="130">
        <v>11.84</v>
      </c>
      <c r="W26" s="130">
        <v>10.34</v>
      </c>
      <c r="X26" s="130">
        <v>9.35</v>
      </c>
      <c r="Y26" s="130">
        <v>9.91</v>
      </c>
      <c r="Z26" s="130">
        <v>9.9499999999999993</v>
      </c>
      <c r="AA26" s="130">
        <v>10.95</v>
      </c>
      <c r="AB26" s="130">
        <v>10.6</v>
      </c>
      <c r="AC26" s="130">
        <v>2.4</v>
      </c>
      <c r="AD26" s="130">
        <v>2.4</v>
      </c>
      <c r="AE26" s="130">
        <v>2.23</v>
      </c>
      <c r="AF26" s="130">
        <v>1.8</v>
      </c>
      <c r="AG26" s="130">
        <v>1.8</v>
      </c>
      <c r="AH26" s="129"/>
      <c r="AK26" s="34">
        <v>540</v>
      </c>
      <c r="AL26" s="34" t="s">
        <v>306</v>
      </c>
      <c r="AN26" s="153">
        <f t="shared" si="10"/>
        <v>7.3633333333333328E-2</v>
      </c>
      <c r="AO26" s="133">
        <f t="shared" si="11"/>
        <v>-4.463333333333333E-2</v>
      </c>
      <c r="AQ26" s="134">
        <v>1.3071359999999999</v>
      </c>
      <c r="AR26" s="134">
        <v>1.1425700000000001</v>
      </c>
      <c r="AS26" s="134">
        <v>0</v>
      </c>
      <c r="AT26" s="134">
        <v>0.200182</v>
      </c>
      <c r="AU26" s="134">
        <v>6.4674999999999996E-2</v>
      </c>
      <c r="AV26" s="134">
        <v>0.16643999999999998</v>
      </c>
      <c r="AW26" s="134">
        <v>0.90311999999999992</v>
      </c>
      <c r="AX26" s="134">
        <v>0</v>
      </c>
      <c r="AY26" s="134">
        <v>0</v>
      </c>
      <c r="AZ26" s="134">
        <v>0</v>
      </c>
      <c r="BA26" s="134">
        <v>0</v>
      </c>
      <c r="BB26" s="134">
        <v>0</v>
      </c>
      <c r="BI26" s="154"/>
      <c r="BJ26" s="132">
        <f>SUM(AQ26:$AQ26)/SUM(V26:$V26)</f>
        <v>0.11039999999999998</v>
      </c>
      <c r="BK26" s="132">
        <f>SUM($AQ26:AR26)/SUM($V26:W26)</f>
        <v>0.11044661857529306</v>
      </c>
      <c r="BL26" s="132">
        <f>SUM($AQ26:AS26)/SUM($V26:X26)</f>
        <v>7.7694449730415477E-2</v>
      </c>
      <c r="BM26" s="132">
        <f>SUM($AQ26:AT26)/SUM($V26:Y26)</f>
        <v>6.394517374517375E-2</v>
      </c>
      <c r="BN26" s="132">
        <f>SUM($AQ26:AU26)/SUM($V26:Z26)</f>
        <v>5.2822786534345197E-2</v>
      </c>
      <c r="BO26" s="132">
        <f>SUM($AQ26:AV26)/SUM($V26:AA26)</f>
        <v>4.6214356753288409E-2</v>
      </c>
      <c r="BP26" s="132">
        <f>SUM($AQ26:AW26)/SUM($V26:AB26)</f>
        <v>5.1879942418426098E-2</v>
      </c>
      <c r="BQ26" s="132">
        <f>SUM($AQ26:AX26)/SUM($V26:AC26)</f>
        <v>5.0227276347225902E-2</v>
      </c>
      <c r="BR26" s="132">
        <f>SUM($AQ26:AY26)/SUM($V26:AD26)</f>
        <v>4.8676652945716478E-2</v>
      </c>
      <c r="BS26" s="132">
        <f>SUM($AQ26:AZ26)/SUM($V26:AE26)</f>
        <v>4.7319282230836555E-2</v>
      </c>
      <c r="BT26" s="132">
        <f>SUM($AQ26:BA26)/SUM($V26:AF26)</f>
        <v>4.627764461293872E-2</v>
      </c>
      <c r="BU26" s="132">
        <f>SUM($AQ26:BB26)/SUM($V26:AG26)</f>
        <v>4.5280878305612053E-2</v>
      </c>
    </row>
    <row r="27" spans="1:73" s="157" customFormat="1" ht="12.75" customHeight="1">
      <c r="A27" s="124" t="s">
        <v>155</v>
      </c>
      <c r="B27" s="217"/>
      <c r="C27" s="125" t="s">
        <v>307</v>
      </c>
      <c r="E27" s="249" t="s">
        <v>308</v>
      </c>
      <c r="F27" s="161"/>
      <c r="G27" s="128">
        <f t="shared" si="7"/>
        <v>0.11444270959902794</v>
      </c>
      <c r="H27" s="128">
        <f t="shared" si="7"/>
        <v>9.7800418410041848E-2</v>
      </c>
      <c r="I27" s="128">
        <f t="shared" si="7"/>
        <v>5.8260210396039604E-2</v>
      </c>
      <c r="J27" s="128">
        <f t="shared" si="7"/>
        <v>7.5908997429305916E-2</v>
      </c>
      <c r="K27" s="128">
        <f t="shared" si="7"/>
        <v>1.6764898493778653E-3</v>
      </c>
      <c r="L27" s="128">
        <f t="shared" si="7"/>
        <v>1.7727452271231073E-3</v>
      </c>
      <c r="M27" s="128">
        <f t="shared" si="7"/>
        <v>1.48398406374502E-2</v>
      </c>
      <c r="N27" s="128">
        <f t="shared" si="7"/>
        <v>0</v>
      </c>
      <c r="O27" s="128">
        <f t="shared" si="7"/>
        <v>1.462782440284054E-2</v>
      </c>
      <c r="P27" s="128">
        <f t="shared" si="7"/>
        <v>2.6890220820189274E-2</v>
      </c>
      <c r="Q27" s="128">
        <f t="shared" si="7"/>
        <v>9.9057430730478596E-2</v>
      </c>
      <c r="R27" s="128">
        <f t="shared" si="7"/>
        <v>5.8625773195876293E-2</v>
      </c>
      <c r="S27" s="128">
        <f t="shared" si="8"/>
        <v>4.6991888391479268E-2</v>
      </c>
      <c r="U27" s="165"/>
      <c r="V27" s="130">
        <v>16.46</v>
      </c>
      <c r="W27" s="130">
        <v>16.729999999999997</v>
      </c>
      <c r="X27" s="130">
        <v>16.16</v>
      </c>
      <c r="Y27" s="130">
        <v>15.559999999999999</v>
      </c>
      <c r="Z27" s="130">
        <v>15.27</v>
      </c>
      <c r="AA27" s="130">
        <v>15.19</v>
      </c>
      <c r="AB27" s="130">
        <v>15.059999999999999</v>
      </c>
      <c r="AC27" s="130">
        <v>15.27</v>
      </c>
      <c r="AD27" s="130">
        <v>15.490000000000002</v>
      </c>
      <c r="AE27" s="130">
        <v>15.85</v>
      </c>
      <c r="AF27" s="130">
        <v>15.879999999999999</v>
      </c>
      <c r="AG27" s="130">
        <v>15.52</v>
      </c>
      <c r="AH27" s="158"/>
      <c r="AK27" s="157">
        <v>215</v>
      </c>
      <c r="AL27" s="157" t="s">
        <v>179</v>
      </c>
      <c r="AN27" s="153">
        <f t="shared" ref="AN27:AN33" si="13">SUM(G27:I27)/3</f>
        <v>9.0167779468369805E-2</v>
      </c>
      <c r="AO27" s="133">
        <f t="shared" si="11"/>
        <v>-4.3175891076890537E-2</v>
      </c>
      <c r="AQ27" s="134">
        <v>1.8837269999999999</v>
      </c>
      <c r="AR27" s="134">
        <v>1.6362009999999998</v>
      </c>
      <c r="AS27" s="134">
        <v>0.94148500000000002</v>
      </c>
      <c r="AT27" s="134">
        <v>1.181144</v>
      </c>
      <c r="AU27" s="134">
        <v>2.5600000000000001E-2</v>
      </c>
      <c r="AV27" s="134">
        <v>2.6927999999999997E-2</v>
      </c>
      <c r="AW27" s="134">
        <v>0.22348799999999999</v>
      </c>
      <c r="AX27" s="134">
        <v>0</v>
      </c>
      <c r="AY27" s="134">
        <v>0.22658499999999998</v>
      </c>
      <c r="AZ27" s="134">
        <v>0.42620999999999998</v>
      </c>
      <c r="BA27" s="134">
        <v>1.573032</v>
      </c>
      <c r="BB27" s="134">
        <v>0.90987200000000001</v>
      </c>
      <c r="BI27" s="159"/>
      <c r="BJ27" s="132">
        <f>SUM(AQ27:$AQ27)/SUM(V27:$V27)</f>
        <v>0.11444270959902794</v>
      </c>
      <c r="BK27" s="132">
        <f>SUM($AQ27:AR27)/SUM($V27:W27)</f>
        <v>0.10605387164808677</v>
      </c>
      <c r="BL27" s="132">
        <f>SUM($AQ27:AS27)/SUM($V27:X27)</f>
        <v>9.0403505572441742E-2</v>
      </c>
      <c r="BM27" s="132">
        <f>SUM($AQ27:AT27)/SUM($V27:Y27)</f>
        <v>8.6928932367893993E-2</v>
      </c>
      <c r="BN27" s="132">
        <f>SUM($AQ27:AU27)/SUM($V27:Z27)</f>
        <v>7.0692903467198795E-2</v>
      </c>
      <c r="BO27" s="132">
        <f>SUM($AQ27:AV27)/SUM($V27:AA27)</f>
        <v>5.9715686274509801E-2</v>
      </c>
      <c r="BP27" s="132">
        <f>SUM($AQ27:AW27)/SUM($V27:AB27)</f>
        <v>5.3595698632617941E-2</v>
      </c>
      <c r="BQ27" s="132">
        <f>SUM($AQ27:AX27)/SUM($V27:AC27)</f>
        <v>4.7084908512330936E-2</v>
      </c>
      <c r="BR27" s="132">
        <f>SUM($AQ27:AY27)/SUM($V27:AD27)</f>
        <v>4.3524031446986321E-2</v>
      </c>
      <c r="BS27" s="132">
        <f>SUM($AQ27:AZ27)/SUM($V27:AE27)</f>
        <v>4.1845185939887918E-2</v>
      </c>
      <c r="BT27" s="132">
        <f>SUM($AQ27:BA27)/SUM($V27:AF27)</f>
        <v>4.709923664122137E-2</v>
      </c>
      <c r="BU27" s="132">
        <f>SUM($AQ27:BB27)/SUM($V27:AG27)</f>
        <v>4.8048567183188277E-2</v>
      </c>
    </row>
    <row r="28" spans="1:73" s="157" customFormat="1" ht="12.75" customHeight="1">
      <c r="A28" s="124" t="s">
        <v>309</v>
      </c>
      <c r="B28" s="217"/>
      <c r="C28" s="125" t="s">
        <v>310</v>
      </c>
      <c r="E28" s="249" t="s">
        <v>308</v>
      </c>
      <c r="F28" s="161"/>
      <c r="G28" s="128">
        <f t="shared" si="7"/>
        <v>0.11685283630470017</v>
      </c>
      <c r="H28" s="128">
        <f t="shared" si="7"/>
        <v>0.18737358012170388</v>
      </c>
      <c r="I28" s="128">
        <f t="shared" si="7"/>
        <v>7.7453542887586574E-2</v>
      </c>
      <c r="J28" s="128">
        <f t="shared" si="7"/>
        <v>8.3631784968684758E-2</v>
      </c>
      <c r="K28" s="128">
        <f t="shared" si="7"/>
        <v>6.1677863436123345E-2</v>
      </c>
      <c r="L28" s="128">
        <f t="shared" si="7"/>
        <v>6.5149557522123897E-2</v>
      </c>
      <c r="M28" s="128">
        <f t="shared" si="7"/>
        <v>6.4562710911136106E-2</v>
      </c>
      <c r="N28" s="128">
        <f t="shared" si="7"/>
        <v>0</v>
      </c>
      <c r="O28" s="128">
        <f t="shared" si="7"/>
        <v>4.0126762956669504E-2</v>
      </c>
      <c r="P28" s="128">
        <f t="shared" si="7"/>
        <v>5.1088860759493669E-2</v>
      </c>
      <c r="Q28" s="128">
        <f t="shared" si="7"/>
        <v>9.6140265120132573E-2</v>
      </c>
      <c r="R28" s="128">
        <f t="shared" si="7"/>
        <v>0.17189852445193926</v>
      </c>
      <c r="S28" s="128">
        <f t="shared" si="8"/>
        <v>8.466302412002448E-2</v>
      </c>
      <c r="U28" s="158"/>
      <c r="V28" s="130">
        <v>18.509999999999998</v>
      </c>
      <c r="W28" s="130">
        <v>19.72</v>
      </c>
      <c r="X28" s="130">
        <v>18.770000000000003</v>
      </c>
      <c r="Y28" s="130">
        <v>19.16</v>
      </c>
      <c r="Z28" s="130">
        <v>18.16</v>
      </c>
      <c r="AA28" s="130">
        <v>18.079999999999998</v>
      </c>
      <c r="AB28" s="130">
        <v>17.78</v>
      </c>
      <c r="AC28" s="130">
        <v>22.57</v>
      </c>
      <c r="AD28" s="130">
        <v>23.54</v>
      </c>
      <c r="AE28" s="130">
        <v>23.700000000000003</v>
      </c>
      <c r="AF28" s="130">
        <v>24.14</v>
      </c>
      <c r="AG28" s="130">
        <v>23.72</v>
      </c>
      <c r="AH28" s="158"/>
      <c r="AK28" s="157">
        <v>216</v>
      </c>
      <c r="AL28" s="157" t="s">
        <v>183</v>
      </c>
      <c r="AN28" s="153">
        <f t="shared" si="13"/>
        <v>0.12722665310466352</v>
      </c>
      <c r="AO28" s="133">
        <f t="shared" si="11"/>
        <v>-4.2563628984639043E-2</v>
      </c>
      <c r="AQ28" s="134">
        <v>2.1629459999999998</v>
      </c>
      <c r="AR28" s="134">
        <v>3.6950070000000004</v>
      </c>
      <c r="AS28" s="134">
        <v>1.4538030000000002</v>
      </c>
      <c r="AT28" s="134">
        <v>1.6023849999999999</v>
      </c>
      <c r="AU28" s="134">
        <v>1.1200699999999999</v>
      </c>
      <c r="AV28" s="134">
        <v>1.1779039999999998</v>
      </c>
      <c r="AW28" s="134">
        <v>1.1479250000000001</v>
      </c>
      <c r="AX28" s="134">
        <v>0</v>
      </c>
      <c r="AY28" s="134">
        <v>0.94458400000000009</v>
      </c>
      <c r="AZ28" s="134">
        <v>1.210806</v>
      </c>
      <c r="BA28" s="134">
        <v>2.3208260000000003</v>
      </c>
      <c r="BB28" s="134">
        <v>4.0774329999999992</v>
      </c>
      <c r="BI28" s="159"/>
      <c r="BJ28" s="132">
        <f>SUM(AQ28:$AQ28)/SUM(V28:$V28)</f>
        <v>0.11685283630470017</v>
      </c>
      <c r="BK28" s="132">
        <f>SUM($AQ28:AR28)/SUM($V28:W28)</f>
        <v>0.1532292178917081</v>
      </c>
      <c r="BL28" s="132">
        <f>SUM($AQ28:AS28)/SUM($V28:X28)</f>
        <v>0.1282764210526316</v>
      </c>
      <c r="BM28" s="132">
        <f>SUM($AQ28:AT28)/SUM($V28:Y28)</f>
        <v>0.11704491859243699</v>
      </c>
      <c r="BN28" s="132">
        <f>SUM($AQ28:AU28)/SUM($V28:Z28)</f>
        <v>0.10638476463104328</v>
      </c>
      <c r="BO28" s="132">
        <f>SUM($AQ28:AV28)/SUM($V28:AA28)</f>
        <v>9.9751912811387913E-2</v>
      </c>
      <c r="BP28" s="132">
        <f>SUM($AQ28:AW28)/SUM($V28:AB28)</f>
        <v>9.4945767398986025E-2</v>
      </c>
      <c r="BQ28" s="132">
        <f>SUM($AQ28:AX28)/SUM($V28:AC28)</f>
        <v>8.0916792144026195E-2</v>
      </c>
      <c r="BR28" s="132">
        <f>SUM($AQ28:AY28)/SUM($V28:AD28)</f>
        <v>7.5470100402745488E-2</v>
      </c>
      <c r="BS28" s="132">
        <f>SUM($AQ28:AZ28)/SUM($V28:AE28)</f>
        <v>7.2580779038951951E-2</v>
      </c>
      <c r="BT28" s="132">
        <f>SUM($AQ28:BA28)/SUM($V28:AF28)</f>
        <v>7.5118261723107135E-2</v>
      </c>
      <c r="BU28" s="132">
        <f>SUM($AQ28:BB28)/SUM($V28:AG28)</f>
        <v>8.438042767803107E-2</v>
      </c>
    </row>
    <row r="29" spans="1:73" s="157" customFormat="1" ht="12.75" customHeight="1">
      <c r="A29" s="124" t="s">
        <v>311</v>
      </c>
      <c r="B29" s="217"/>
      <c r="C29" s="125" t="s">
        <v>312</v>
      </c>
      <c r="E29" s="249" t="s">
        <v>308</v>
      </c>
      <c r="F29" s="161"/>
      <c r="G29" s="128">
        <f t="shared" si="7"/>
        <v>0.20880000000000001</v>
      </c>
      <c r="H29" s="128">
        <f t="shared" si="7"/>
        <v>0.2366</v>
      </c>
      <c r="I29" s="128">
        <f t="shared" si="7"/>
        <v>0.2505</v>
      </c>
      <c r="J29" s="128">
        <f t="shared" si="7"/>
        <v>0.2732</v>
      </c>
      <c r="K29" s="128">
        <f t="shared" si="7"/>
        <v>0.1613</v>
      </c>
      <c r="L29" s="128">
        <f t="shared" si="7"/>
        <v>0.16819999999999999</v>
      </c>
      <c r="M29" s="128">
        <f t="shared" si="7"/>
        <v>0.16830000000000001</v>
      </c>
      <c r="N29" s="248">
        <f t="shared" si="7"/>
        <v>0</v>
      </c>
      <c r="O29" s="248" t="str">
        <f t="shared" si="7"/>
        <v/>
      </c>
      <c r="P29" s="248" t="str">
        <f t="shared" si="7"/>
        <v/>
      </c>
      <c r="Q29" s="248" t="str">
        <f t="shared" si="7"/>
        <v/>
      </c>
      <c r="R29" s="248" t="str">
        <f t="shared" si="7"/>
        <v/>
      </c>
      <c r="S29" s="128">
        <f t="shared" si="8"/>
        <v>0.18336249999999998</v>
      </c>
      <c r="U29" s="158"/>
      <c r="V29" s="130">
        <v>9.36</v>
      </c>
      <c r="W29" s="130">
        <v>7.66</v>
      </c>
      <c r="X29" s="130">
        <v>8.6</v>
      </c>
      <c r="Y29" s="130">
        <v>10.25</v>
      </c>
      <c r="Z29" s="130">
        <v>9.9600000000000009</v>
      </c>
      <c r="AA29" s="130">
        <v>10.15</v>
      </c>
      <c r="AB29" s="130">
        <v>9.9700000000000006</v>
      </c>
      <c r="AC29" s="130">
        <v>0.4</v>
      </c>
      <c r="AD29" s="130">
        <v>0</v>
      </c>
      <c r="AE29" s="130">
        <v>0</v>
      </c>
      <c r="AF29" s="130">
        <v>0</v>
      </c>
      <c r="AG29" s="130">
        <v>0</v>
      </c>
      <c r="AH29" s="158"/>
      <c r="AK29" s="157">
        <v>219</v>
      </c>
      <c r="AL29" s="157" t="s">
        <v>313</v>
      </c>
      <c r="AN29" s="153">
        <f t="shared" si="13"/>
        <v>0.23196666666666665</v>
      </c>
      <c r="AO29" s="133">
        <f t="shared" si="11"/>
        <v>-4.8604166666666671E-2</v>
      </c>
      <c r="AQ29" s="134">
        <v>1.9543680000000001</v>
      </c>
      <c r="AR29" s="134">
        <v>1.8123560000000001</v>
      </c>
      <c r="AS29" s="134">
        <v>2.1543000000000001</v>
      </c>
      <c r="AT29" s="134">
        <v>2.8003</v>
      </c>
      <c r="AU29" s="134">
        <v>1.6065480000000001</v>
      </c>
      <c r="AV29" s="134">
        <v>1.70723</v>
      </c>
      <c r="AW29" s="134">
        <v>1.6779510000000002</v>
      </c>
      <c r="AX29" s="134">
        <v>0</v>
      </c>
      <c r="AY29" s="134">
        <v>0</v>
      </c>
      <c r="AZ29" s="134">
        <v>0</v>
      </c>
      <c r="BA29" s="134">
        <v>0</v>
      </c>
      <c r="BB29" s="134">
        <v>0</v>
      </c>
      <c r="BI29" s="159"/>
      <c r="BJ29" s="132">
        <f>SUM(AQ29:$AQ29)/SUM(V29:$V29)</f>
        <v>0.20880000000000001</v>
      </c>
      <c r="BK29" s="132">
        <f>SUM($AQ29:AR29)/SUM($V29:W29)</f>
        <v>0.22131163337250295</v>
      </c>
      <c r="BL29" s="132">
        <f>SUM($AQ29:AS29)/SUM($V29:X29)</f>
        <v>0.23110944574551134</v>
      </c>
      <c r="BM29" s="132">
        <f>SUM($AQ29:AT29)/SUM($V29:Y29)</f>
        <v>0.24313699470309449</v>
      </c>
      <c r="BN29" s="132">
        <f>SUM($AQ29:AU29)/SUM($V29:Z29)</f>
        <v>0.22535177831114989</v>
      </c>
      <c r="BO29" s="132">
        <f>SUM($AQ29:AV29)/SUM($V29:AA29)</f>
        <v>0.21498931761343335</v>
      </c>
      <c r="BP29" s="132">
        <f>SUM($AQ29:AW29)/SUM($V29:AB29)</f>
        <v>0.20793105382865804</v>
      </c>
      <c r="BQ29" s="132">
        <f>SUM($AQ29:AX29)/SUM($V29:AC29)</f>
        <v>0.20667751318764124</v>
      </c>
      <c r="BR29" s="132">
        <f>SUM($AQ29:AY29)/SUM($V29:AD29)</f>
        <v>0.20667751318764124</v>
      </c>
      <c r="BS29" s="132">
        <f>SUM($AQ29:AZ29)/SUM($V29:AE29)</f>
        <v>0.20667751318764124</v>
      </c>
      <c r="BT29" s="132">
        <f>SUM($AQ29:BA29)/SUM($V29:AF29)</f>
        <v>0.20667751318764124</v>
      </c>
      <c r="BU29" s="132">
        <f>SUM($AQ29:BB29)/SUM($V29:AG29)</f>
        <v>0.20667751318764124</v>
      </c>
    </row>
    <row r="30" spans="1:73" s="157" customFormat="1" ht="12.75" customHeight="1">
      <c r="A30" s="124" t="s">
        <v>166</v>
      </c>
      <c r="B30" s="217"/>
      <c r="C30" s="125" t="s">
        <v>167</v>
      </c>
      <c r="E30" s="249" t="s">
        <v>308</v>
      </c>
      <c r="F30" s="161"/>
      <c r="G30" s="128">
        <f t="shared" si="7"/>
        <v>8.553088082901554E-2</v>
      </c>
      <c r="H30" s="128">
        <f t="shared" si="7"/>
        <v>0.13455414516683867</v>
      </c>
      <c r="I30" s="128">
        <f t="shared" si="7"/>
        <v>0.14758586883029076</v>
      </c>
      <c r="J30" s="128">
        <f t="shared" si="7"/>
        <v>0.159093813732155</v>
      </c>
      <c r="K30" s="128">
        <f t="shared" si="7"/>
        <v>0.13293750817527797</v>
      </c>
      <c r="L30" s="128">
        <f t="shared" si="7"/>
        <v>0.13872338894340858</v>
      </c>
      <c r="M30" s="128">
        <f t="shared" si="7"/>
        <v>0.14989277305428386</v>
      </c>
      <c r="N30" s="128">
        <f t="shared" si="7"/>
        <v>0.14460773788776579</v>
      </c>
      <c r="O30" s="128">
        <f t="shared" si="7"/>
        <v>0.10674026413816459</v>
      </c>
      <c r="P30" s="128">
        <f t="shared" si="7"/>
        <v>0.17777423460612315</v>
      </c>
      <c r="Q30" s="128">
        <f t="shared" si="7"/>
        <v>0.11476877982276755</v>
      </c>
      <c r="R30" s="128">
        <f t="shared" si="7"/>
        <v>9.7754965441978911E-2</v>
      </c>
      <c r="S30" s="128">
        <f t="shared" si="8"/>
        <v>0.13249703005233918</v>
      </c>
      <c r="U30" s="158"/>
      <c r="V30" s="130">
        <v>28.95</v>
      </c>
      <c r="W30" s="130">
        <v>29.07</v>
      </c>
      <c r="X30" s="130">
        <v>29.580000000000002</v>
      </c>
      <c r="Y30" s="130">
        <v>29.419999999999998</v>
      </c>
      <c r="Z30" s="130">
        <v>30.58</v>
      </c>
      <c r="AA30" s="130">
        <v>30.57</v>
      </c>
      <c r="AB30" s="130">
        <v>30.58</v>
      </c>
      <c r="AC30" s="130">
        <v>28.689999999999998</v>
      </c>
      <c r="AD30" s="130">
        <v>29.529999999999998</v>
      </c>
      <c r="AE30" s="130">
        <v>29.07</v>
      </c>
      <c r="AF30" s="130">
        <v>29.34</v>
      </c>
      <c r="AG30" s="130">
        <v>27.49</v>
      </c>
      <c r="AH30" s="158"/>
      <c r="AK30" s="157">
        <v>218</v>
      </c>
      <c r="AL30" s="157" t="s">
        <v>186</v>
      </c>
      <c r="AN30" s="153">
        <f t="shared" si="13"/>
        <v>0.12255696494204833</v>
      </c>
      <c r="AO30" s="133">
        <f t="shared" si="11"/>
        <v>9.9400651102908438E-3</v>
      </c>
      <c r="AQ30" s="134">
        <v>2.4761189999999997</v>
      </c>
      <c r="AR30" s="134">
        <v>3.911489</v>
      </c>
      <c r="AS30" s="134">
        <v>4.365590000000001</v>
      </c>
      <c r="AT30" s="134">
        <v>4.6805399999999997</v>
      </c>
      <c r="AU30" s="134">
        <v>4.0652290000000004</v>
      </c>
      <c r="AV30" s="134">
        <v>4.240774</v>
      </c>
      <c r="AW30" s="134">
        <v>4.5837210000000006</v>
      </c>
      <c r="AX30" s="134">
        <v>4.1487959999999999</v>
      </c>
      <c r="AY30" s="134">
        <v>3.15204</v>
      </c>
      <c r="AZ30" s="134">
        <v>5.167897</v>
      </c>
      <c r="BA30" s="134">
        <v>3.3673159999999998</v>
      </c>
      <c r="BB30" s="134">
        <v>2.687284</v>
      </c>
      <c r="BI30" s="159"/>
      <c r="BJ30" s="132">
        <f>SUM(AQ30:$AQ30)/SUM(V30:$V30)</f>
        <v>8.553088082901554E-2</v>
      </c>
      <c r="BK30" s="132">
        <f>SUM($AQ30:AR30)/SUM($V30:W30)</f>
        <v>0.11009320923819374</v>
      </c>
      <c r="BL30" s="132">
        <f>SUM($AQ30:AS30)/SUM($V30:X30)</f>
        <v>0.12275340182648405</v>
      </c>
      <c r="BM30" s="132">
        <f>SUM($AQ30:AT30)/SUM($V30:Y30)</f>
        <v>0.13188974534267647</v>
      </c>
      <c r="BN30" s="132">
        <f>SUM($AQ30:AU30)/SUM($V30:Z30)</f>
        <v>0.13210682249322495</v>
      </c>
      <c r="BO30" s="132">
        <f>SUM($AQ30:AV30)/SUM($V30:AA30)</f>
        <v>0.13324207779087391</v>
      </c>
      <c r="BP30" s="132">
        <f>SUM($AQ30:AW30)/SUM($V30:AB30)</f>
        <v>0.13568125508982037</v>
      </c>
      <c r="BQ30" s="132">
        <f>SUM($AQ30:AX30)/SUM($V30:AC30)</f>
        <v>0.13675984669811322</v>
      </c>
      <c r="BR30" s="132">
        <f>SUM($AQ30:AY30)/SUM($V30:AD30)</f>
        <v>0.13343933026182719</v>
      </c>
      <c r="BS30" s="132">
        <f>SUM($AQ30:AZ30)/SUM($V30:AE30)</f>
        <v>0.13779284893933255</v>
      </c>
      <c r="BT30" s="132">
        <f>SUM($AQ30:BA30)/SUM($V30:AF30)</f>
        <v>0.13571673427991893</v>
      </c>
      <c r="BU30" s="132">
        <f>SUM($AQ30:BB30)/SUM($V30:AG30)</f>
        <v>0.1327593589707258</v>
      </c>
    </row>
    <row r="31" spans="1:73" s="166" customFormat="1" ht="12.75" customHeight="1">
      <c r="A31" s="124" t="s">
        <v>181</v>
      </c>
      <c r="B31" s="217"/>
      <c r="C31" s="125" t="s">
        <v>182</v>
      </c>
      <c r="E31" s="246">
        <v>6.7524999999999988E-2</v>
      </c>
      <c r="F31" s="161"/>
      <c r="G31" s="128">
        <f t="shared" si="7"/>
        <v>7.2775036326649237E-2</v>
      </c>
      <c r="H31" s="128">
        <f t="shared" si="7"/>
        <v>9.6502636103151879E-2</v>
      </c>
      <c r="I31" s="128">
        <f t="shared" si="7"/>
        <v>0.1340936031701104</v>
      </c>
      <c r="J31" s="128">
        <f t="shared" si="7"/>
        <v>8.522533754668199E-2</v>
      </c>
      <c r="K31" s="128">
        <f t="shared" si="7"/>
        <v>7.1232172936552499E-2</v>
      </c>
      <c r="L31" s="128">
        <f t="shared" si="7"/>
        <v>9.2841108354011589E-2</v>
      </c>
      <c r="M31" s="128">
        <f t="shared" si="7"/>
        <v>7.2840466926070033E-2</v>
      </c>
      <c r="N31" s="128">
        <f t="shared" si="7"/>
        <v>7.5266042154566754E-2</v>
      </c>
      <c r="O31" s="128">
        <f t="shared" si="7"/>
        <v>7.9501364049712045E-2</v>
      </c>
      <c r="P31" s="128">
        <f t="shared" si="7"/>
        <v>0.10942622950819672</v>
      </c>
      <c r="Q31" s="128">
        <f t="shared" si="7"/>
        <v>0.11445249651324969</v>
      </c>
      <c r="R31" s="128">
        <f t="shared" si="7"/>
        <v>9.1870827605169098E-2</v>
      </c>
      <c r="S31" s="128">
        <f t="shared" si="8"/>
        <v>9.1335610099510176E-2</v>
      </c>
      <c r="U31" s="167"/>
      <c r="V31" s="130">
        <v>34.409999999999997</v>
      </c>
      <c r="W31" s="130">
        <v>34.9</v>
      </c>
      <c r="X31" s="130">
        <v>35.33</v>
      </c>
      <c r="Y31" s="130">
        <v>34.81</v>
      </c>
      <c r="Z31" s="130">
        <v>35.619999999999997</v>
      </c>
      <c r="AA31" s="130">
        <v>36.270000000000003</v>
      </c>
      <c r="AB31" s="130">
        <v>35.980000000000004</v>
      </c>
      <c r="AC31" s="130">
        <v>34.159999999999997</v>
      </c>
      <c r="AD31" s="130">
        <v>32.99</v>
      </c>
      <c r="AE31" s="130">
        <v>35.379999999999995</v>
      </c>
      <c r="AF31" s="130">
        <v>35.849999999999994</v>
      </c>
      <c r="AG31" s="130">
        <v>36.369999999999997</v>
      </c>
      <c r="AH31" s="167"/>
      <c r="AK31" s="166">
        <v>260</v>
      </c>
      <c r="AL31" s="166" t="s">
        <v>182</v>
      </c>
      <c r="AN31" s="153">
        <f t="shared" si="13"/>
        <v>0.10112375853330384</v>
      </c>
      <c r="AO31" s="133">
        <f t="shared" si="11"/>
        <v>-9.7881484337936642E-3</v>
      </c>
      <c r="AQ31" s="134">
        <v>2.5041889999999998</v>
      </c>
      <c r="AR31" s="134">
        <v>3.3679420000000002</v>
      </c>
      <c r="AS31" s="134">
        <v>4.737527</v>
      </c>
      <c r="AT31" s="134">
        <v>2.9666940000000004</v>
      </c>
      <c r="AU31" s="134">
        <v>2.53729</v>
      </c>
      <c r="AV31" s="134">
        <v>3.3673470000000005</v>
      </c>
      <c r="AW31" s="134">
        <v>2.6208</v>
      </c>
      <c r="AX31" s="134">
        <v>2.571088</v>
      </c>
      <c r="AY31" s="134">
        <v>2.6227500000000004</v>
      </c>
      <c r="AZ31" s="134">
        <v>3.8714999999999997</v>
      </c>
      <c r="BA31" s="134">
        <v>4.1031220000000008</v>
      </c>
      <c r="BB31" s="134">
        <v>3.3413419999999996</v>
      </c>
      <c r="BI31" s="168"/>
      <c r="BJ31" s="132">
        <f>SUM(AQ31:$AQ31)/SUM(V31:$V31)</f>
        <v>7.2775036326649237E-2</v>
      </c>
      <c r="BK31" s="132">
        <f>SUM($AQ31:AR31)/SUM($V31:W31)</f>
        <v>8.4722709565719229E-2</v>
      </c>
      <c r="BL31" s="132">
        <f>SUM($AQ31:AS31)/SUM($V31:X31)</f>
        <v>0.10139199159021406</v>
      </c>
      <c r="BM31" s="132">
        <f>SUM($AQ31:AT31)/SUM($V31:Y31)</f>
        <v>9.7356414485478673E-2</v>
      </c>
      <c r="BN31" s="132">
        <f>SUM($AQ31:AU31)/SUM($V31:Z31)</f>
        <v>9.2041137830582043E-2</v>
      </c>
      <c r="BO31" s="132">
        <f>SUM($AQ31:AV31)/SUM($V31:AA31)</f>
        <v>9.2178428125295739E-2</v>
      </c>
      <c r="BP31" s="132">
        <f>SUM($AQ31:AW31)/SUM($V31:AB31)</f>
        <v>8.9365150412421157E-2</v>
      </c>
      <c r="BQ31" s="132">
        <f>SUM($AQ31:AX31)/SUM($V31:AC31)</f>
        <v>8.7654103311070056E-2</v>
      </c>
      <c r="BR31" s="132">
        <f>SUM($AQ31:AY31)/SUM($V31:AD31)</f>
        <v>8.6798826597131673E-2</v>
      </c>
      <c r="BS31" s="132">
        <f>SUM($AQ31:AZ31)/SUM($V31:AE31)</f>
        <v>8.9087114477633261E-2</v>
      </c>
      <c r="BT31" s="132">
        <f>SUM($AQ31:BA31)/SUM($V31:AF31)</f>
        <v>9.1444773139745902E-2</v>
      </c>
      <c r="BU31" s="132">
        <f>SUM($AQ31:BB31)/SUM($V31:AG31)</f>
        <v>9.1481486483284746E-2</v>
      </c>
    </row>
    <row r="32" spans="1:73" s="166" customFormat="1" ht="12.75" customHeight="1">
      <c r="A32" s="124" t="s">
        <v>177</v>
      </c>
      <c r="B32" s="217"/>
      <c r="C32" s="125" t="s">
        <v>178</v>
      </c>
      <c r="E32" s="246">
        <v>0.11260833333333335</v>
      </c>
      <c r="F32" s="161"/>
      <c r="G32" s="128">
        <f t="shared" si="7"/>
        <v>0.1278</v>
      </c>
      <c r="H32" s="128">
        <f t="shared" si="7"/>
        <v>0.114</v>
      </c>
      <c r="I32" s="128">
        <f t="shared" si="7"/>
        <v>8.9700000000000002E-2</v>
      </c>
      <c r="J32" s="128">
        <f t="shared" si="7"/>
        <v>5.4199999999999998E-2</v>
      </c>
      <c r="K32" s="128">
        <f t="shared" si="7"/>
        <v>4.8300000000000003E-2</v>
      </c>
      <c r="L32" s="128">
        <f t="shared" si="7"/>
        <v>7.0800000000000002E-2</v>
      </c>
      <c r="M32" s="128">
        <f t="shared" si="7"/>
        <v>4.4600000000000001E-2</v>
      </c>
      <c r="N32" s="128">
        <f t="shared" si="7"/>
        <v>3.2099999999999997E-2</v>
      </c>
      <c r="O32" s="128">
        <f t="shared" si="7"/>
        <v>3.5299999999999998E-2</v>
      </c>
      <c r="P32" s="128">
        <f t="shared" si="7"/>
        <v>0.10940000000000001</v>
      </c>
      <c r="Q32" s="128">
        <f t="shared" si="7"/>
        <v>0.12489999999999998</v>
      </c>
      <c r="R32" s="128">
        <f t="shared" si="7"/>
        <v>0.10050000000000001</v>
      </c>
      <c r="S32" s="128">
        <f t="shared" si="8"/>
        <v>7.9300000000000009E-2</v>
      </c>
      <c r="U32" s="167"/>
      <c r="V32" s="130">
        <v>35.9</v>
      </c>
      <c r="W32" s="130">
        <v>35.200000000000003</v>
      </c>
      <c r="X32" s="130">
        <v>36.619999999999997</v>
      </c>
      <c r="Y32" s="130">
        <v>36.18</v>
      </c>
      <c r="Z32" s="130">
        <v>35.5</v>
      </c>
      <c r="AA32" s="130">
        <v>36.14</v>
      </c>
      <c r="AB32" s="130">
        <v>36.67</v>
      </c>
      <c r="AC32" s="130">
        <v>38.65</v>
      </c>
      <c r="AD32" s="130">
        <v>41.6</v>
      </c>
      <c r="AE32" s="130">
        <v>40.130000000000003</v>
      </c>
      <c r="AF32" s="130">
        <v>38.979999999999997</v>
      </c>
      <c r="AG32" s="130">
        <v>37.17</v>
      </c>
      <c r="AH32" s="167"/>
      <c r="AK32" s="166">
        <v>230</v>
      </c>
      <c r="AL32" s="166" t="s">
        <v>178</v>
      </c>
      <c r="AN32" s="153">
        <f t="shared" si="13"/>
        <v>0.1105</v>
      </c>
      <c r="AO32" s="133">
        <f t="shared" si="11"/>
        <v>-3.1199999999999992E-2</v>
      </c>
      <c r="AQ32" s="134">
        <v>4.5880199999999993</v>
      </c>
      <c r="AR32" s="134">
        <v>4.0128000000000004</v>
      </c>
      <c r="AS32" s="134">
        <v>3.2848139999999999</v>
      </c>
      <c r="AT32" s="134">
        <v>1.9609559999999999</v>
      </c>
      <c r="AU32" s="134">
        <v>1.71465</v>
      </c>
      <c r="AV32" s="134">
        <v>2.5587120000000003</v>
      </c>
      <c r="AW32" s="134">
        <v>1.6354820000000001</v>
      </c>
      <c r="AX32" s="134">
        <v>1.2406649999999999</v>
      </c>
      <c r="AY32" s="134">
        <v>1.46848</v>
      </c>
      <c r="AZ32" s="134">
        <v>4.3902220000000005</v>
      </c>
      <c r="BA32" s="134">
        <v>4.8686019999999992</v>
      </c>
      <c r="BB32" s="134">
        <v>3.7355850000000004</v>
      </c>
      <c r="BI32" s="168"/>
      <c r="BJ32" s="132">
        <f>SUM(AQ32:$AQ32)/SUM(V32:$V32)</f>
        <v>0.1278</v>
      </c>
      <c r="BK32" s="132">
        <f>SUM($AQ32:AR32)/SUM($V32:W32)</f>
        <v>0.12096793248945147</v>
      </c>
      <c r="BL32" s="132">
        <f>SUM($AQ32:AS32)/SUM($V32:X32)</f>
        <v>0.11033822874118084</v>
      </c>
      <c r="BM32" s="132">
        <f>SUM($AQ32:AT32)/SUM($V32:Y32)</f>
        <v>9.6223697011813755E-2</v>
      </c>
      <c r="BN32" s="132">
        <f>SUM($AQ32:AU32)/SUM($V32:Z32)</f>
        <v>8.6740468227424747E-2</v>
      </c>
      <c r="BO32" s="132">
        <f>SUM($AQ32:AV32)/SUM($V32:AA32)</f>
        <v>8.4067699730908413E-2</v>
      </c>
      <c r="BP32" s="132">
        <f>SUM($AQ32:AW32)/SUM($V32:AB32)</f>
        <v>7.8329304944292452E-2</v>
      </c>
      <c r="BQ32" s="132">
        <f>SUM($AQ32:AX32)/SUM($V32:AC32)</f>
        <v>7.2186271745857108E-2</v>
      </c>
      <c r="BR32" s="132">
        <f>SUM($AQ32:AY32)/SUM($V32:AD32)</f>
        <v>6.7570772423750217E-2</v>
      </c>
      <c r="BS32" s="132">
        <f>SUM($AQ32:AZ32)/SUM($V32:AE32)</f>
        <v>7.2076011165087633E-2</v>
      </c>
      <c r="BT32" s="132">
        <f>SUM($AQ32:BA32)/SUM($V32:AF32)</f>
        <v>7.7078997497388044E-2</v>
      </c>
      <c r="BU32" s="132">
        <f>SUM($AQ32:BB32)/SUM($V32:AG32)</f>
        <v>7.901900432321611E-2</v>
      </c>
    </row>
    <row r="33" spans="1:143" s="34" customFormat="1" ht="12.75" hidden="1" customHeight="1" outlineLevel="1">
      <c r="A33" s="124" t="s">
        <v>314</v>
      </c>
      <c r="B33" s="217"/>
      <c r="C33" s="125" t="s">
        <v>40</v>
      </c>
      <c r="E33" s="246"/>
      <c r="F33" s="161"/>
      <c r="G33" s="128">
        <f t="shared" si="7"/>
        <v>0</v>
      </c>
      <c r="H33" s="128" t="str">
        <f t="shared" si="7"/>
        <v/>
      </c>
      <c r="I33" s="128" t="str">
        <f t="shared" si="7"/>
        <v/>
      </c>
      <c r="J33" s="128" t="str">
        <f t="shared" si="7"/>
        <v/>
      </c>
      <c r="K33" s="128" t="str">
        <f t="shared" si="7"/>
        <v/>
      </c>
      <c r="L33" s="128" t="str">
        <f t="shared" si="7"/>
        <v/>
      </c>
      <c r="M33" s="128" t="str">
        <f t="shared" si="7"/>
        <v/>
      </c>
      <c r="N33" s="128" t="str">
        <f t="shared" si="7"/>
        <v/>
      </c>
      <c r="O33" s="128" t="str">
        <f t="shared" si="7"/>
        <v/>
      </c>
      <c r="P33" s="128" t="str">
        <f t="shared" si="7"/>
        <v/>
      </c>
      <c r="Q33" s="128" t="str">
        <f t="shared" si="7"/>
        <v/>
      </c>
      <c r="R33" s="128" t="str">
        <f t="shared" si="7"/>
        <v/>
      </c>
      <c r="S33" s="128">
        <f t="shared" si="8"/>
        <v>0</v>
      </c>
      <c r="U33" s="129"/>
      <c r="V33" s="130">
        <v>0.65</v>
      </c>
      <c r="W33" s="130">
        <v>0</v>
      </c>
      <c r="X33" s="130">
        <v>0</v>
      </c>
      <c r="Y33" s="130">
        <v>0</v>
      </c>
      <c r="Z33" s="130">
        <v>0</v>
      </c>
      <c r="AA33" s="130">
        <v>0</v>
      </c>
      <c r="AB33" s="130">
        <v>0</v>
      </c>
      <c r="AC33" s="130">
        <v>0</v>
      </c>
      <c r="AD33" s="130">
        <v>0</v>
      </c>
      <c r="AE33" s="130">
        <v>0</v>
      </c>
      <c r="AF33" s="130">
        <v>0</v>
      </c>
      <c r="AG33" s="130">
        <v>0</v>
      </c>
      <c r="AH33" s="129"/>
      <c r="AK33" s="34">
        <v>250</v>
      </c>
      <c r="AL33" s="34" t="s">
        <v>315</v>
      </c>
      <c r="AN33" s="153">
        <f t="shared" si="13"/>
        <v>0</v>
      </c>
      <c r="AO33" s="133">
        <f t="shared" si="11"/>
        <v>0</v>
      </c>
      <c r="AQ33" s="134">
        <v>0</v>
      </c>
      <c r="AR33" s="134">
        <v>0</v>
      </c>
      <c r="AS33" s="134">
        <v>0</v>
      </c>
      <c r="AT33" s="134">
        <v>0</v>
      </c>
      <c r="AU33" s="134">
        <v>0</v>
      </c>
      <c r="AV33" s="134">
        <v>0</v>
      </c>
      <c r="AW33" s="134">
        <v>0</v>
      </c>
      <c r="AX33" s="134">
        <v>0</v>
      </c>
      <c r="AY33" s="134">
        <v>0</v>
      </c>
      <c r="AZ33" s="134">
        <v>0</v>
      </c>
      <c r="BA33" s="134">
        <v>0</v>
      </c>
      <c r="BB33" s="134">
        <v>0</v>
      </c>
      <c r="BI33" s="154"/>
      <c r="BJ33" s="132">
        <f>IFERROR(SUM(AQ33:$AR33)/SUM(V33:$W33),0)</f>
        <v>0</v>
      </c>
      <c r="BK33" s="132">
        <f>IFERROR(SUM(AR33:$AR33)/SUM(W33:$W33),0)</f>
        <v>0</v>
      </c>
      <c r="BL33" s="132">
        <f>IFERROR(SUM($AR33:AS33)/SUM($W33:X33),0)</f>
        <v>0</v>
      </c>
      <c r="BM33" s="132">
        <f>IFERROR(SUM($AR33:AT33)/SUM($W33:Y33),0)</f>
        <v>0</v>
      </c>
      <c r="BN33" s="132">
        <f>IFERROR(SUM($AR33:AU33)/SUM($W33:Z33),0)</f>
        <v>0</v>
      </c>
      <c r="BO33" s="132">
        <f>IFERROR(SUM($AR33:AV33)/SUM($W33:AA33),0)</f>
        <v>0</v>
      </c>
      <c r="BP33" s="132">
        <f>IFERROR(SUM($AR33:AW33)/SUM($W33:AB33),0)</f>
        <v>0</v>
      </c>
      <c r="BQ33" s="132">
        <f>IFERROR(SUM($AR33:AX33)/SUM($W33:AC33),0)</f>
        <v>0</v>
      </c>
      <c r="BR33" s="132">
        <f>IFERROR(SUM($AR33:AY33)/SUM($W33:AD33),0)</f>
        <v>0</v>
      </c>
      <c r="BS33" s="132">
        <f>IFERROR(SUM($AR33:AZ33)/SUM($W33:AE33),0)</f>
        <v>0</v>
      </c>
      <c r="BT33" s="132">
        <f>IFERROR(SUM($AR33:BA33)/SUM($W33:AF33),0)</f>
        <v>0</v>
      </c>
      <c r="BU33" s="132">
        <f>IFERROR(SUM($AR33:BB33)/SUM($W33:AG33),0)</f>
        <v>0</v>
      </c>
    </row>
    <row r="34" spans="1:143" s="34" customFormat="1" ht="5.25" customHeight="1" collapsed="1">
      <c r="A34" s="124"/>
      <c r="B34" s="217"/>
      <c r="C34" s="161"/>
      <c r="D34" s="169"/>
      <c r="E34" s="169"/>
      <c r="F34" s="169"/>
      <c r="G34" s="169"/>
      <c r="H34" s="169"/>
      <c r="I34" s="169"/>
      <c r="J34" s="169"/>
      <c r="K34" s="169"/>
      <c r="L34" s="169"/>
      <c r="M34" s="169"/>
      <c r="N34" s="169"/>
      <c r="O34" s="169"/>
      <c r="P34" s="169"/>
      <c r="Q34" s="169"/>
      <c r="R34" s="137"/>
      <c r="S34" s="137"/>
      <c r="U34" s="129"/>
      <c r="V34" s="170"/>
      <c r="W34" s="170"/>
      <c r="X34" s="170"/>
      <c r="Y34" s="170"/>
      <c r="Z34" s="170"/>
      <c r="AA34" s="170"/>
      <c r="AB34" s="170"/>
      <c r="AC34" s="170"/>
      <c r="AD34" s="170"/>
      <c r="AE34" s="170"/>
      <c r="AF34" s="170"/>
      <c r="AG34" s="170"/>
      <c r="AH34" s="129"/>
      <c r="AN34" s="160"/>
      <c r="AO34" s="124"/>
      <c r="AQ34" s="170"/>
      <c r="AR34" s="170"/>
      <c r="AS34" s="170"/>
      <c r="AT34" s="170"/>
      <c r="AU34" s="170"/>
      <c r="AV34" s="170"/>
      <c r="AW34" s="171"/>
      <c r="AX34" s="170"/>
      <c r="AY34" s="170"/>
      <c r="AZ34" s="170"/>
      <c r="BA34" s="170"/>
      <c r="BB34" s="170"/>
      <c r="BJ34" s="132"/>
      <c r="BK34" s="132"/>
      <c r="BL34" s="132"/>
      <c r="BM34" s="132"/>
      <c r="BN34" s="132"/>
      <c r="BO34" s="132"/>
      <c r="BP34" s="132"/>
      <c r="BQ34" s="132"/>
      <c r="BR34" s="132"/>
      <c r="BS34" s="132"/>
      <c r="BT34" s="132"/>
      <c r="BU34" s="132"/>
    </row>
    <row r="35" spans="1:143" s="145" customFormat="1" ht="12.75" customHeight="1">
      <c r="A35" s="172"/>
      <c r="B35" s="219"/>
      <c r="C35" s="141" t="s">
        <v>239</v>
      </c>
      <c r="D35" s="173"/>
      <c r="E35" s="247">
        <v>5.3706482231323162E-2</v>
      </c>
      <c r="F35" s="174"/>
      <c r="G35" s="144">
        <f t="shared" ref="G35:R50" si="14">IF(V35=0,"",IFERROR(AQ35/V35,0))</f>
        <v>7.8180922648083614E-2</v>
      </c>
      <c r="H35" s="144">
        <f t="shared" si="14"/>
        <v>8.5587959285004983E-2</v>
      </c>
      <c r="I35" s="144">
        <f t="shared" si="14"/>
        <v>8.9262274713271431E-2</v>
      </c>
      <c r="J35" s="144">
        <f t="shared" si="14"/>
        <v>8.4671737071415037E-2</v>
      </c>
      <c r="K35" s="144">
        <f t="shared" si="14"/>
        <v>8.1198052384150426E-2</v>
      </c>
      <c r="L35" s="144">
        <f t="shared" si="14"/>
        <v>8.1079287013264875E-2</v>
      </c>
      <c r="M35" s="144">
        <f t="shared" si="14"/>
        <v>5.9843875290578441E-2</v>
      </c>
      <c r="N35" s="144">
        <f t="shared" si="14"/>
        <v>5.1786819923371648E-2</v>
      </c>
      <c r="O35" s="144">
        <f t="shared" si="14"/>
        <v>6.3320498425304683E-2</v>
      </c>
      <c r="P35" s="144">
        <f t="shared" si="14"/>
        <v>7.9760031257711611E-2</v>
      </c>
      <c r="Q35" s="144">
        <f t="shared" si="14"/>
        <v>9.4406238873825765E-2</v>
      </c>
      <c r="R35" s="144">
        <f t="shared" si="14"/>
        <v>8.2024100582376303E-2</v>
      </c>
      <c r="S35" s="144">
        <f t="shared" ref="S35:S50" si="15">IFERROR(AVERAGE(G35:R35),0)</f>
        <v>7.7593483122363249E-2</v>
      </c>
      <c r="U35" s="146"/>
      <c r="V35" s="147">
        <f>SUM(V36:V50)</f>
        <v>358.75000000000006</v>
      </c>
      <c r="W35" s="147">
        <f>SUM(W36:W50)</f>
        <v>362.52</v>
      </c>
      <c r="X35" s="147">
        <f>SUM(X36:X50)</f>
        <v>366.20000000000005</v>
      </c>
      <c r="Y35" s="147">
        <f>SUM(Y36:Y50)</f>
        <v>369.53000000000003</v>
      </c>
      <c r="Z35" s="147">
        <f>SUM(Z36:Z50)</f>
        <v>372.25000000000006</v>
      </c>
      <c r="AA35" s="147">
        <f t="shared" ref="AA35:AG35" si="16">SUM(AA36:AA50)</f>
        <v>373.91999999999996</v>
      </c>
      <c r="AB35" s="147">
        <f t="shared" si="16"/>
        <v>365.65</v>
      </c>
      <c r="AC35" s="147">
        <f t="shared" si="16"/>
        <v>365.4</v>
      </c>
      <c r="AD35" s="147">
        <f t="shared" si="16"/>
        <v>365.15</v>
      </c>
      <c r="AE35" s="147">
        <f t="shared" si="16"/>
        <v>364.71</v>
      </c>
      <c r="AF35" s="147">
        <f t="shared" si="16"/>
        <v>365.12999999999994</v>
      </c>
      <c r="AG35" s="147">
        <f t="shared" si="16"/>
        <v>367.46000000000004</v>
      </c>
      <c r="AH35" s="146"/>
      <c r="AN35" s="149">
        <f>SUM(G35:I35)/3</f>
        <v>8.434371888212E-2</v>
      </c>
      <c r="AO35" s="150">
        <f>S35-AN35</f>
        <v>-6.7502357597567508E-3</v>
      </c>
      <c r="AQ35" s="151">
        <f t="shared" ref="AQ35:BB35" si="17">SUM(AQ36:AQ50)</f>
        <v>28.047405999999999</v>
      </c>
      <c r="AR35" s="151">
        <f t="shared" si="17"/>
        <v>31.027347000000002</v>
      </c>
      <c r="AS35" s="151">
        <f t="shared" si="17"/>
        <v>32.687845000000003</v>
      </c>
      <c r="AT35" s="151">
        <f t="shared" si="17"/>
        <v>31.288747000000001</v>
      </c>
      <c r="AU35" s="151">
        <f t="shared" si="17"/>
        <v>30.225975000000002</v>
      </c>
      <c r="AV35" s="151">
        <f t="shared" si="17"/>
        <v>30.317167000000001</v>
      </c>
      <c r="AW35" s="151">
        <f t="shared" si="17"/>
        <v>21.881913000000004</v>
      </c>
      <c r="AX35" s="151">
        <f t="shared" si="17"/>
        <v>18.922903999999999</v>
      </c>
      <c r="AY35" s="151">
        <f t="shared" si="17"/>
        <v>23.121480000000002</v>
      </c>
      <c r="AZ35" s="151">
        <f t="shared" si="17"/>
        <v>29.089281</v>
      </c>
      <c r="BA35" s="151">
        <f t="shared" si="17"/>
        <v>34.470549999999996</v>
      </c>
      <c r="BB35" s="151">
        <f t="shared" si="17"/>
        <v>30.140575999999999</v>
      </c>
      <c r="BE35" s="135">
        <f>SUM(G35:I35)/3</f>
        <v>8.434371888212E-2</v>
      </c>
      <c r="BF35" s="135">
        <f>SUM(J35:L35)/3</f>
        <v>8.2316358822943456E-2</v>
      </c>
      <c r="BG35" s="135">
        <f>SUM(M35:O35)/3</f>
        <v>5.8317064546418253E-2</v>
      </c>
      <c r="BH35" s="135">
        <f>SUM(P35:R35)/3</f>
        <v>8.539679023797124E-2</v>
      </c>
      <c r="BJ35" s="227">
        <f>SUM(AQ35:$AQ35)/SUM(V35:$V35)</f>
        <v>7.8180922648083614E-2</v>
      </c>
      <c r="BK35" s="227">
        <f>SUM($AQ35:AR35)/SUM($V35:W35)</f>
        <v>8.1903798854797788E-2</v>
      </c>
      <c r="BL35" s="227">
        <f>SUM($AQ35:AS35)/SUM($V35:X35)</f>
        <v>8.4381728231583394E-2</v>
      </c>
      <c r="BM35" s="227">
        <f>SUM($AQ35:AT35)/SUM($V35:Y35)</f>
        <v>8.4455281400137264E-2</v>
      </c>
      <c r="BN35" s="227">
        <f>SUM($AQ35:AU35)/SUM($V35:Z35)</f>
        <v>8.3792439524395246E-2</v>
      </c>
      <c r="BO35" s="227">
        <f>SUM($AQ35:AV35)/SUM($V35:AA35)</f>
        <v>8.3331965758429896E-2</v>
      </c>
      <c r="BP35" s="227">
        <f>SUM($AQ35:AW35)/SUM($V35:AB35)</f>
        <v>7.9988632913166352E-2</v>
      </c>
      <c r="BQ35" s="227">
        <f>SUM($AQ35:AX35)/SUM($V35:AC35)</f>
        <v>7.6476645922936917E-2</v>
      </c>
      <c r="BR35" s="227">
        <f>SUM($AQ35:AY35)/SUM($V35:AD35)</f>
        <v>7.5020620300239121E-2</v>
      </c>
      <c r="BS35" s="227">
        <f>SUM($AQ35:AZ35)/SUM($V35:AE35)</f>
        <v>7.5492365068448267E-2</v>
      </c>
      <c r="BT35" s="227">
        <f>SUM($AQ35:BA35)/SUM($V35:AF35)</f>
        <v>7.7206354347378256E-2</v>
      </c>
      <c r="BU35" s="227">
        <f>SUM($AQ35:BB35)/SUM($V35:AG35)</f>
        <v>7.7609006589077642E-2</v>
      </c>
    </row>
    <row r="36" spans="1:143" s="34" customFormat="1" ht="12.75" customHeight="1">
      <c r="A36" s="124" t="s">
        <v>195</v>
      </c>
      <c r="B36" s="217"/>
      <c r="C36" s="125" t="s">
        <v>196</v>
      </c>
      <c r="D36" s="175"/>
      <c r="E36" s="246">
        <v>6.5433333333333329E-2</v>
      </c>
      <c r="F36" s="161"/>
      <c r="G36" s="128">
        <f t="shared" si="14"/>
        <v>0.19609999999999997</v>
      </c>
      <c r="H36" s="128">
        <f t="shared" si="14"/>
        <v>0.22900000000000001</v>
      </c>
      <c r="I36" s="128">
        <f t="shared" si="14"/>
        <v>0.27450000000000002</v>
      </c>
      <c r="J36" s="128">
        <f t="shared" si="14"/>
        <v>0.27450000000000002</v>
      </c>
      <c r="K36" s="128">
        <f t="shared" si="14"/>
        <v>0.24560000000000001</v>
      </c>
      <c r="L36" s="128">
        <f t="shared" si="14"/>
        <v>0.2258</v>
      </c>
      <c r="M36" s="128">
        <f t="shared" si="14"/>
        <v>0.24150000000000002</v>
      </c>
      <c r="N36" s="128">
        <f t="shared" si="14"/>
        <v>0.24560000000000001</v>
      </c>
      <c r="O36" s="128">
        <f t="shared" si="14"/>
        <v>0</v>
      </c>
      <c r="P36" s="128">
        <f t="shared" si="14"/>
        <v>0.2258</v>
      </c>
      <c r="Q36" s="128">
        <f t="shared" si="14"/>
        <v>0.1852</v>
      </c>
      <c r="R36" s="128">
        <f t="shared" si="14"/>
        <v>0.18140000000000001</v>
      </c>
      <c r="S36" s="128">
        <f t="shared" si="15"/>
        <v>0.2104166666666667</v>
      </c>
      <c r="U36" s="129"/>
      <c r="V36" s="130">
        <v>10.199999999999999</v>
      </c>
      <c r="W36" s="130">
        <v>10.199999999999999</v>
      </c>
      <c r="X36" s="130">
        <v>10.199999999999999</v>
      </c>
      <c r="Y36" s="130">
        <v>10.199999999999999</v>
      </c>
      <c r="Z36" s="130">
        <v>11.4</v>
      </c>
      <c r="AA36" s="130">
        <v>12.4</v>
      </c>
      <c r="AB36" s="130">
        <v>11.59</v>
      </c>
      <c r="AC36" s="130">
        <v>11.4</v>
      </c>
      <c r="AD36" s="130">
        <v>12.4</v>
      </c>
      <c r="AE36" s="130">
        <v>12.4</v>
      </c>
      <c r="AF36" s="130">
        <v>10.8</v>
      </c>
      <c r="AG36" s="130">
        <v>11.4</v>
      </c>
      <c r="AH36" s="129"/>
      <c r="AK36" s="34">
        <v>300</v>
      </c>
      <c r="AL36" s="34" t="s">
        <v>196</v>
      </c>
      <c r="AN36" s="153">
        <f>SUM(G36:I36)/3</f>
        <v>0.23319999999999999</v>
      </c>
      <c r="AO36" s="133">
        <f>S36-AN36</f>
        <v>-2.2783333333333294E-2</v>
      </c>
      <c r="AQ36" s="134">
        <v>2.0002199999999997</v>
      </c>
      <c r="AR36" s="134">
        <v>2.3357999999999999</v>
      </c>
      <c r="AS36" s="134">
        <v>2.7999000000000001</v>
      </c>
      <c r="AT36" s="134">
        <v>2.7999000000000001</v>
      </c>
      <c r="AU36" s="134">
        <v>2.7998400000000001</v>
      </c>
      <c r="AV36" s="134">
        <v>2.7999200000000002</v>
      </c>
      <c r="AW36" s="134">
        <v>2.7989850000000001</v>
      </c>
      <c r="AX36" s="134">
        <v>2.7998400000000001</v>
      </c>
      <c r="AY36" s="134">
        <v>0</v>
      </c>
      <c r="AZ36" s="134">
        <v>2.7999200000000002</v>
      </c>
      <c r="BA36" s="134">
        <v>2.0001600000000002</v>
      </c>
      <c r="BB36" s="134">
        <v>2.0679600000000002</v>
      </c>
      <c r="BI36" s="154"/>
      <c r="BJ36" s="132">
        <f>SUM(AQ36:$AQ36)/SUM(V36:$V36)</f>
        <v>0.19609999999999997</v>
      </c>
      <c r="BK36" s="132">
        <f>SUM($AQ36:AR36)/SUM($V36:W36)</f>
        <v>0.21254999999999999</v>
      </c>
      <c r="BL36" s="132">
        <f>SUM($AQ36:AS36)/SUM($V36:X36)</f>
        <v>0.23319999999999999</v>
      </c>
      <c r="BM36" s="132">
        <f>SUM($AQ36:AT36)/SUM($V36:Y36)</f>
        <v>0.24352500000000002</v>
      </c>
      <c r="BN36" s="132">
        <f>SUM($AQ36:AU36)/SUM($V36:Z36)</f>
        <v>0.24397816091954025</v>
      </c>
      <c r="BO36" s="132">
        <f>SUM($AQ36:AV36)/SUM($V36:AA36)</f>
        <v>0.2404888544891641</v>
      </c>
      <c r="BP36" s="132">
        <f>SUM($AQ36:AW36)/SUM($V36:AB36)</f>
        <v>0.24064266964168524</v>
      </c>
      <c r="BQ36" s="132">
        <f>SUM($AQ36:AX36)/SUM($V36:AC36)</f>
        <v>0.24128787532823379</v>
      </c>
      <c r="BR36" s="132">
        <f>SUM($AQ36:AY36)/SUM($V36:AD36)</f>
        <v>0.21136518651865183</v>
      </c>
      <c r="BS36" s="132">
        <f>SUM($AQ36:AZ36)/SUM($V36:AE36)</f>
        <v>0.21295778094136483</v>
      </c>
      <c r="BT36" s="132">
        <f>SUM($AQ36:BA36)/SUM($V36:AF36)</f>
        <v>0.21052427145060473</v>
      </c>
      <c r="BU36" s="132">
        <f>SUM($AQ36:BB36)/SUM($V36:AG36)</f>
        <v>0.20805739653763278</v>
      </c>
    </row>
    <row r="37" spans="1:143" s="176" customFormat="1" ht="12.75" customHeight="1">
      <c r="A37" s="124" t="s">
        <v>236</v>
      </c>
      <c r="B37" s="217"/>
      <c r="C37" s="125" t="s">
        <v>200</v>
      </c>
      <c r="D37" s="175"/>
      <c r="E37" s="246">
        <v>3.8975000000000003E-2</v>
      </c>
      <c r="F37" s="161"/>
      <c r="G37" s="128">
        <f t="shared" si="14"/>
        <v>6.3E-2</v>
      </c>
      <c r="H37" s="128">
        <f t="shared" si="14"/>
        <v>7.9200000000000007E-2</v>
      </c>
      <c r="I37" s="128">
        <f t="shared" si="14"/>
        <v>4.4600000000000001E-2</v>
      </c>
      <c r="J37" s="128">
        <f t="shared" si="14"/>
        <v>1.9199999999999998E-2</v>
      </c>
      <c r="K37" s="128">
        <f t="shared" si="14"/>
        <v>4.58E-2</v>
      </c>
      <c r="L37" s="128">
        <f t="shared" si="14"/>
        <v>2.4299999999999999E-2</v>
      </c>
      <c r="M37" s="128">
        <f t="shared" si="14"/>
        <v>2.24E-2</v>
      </c>
      <c r="N37" s="128">
        <f t="shared" si="14"/>
        <v>2.0799999999999999E-2</v>
      </c>
      <c r="O37" s="128">
        <f t="shared" si="14"/>
        <v>3.39E-2</v>
      </c>
      <c r="P37" s="128">
        <f t="shared" si="14"/>
        <v>2.3400000000000001E-2</v>
      </c>
      <c r="Q37" s="128">
        <f t="shared" si="14"/>
        <v>4.1500000000000002E-2</v>
      </c>
      <c r="R37" s="128">
        <f t="shared" si="14"/>
        <v>5.8200000000000002E-2</v>
      </c>
      <c r="S37" s="128">
        <f t="shared" si="15"/>
        <v>3.9691666666666653E-2</v>
      </c>
      <c r="T37" s="34"/>
      <c r="U37" s="129"/>
      <c r="V37" s="130">
        <v>16.8</v>
      </c>
      <c r="W37" s="130">
        <v>17</v>
      </c>
      <c r="X37" s="130">
        <v>16.989999999999998</v>
      </c>
      <c r="Y37" s="130">
        <v>17.39</v>
      </c>
      <c r="Z37" s="130">
        <v>17.45</v>
      </c>
      <c r="AA37" s="130">
        <v>18.09</v>
      </c>
      <c r="AB37" s="130">
        <v>17.84</v>
      </c>
      <c r="AC37" s="130">
        <v>19.190000000000001</v>
      </c>
      <c r="AD37" s="130">
        <v>19.559999999999999</v>
      </c>
      <c r="AE37" s="130">
        <v>19.59</v>
      </c>
      <c r="AF37" s="130">
        <v>18.73</v>
      </c>
      <c r="AG37" s="130">
        <v>18.79</v>
      </c>
      <c r="AH37" s="129"/>
      <c r="AI37" s="34"/>
      <c r="AJ37" s="34"/>
      <c r="AK37" s="34">
        <v>450</v>
      </c>
      <c r="AL37" s="34" t="s">
        <v>200</v>
      </c>
      <c r="AM37" s="34"/>
      <c r="AN37" s="153">
        <f t="shared" ref="AN37:AN50" si="18">SUM(G37:I37)/3</f>
        <v>6.2266666666666665E-2</v>
      </c>
      <c r="AO37" s="133">
        <f t="shared" ref="AO37:AO50" si="19">S37-AN37</f>
        <v>-2.2575000000000012E-2</v>
      </c>
      <c r="AP37" s="34"/>
      <c r="AQ37" s="134">
        <v>1.0584</v>
      </c>
      <c r="AR37" s="134">
        <v>1.3464</v>
      </c>
      <c r="AS37" s="134">
        <v>0.75775399999999993</v>
      </c>
      <c r="AT37" s="134">
        <v>0.33388799999999996</v>
      </c>
      <c r="AU37" s="134">
        <v>0.79920999999999998</v>
      </c>
      <c r="AV37" s="134">
        <v>0.43958699999999995</v>
      </c>
      <c r="AW37" s="134">
        <v>0.39961599999999997</v>
      </c>
      <c r="AX37" s="134">
        <v>0.39915200000000001</v>
      </c>
      <c r="AY37" s="134">
        <v>0.6630839999999999</v>
      </c>
      <c r="AZ37" s="134">
        <v>0.45840600000000004</v>
      </c>
      <c r="BA37" s="134">
        <v>0.77729500000000007</v>
      </c>
      <c r="BB37" s="134">
        <v>1.0935779999999999</v>
      </c>
      <c r="BC37" s="34"/>
      <c r="BD37" s="34"/>
      <c r="BE37" s="34"/>
      <c r="BF37" s="34"/>
      <c r="BG37" s="34"/>
      <c r="BH37" s="34"/>
      <c r="BI37" s="154"/>
      <c r="BJ37" s="132">
        <f>SUM(AQ37:$AQ37)/SUM(V37:$V37)</f>
        <v>6.3E-2</v>
      </c>
      <c r="BK37" s="132">
        <f>SUM($AQ37:AR37)/SUM($V37:W37)</f>
        <v>7.1147928994082843E-2</v>
      </c>
      <c r="BL37" s="132">
        <f>SUM($AQ37:AS37)/SUM($V37:X37)</f>
        <v>6.226725733412089E-2</v>
      </c>
      <c r="BM37" s="132">
        <f>SUM($AQ37:AT37)/SUM($V37:Y37)</f>
        <v>5.1282516867116455E-2</v>
      </c>
      <c r="BN37" s="132">
        <f>SUM($AQ37:AU37)/SUM($V37:Z37)</f>
        <v>5.0165269181361667E-2</v>
      </c>
      <c r="BO37" s="132">
        <f>SUM($AQ37:AV37)/SUM($V37:AA37)</f>
        <v>4.56540590050135E-2</v>
      </c>
      <c r="BP37" s="132">
        <f>SUM($AQ37:AW37)/SUM($V37:AB37)</f>
        <v>4.2241321158275745E-2</v>
      </c>
      <c r="BQ37" s="132">
        <f>SUM($AQ37:AX37)/SUM($V37:AC37)</f>
        <v>3.9317989342806392E-2</v>
      </c>
      <c r="BR37" s="132">
        <f>SUM($AQ37:AY37)/SUM($V37:AD37)</f>
        <v>3.8656920965629088E-2</v>
      </c>
      <c r="BS37" s="132">
        <f>SUM($AQ37:AZ37)/SUM($V37:AE37)</f>
        <v>3.6995536409116174E-2</v>
      </c>
      <c r="BT37" s="132">
        <f>SUM($AQ37:BA37)/SUM($V37:AF37)</f>
        <v>3.7420288979509636E-2</v>
      </c>
      <c r="BU37" s="132">
        <f>SUM($AQ37:BB37)/SUM($V37:AG37)</f>
        <v>3.9216125471437775E-2</v>
      </c>
      <c r="BV37" s="164"/>
      <c r="BW37" s="164"/>
      <c r="BX37" s="164"/>
      <c r="BY37" s="164"/>
      <c r="BZ37" s="164"/>
      <c r="CA37" s="164"/>
      <c r="CB37" s="164"/>
      <c r="CC37" s="164"/>
      <c r="CD37" s="164"/>
      <c r="CE37" s="164"/>
      <c r="CF37" s="164"/>
      <c r="CG37" s="164"/>
      <c r="CH37" s="164"/>
      <c r="CI37" s="164"/>
      <c r="CJ37" s="164"/>
      <c r="CK37" s="164"/>
      <c r="CL37" s="164"/>
      <c r="CM37" s="164"/>
      <c r="CN37" s="164"/>
      <c r="CO37" s="164"/>
      <c r="CP37" s="164"/>
      <c r="CQ37" s="164"/>
      <c r="CR37" s="164"/>
      <c r="CS37" s="164"/>
      <c r="CT37" s="164"/>
      <c r="CU37" s="164"/>
      <c r="CV37" s="164"/>
      <c r="CW37" s="164"/>
      <c r="CX37" s="164"/>
      <c r="CY37" s="164"/>
      <c r="CZ37" s="164"/>
      <c r="DA37" s="164"/>
      <c r="DB37" s="164"/>
      <c r="DC37" s="164"/>
      <c r="DD37" s="164"/>
      <c r="DE37" s="164"/>
      <c r="DF37" s="164"/>
      <c r="DG37" s="164"/>
      <c r="DH37" s="164"/>
      <c r="DI37" s="164"/>
      <c r="DJ37" s="164"/>
      <c r="DK37" s="164"/>
      <c r="DL37" s="164"/>
      <c r="DM37" s="164"/>
      <c r="DN37" s="164"/>
      <c r="DO37" s="164"/>
      <c r="DP37" s="164"/>
      <c r="DQ37" s="164"/>
      <c r="DR37" s="164"/>
      <c r="DS37" s="164"/>
      <c r="DT37" s="164"/>
      <c r="DU37" s="164"/>
      <c r="DV37" s="164"/>
      <c r="DW37" s="164"/>
      <c r="DX37" s="164"/>
      <c r="DY37" s="164"/>
      <c r="DZ37" s="164"/>
      <c r="EA37" s="164"/>
      <c r="EB37" s="164"/>
      <c r="EC37" s="164"/>
      <c r="ED37" s="164"/>
      <c r="EE37" s="164"/>
      <c r="EF37" s="164"/>
      <c r="EG37" s="164"/>
      <c r="EH37" s="164"/>
      <c r="EI37" s="164"/>
      <c r="EJ37" s="164"/>
      <c r="EK37" s="164"/>
      <c r="EL37" s="164"/>
      <c r="EM37" s="164"/>
    </row>
    <row r="38" spans="1:143" s="34" customFormat="1" ht="12.75" customHeight="1">
      <c r="A38" s="124" t="s">
        <v>238</v>
      </c>
      <c r="B38" s="217"/>
      <c r="C38" s="125" t="s">
        <v>204</v>
      </c>
      <c r="D38" s="175"/>
      <c r="E38" s="246">
        <v>8.892499999999999E-2</v>
      </c>
      <c r="F38" s="161"/>
      <c r="G38" s="128">
        <f t="shared" si="14"/>
        <v>8.3299999999999999E-2</v>
      </c>
      <c r="H38" s="128">
        <f t="shared" si="14"/>
        <v>7.7200000000000005E-2</v>
      </c>
      <c r="I38" s="128">
        <f t="shared" si="14"/>
        <v>0.11219999999999999</v>
      </c>
      <c r="J38" s="128">
        <f t="shared" si="14"/>
        <v>0.12889999999999999</v>
      </c>
      <c r="K38" s="128">
        <f t="shared" si="14"/>
        <v>0.1053</v>
      </c>
      <c r="L38" s="128">
        <f t="shared" si="14"/>
        <v>7.3200000000000001E-2</v>
      </c>
      <c r="M38" s="128">
        <f t="shared" si="14"/>
        <v>7.0000000000000007E-2</v>
      </c>
      <c r="N38" s="128">
        <f t="shared" si="14"/>
        <v>6.6199999999999995E-2</v>
      </c>
      <c r="O38" s="128">
        <f t="shared" si="14"/>
        <v>0.12709999999999999</v>
      </c>
      <c r="P38" s="128">
        <f t="shared" si="14"/>
        <v>0.1578</v>
      </c>
      <c r="Q38" s="128">
        <f t="shared" si="14"/>
        <v>0.161</v>
      </c>
      <c r="R38" s="128">
        <f t="shared" si="14"/>
        <v>0.1595</v>
      </c>
      <c r="S38" s="128">
        <f t="shared" si="15"/>
        <v>0.11014166666666665</v>
      </c>
      <c r="U38" s="129"/>
      <c r="V38" s="130">
        <v>33.31</v>
      </c>
      <c r="W38" s="130">
        <v>32.65</v>
      </c>
      <c r="X38" s="130">
        <v>33.65</v>
      </c>
      <c r="Y38" s="130">
        <v>32.35</v>
      </c>
      <c r="Z38" s="130">
        <v>33.450000000000003</v>
      </c>
      <c r="AA38" s="130">
        <v>34.69</v>
      </c>
      <c r="AB38" s="130">
        <v>33.44</v>
      </c>
      <c r="AC38" s="130">
        <v>31.79</v>
      </c>
      <c r="AD38" s="130">
        <v>30.6</v>
      </c>
      <c r="AE38" s="130">
        <v>30.84</v>
      </c>
      <c r="AF38" s="130">
        <v>31.52</v>
      </c>
      <c r="AG38" s="130">
        <v>33.090000000000003</v>
      </c>
      <c r="AH38" s="129"/>
      <c r="AK38" s="34">
        <v>451</v>
      </c>
      <c r="AL38" s="34" t="s">
        <v>204</v>
      </c>
      <c r="AN38" s="153">
        <f t="shared" si="18"/>
        <v>9.0899999999999995E-2</v>
      </c>
      <c r="AO38" s="133">
        <f t="shared" si="19"/>
        <v>1.9241666666666657E-2</v>
      </c>
      <c r="AQ38" s="134">
        <v>2.7747230000000003</v>
      </c>
      <c r="AR38" s="134">
        <v>2.5205800000000003</v>
      </c>
      <c r="AS38" s="134">
        <v>3.7755299999999998</v>
      </c>
      <c r="AT38" s="134">
        <v>4.1699149999999996</v>
      </c>
      <c r="AU38" s="134">
        <v>3.5222850000000006</v>
      </c>
      <c r="AV38" s="134">
        <v>2.5393079999999997</v>
      </c>
      <c r="AW38" s="134">
        <v>2.3408000000000002</v>
      </c>
      <c r="AX38" s="134">
        <v>2.104498</v>
      </c>
      <c r="AY38" s="134">
        <v>3.8892599999999997</v>
      </c>
      <c r="AZ38" s="134">
        <v>4.8665519999999995</v>
      </c>
      <c r="BA38" s="134">
        <v>5.0747200000000001</v>
      </c>
      <c r="BB38" s="134">
        <v>5.2778550000000006</v>
      </c>
      <c r="BI38" s="154"/>
      <c r="BJ38" s="132">
        <f>SUM(AQ38:$AQ38)/SUM(V38:$V38)</f>
        <v>8.3299999999999999E-2</v>
      </c>
      <c r="BK38" s="132">
        <f>SUM($AQ38:AR38)/SUM($V38:W38)</f>
        <v>8.0280518496058217E-2</v>
      </c>
      <c r="BL38" s="132">
        <f>SUM($AQ38:AS38)/SUM($V38:X38)</f>
        <v>9.1063477562493722E-2</v>
      </c>
      <c r="BM38" s="132">
        <f>SUM($AQ38:AT38)/SUM($V38:Y38)</f>
        <v>0.10033910275841164</v>
      </c>
      <c r="BN38" s="132">
        <f>SUM($AQ38:AU38)/SUM($V38:Z38)</f>
        <v>0.10134231908590773</v>
      </c>
      <c r="BO38" s="132">
        <f>SUM($AQ38:AV38)/SUM($V38:AA38)</f>
        <v>9.6463473263368293E-2</v>
      </c>
      <c r="BP38" s="132">
        <f>SUM($AQ38:AW38)/SUM($V38:AB38)</f>
        <v>9.267423567697182E-2</v>
      </c>
      <c r="BQ38" s="132">
        <f>SUM($AQ38:AX38)/SUM($V38:AC38)</f>
        <v>8.9502276410507647E-2</v>
      </c>
      <c r="BR38" s="132">
        <f>SUM($AQ38:AY38)/SUM($V38:AD38)</f>
        <v>9.3389987497043192E-2</v>
      </c>
      <c r="BS38" s="132">
        <f>SUM($AQ38:AZ38)/SUM($V38:AE38)</f>
        <v>9.9468895553447359E-2</v>
      </c>
      <c r="BT38" s="132">
        <f>SUM($AQ38:BA38)/SUM($V38:AF38)</f>
        <v>0.10488199782299254</v>
      </c>
      <c r="BU38" s="132">
        <f>SUM($AQ38:BB38)/SUM($V38:AG38)</f>
        <v>0.10949978537482753</v>
      </c>
    </row>
    <row r="39" spans="1:143" s="34" customFormat="1" ht="12.75" customHeight="1">
      <c r="A39" s="124" t="s">
        <v>223</v>
      </c>
      <c r="B39" s="217"/>
      <c r="C39" s="125" t="s">
        <v>211</v>
      </c>
      <c r="D39" s="175"/>
      <c r="E39" s="246">
        <v>3.5766666666666669E-2</v>
      </c>
      <c r="F39" s="161"/>
      <c r="G39" s="128">
        <f t="shared" si="14"/>
        <v>5.7700000000000001E-2</v>
      </c>
      <c r="H39" s="128">
        <f t="shared" si="14"/>
        <v>6.13E-2</v>
      </c>
      <c r="I39" s="128">
        <f t="shared" si="14"/>
        <v>6.8199999999999997E-2</v>
      </c>
      <c r="J39" s="128">
        <f t="shared" si="14"/>
        <v>7.7200000000000005E-2</v>
      </c>
      <c r="K39" s="128">
        <f t="shared" si="14"/>
        <v>5.2200000000000003E-2</v>
      </c>
      <c r="L39" s="128">
        <f t="shared" si="14"/>
        <v>5.8999999999999997E-2</v>
      </c>
      <c r="M39" s="128">
        <f t="shared" si="14"/>
        <v>1.61E-2</v>
      </c>
      <c r="N39" s="128">
        <f t="shared" si="14"/>
        <v>0</v>
      </c>
      <c r="O39" s="128">
        <f t="shared" si="14"/>
        <v>1.6400000000000001E-2</v>
      </c>
      <c r="P39" s="128">
        <f t="shared" si="14"/>
        <v>9.9000000000000008E-3</v>
      </c>
      <c r="Q39" s="128">
        <f t="shared" si="14"/>
        <v>5.5999999999999999E-3</v>
      </c>
      <c r="R39" s="128">
        <f t="shared" si="14"/>
        <v>0</v>
      </c>
      <c r="S39" s="128">
        <f t="shared" si="15"/>
        <v>3.5300000000000005E-2</v>
      </c>
      <c r="U39" s="129"/>
      <c r="V39" s="130">
        <v>23.4</v>
      </c>
      <c r="W39" s="130">
        <v>25.19</v>
      </c>
      <c r="X39" s="130">
        <v>25.79</v>
      </c>
      <c r="Y39" s="130">
        <v>25.58</v>
      </c>
      <c r="Z39" s="130">
        <v>25.49</v>
      </c>
      <c r="AA39" s="130">
        <v>25.49</v>
      </c>
      <c r="AB39" s="130">
        <v>25.42</v>
      </c>
      <c r="AC39" s="130">
        <v>26.94</v>
      </c>
      <c r="AD39" s="130">
        <v>27.14</v>
      </c>
      <c r="AE39" s="130">
        <v>27.14</v>
      </c>
      <c r="AF39" s="130">
        <v>27.05</v>
      </c>
      <c r="AG39" s="130">
        <v>26.94</v>
      </c>
      <c r="AH39" s="129"/>
      <c r="AK39" s="34">
        <v>420</v>
      </c>
      <c r="AL39" s="34" t="s">
        <v>211</v>
      </c>
      <c r="AN39" s="153">
        <f t="shared" si="18"/>
        <v>6.239999999999999E-2</v>
      </c>
      <c r="AO39" s="133">
        <f t="shared" si="19"/>
        <v>-2.7099999999999985E-2</v>
      </c>
      <c r="AQ39" s="134">
        <v>1.3501799999999999</v>
      </c>
      <c r="AR39" s="134">
        <v>1.5441470000000002</v>
      </c>
      <c r="AS39" s="134">
        <v>1.7588779999999999</v>
      </c>
      <c r="AT39" s="134">
        <v>1.9747760000000001</v>
      </c>
      <c r="AU39" s="134">
        <v>1.330578</v>
      </c>
      <c r="AV39" s="134">
        <v>1.5039099999999999</v>
      </c>
      <c r="AW39" s="134">
        <v>0.40926200000000001</v>
      </c>
      <c r="AX39" s="134">
        <v>0</v>
      </c>
      <c r="AY39" s="134">
        <v>0.44509600000000005</v>
      </c>
      <c r="AZ39" s="134">
        <v>0.26868600000000004</v>
      </c>
      <c r="BA39" s="134">
        <v>0.15148</v>
      </c>
      <c r="BB39" s="134">
        <v>0</v>
      </c>
      <c r="BI39" s="154"/>
      <c r="BJ39" s="132">
        <f>SUM(AQ39:$AQ39)/SUM(V39:$V39)</f>
        <v>5.7700000000000001E-2</v>
      </c>
      <c r="BK39" s="132">
        <f>SUM($AQ39:AR39)/SUM($V39:W39)</f>
        <v>5.9566309940316933E-2</v>
      </c>
      <c r="BL39" s="132">
        <f>SUM($AQ39:AS39)/SUM($V39:X39)</f>
        <v>6.2559895133100299E-2</v>
      </c>
      <c r="BM39" s="132">
        <f>SUM($AQ39:AT39)/SUM($V39:Y39)</f>
        <v>6.6306332533013213E-2</v>
      </c>
      <c r="BN39" s="132">
        <f>SUM($AQ39:AU39)/SUM($V39:Z39)</f>
        <v>6.3440087684336399E-2</v>
      </c>
      <c r="BO39" s="132">
        <f>SUM($AQ39:AV39)/SUM($V39:AA39)</f>
        <v>6.2690267656022258E-2</v>
      </c>
      <c r="BP39" s="132">
        <f>SUM($AQ39:AW39)/SUM($V39:AB39)</f>
        <v>5.5974886595599904E-2</v>
      </c>
      <c r="BQ39" s="132">
        <f>SUM($AQ39:AX39)/SUM($V39:AC39)</f>
        <v>4.8557456960157404E-2</v>
      </c>
      <c r="BR39" s="132">
        <f>SUM($AQ39:AY39)/SUM($V39:AD39)</f>
        <v>4.4770122374587745E-2</v>
      </c>
      <c r="BS39" s="132">
        <f>SUM($AQ39:AZ39)/SUM($V39:AE39)</f>
        <v>4.1096020653777474E-2</v>
      </c>
      <c r="BT39" s="132">
        <f>SUM($AQ39:BA39)/SUM($V39:AF39)</f>
        <v>3.7722632891824474E-2</v>
      </c>
      <c r="BU39" s="132">
        <f>SUM($AQ39:BB39)/SUM($V39:AG39)</f>
        <v>3.4460933337612736E-2</v>
      </c>
    </row>
    <row r="40" spans="1:143" s="34" customFormat="1" ht="12.75" customHeight="1">
      <c r="A40" s="124" t="s">
        <v>225</v>
      </c>
      <c r="B40" s="217"/>
      <c r="C40" s="125" t="s">
        <v>226</v>
      </c>
      <c r="D40" s="175"/>
      <c r="E40" s="246">
        <v>4.0166666666666658E-3</v>
      </c>
      <c r="F40" s="161"/>
      <c r="G40" s="128">
        <f t="shared" si="14"/>
        <v>5.0000000000000001E-3</v>
      </c>
      <c r="H40" s="128">
        <f t="shared" si="14"/>
        <v>1.32E-2</v>
      </c>
      <c r="I40" s="128">
        <f t="shared" si="14"/>
        <v>1.6299999999999999E-2</v>
      </c>
      <c r="J40" s="128">
        <f t="shared" si="14"/>
        <v>7.1199999999999999E-2</v>
      </c>
      <c r="K40" s="128">
        <f t="shared" si="14"/>
        <v>8.5300000000000001E-2</v>
      </c>
      <c r="L40" s="128">
        <f t="shared" si="14"/>
        <v>8.72E-2</v>
      </c>
      <c r="M40" s="128">
        <f t="shared" si="14"/>
        <v>6.6500000000000004E-2</v>
      </c>
      <c r="N40" s="128">
        <f t="shared" si="14"/>
        <v>2.0199999999999999E-2</v>
      </c>
      <c r="O40" s="128">
        <f t="shared" si="14"/>
        <v>2.75E-2</v>
      </c>
      <c r="P40" s="128">
        <f t="shared" si="14"/>
        <v>4.9399999999999999E-2</v>
      </c>
      <c r="Q40" s="128">
        <f t="shared" si="14"/>
        <v>6.3600000000000004E-2</v>
      </c>
      <c r="R40" s="128">
        <f t="shared" si="14"/>
        <v>5.8299999999999998E-2</v>
      </c>
      <c r="S40" s="128">
        <f t="shared" si="15"/>
        <v>4.697500000000001E-2</v>
      </c>
      <c r="U40" s="129"/>
      <c r="V40" s="130">
        <v>6.5</v>
      </c>
      <c r="W40" s="130">
        <v>6.5</v>
      </c>
      <c r="X40" s="130">
        <v>5.93</v>
      </c>
      <c r="Y40" s="130">
        <v>7.3</v>
      </c>
      <c r="Z40" s="130">
        <v>6.76</v>
      </c>
      <c r="AA40" s="130">
        <v>6.44</v>
      </c>
      <c r="AB40" s="130">
        <v>6.92</v>
      </c>
      <c r="AC40" s="130">
        <v>7.9</v>
      </c>
      <c r="AD40" s="130">
        <v>7.9</v>
      </c>
      <c r="AE40" s="130">
        <v>7.9</v>
      </c>
      <c r="AF40" s="130">
        <v>8.07</v>
      </c>
      <c r="AG40" s="130">
        <v>8.24</v>
      </c>
      <c r="AH40" s="129"/>
      <c r="AK40" s="34">
        <v>430</v>
      </c>
      <c r="AL40" s="34" t="s">
        <v>226</v>
      </c>
      <c r="AN40" s="153">
        <f t="shared" si="18"/>
        <v>1.1500000000000002E-2</v>
      </c>
      <c r="AO40" s="133">
        <f t="shared" si="19"/>
        <v>3.5475000000000007E-2</v>
      </c>
      <c r="AQ40" s="134">
        <v>3.2500000000000001E-2</v>
      </c>
      <c r="AR40" s="134">
        <v>8.5800000000000001E-2</v>
      </c>
      <c r="AS40" s="134">
        <v>9.6658999999999981E-2</v>
      </c>
      <c r="AT40" s="134">
        <v>0.51976</v>
      </c>
      <c r="AU40" s="134">
        <v>0.57662800000000003</v>
      </c>
      <c r="AV40" s="134">
        <v>0.56156800000000007</v>
      </c>
      <c r="AW40" s="134">
        <v>0.46018000000000003</v>
      </c>
      <c r="AX40" s="134">
        <v>0.15958</v>
      </c>
      <c r="AY40" s="134">
        <v>0.21725</v>
      </c>
      <c r="AZ40" s="134">
        <v>0.39026</v>
      </c>
      <c r="BA40" s="134">
        <v>0.51325200000000004</v>
      </c>
      <c r="BB40" s="134">
        <v>0.48039199999999999</v>
      </c>
      <c r="BI40" s="154"/>
      <c r="BJ40" s="132">
        <f>SUM(AQ40:$AQ40)/SUM(V40:$V40)</f>
        <v>5.0000000000000001E-3</v>
      </c>
      <c r="BK40" s="132">
        <f>SUM($AQ40:AR40)/SUM($V40:W40)</f>
        <v>9.1000000000000004E-3</v>
      </c>
      <c r="BL40" s="132">
        <f>SUM($AQ40:AS40)/SUM($V40:X40)</f>
        <v>1.1355467511885894E-2</v>
      </c>
      <c r="BM40" s="132">
        <f>SUM($AQ40:AT40)/SUM($V40:Y40)</f>
        <v>2.8010636675562334E-2</v>
      </c>
      <c r="BN40" s="132">
        <f>SUM($AQ40:AU40)/SUM($V40:Z40)</f>
        <v>3.9749833282812973E-2</v>
      </c>
      <c r="BO40" s="132">
        <f>SUM($AQ40:AV40)/SUM($V40:AA40)</f>
        <v>4.7499746386000512E-2</v>
      </c>
      <c r="BP40" s="132">
        <f>SUM($AQ40:AW40)/SUM($V40:AB40)</f>
        <v>5.0336461704422873E-2</v>
      </c>
      <c r="BQ40" s="132">
        <f>SUM($AQ40:AX40)/SUM($V40:AC40)</f>
        <v>4.5947926267281107E-2</v>
      </c>
      <c r="BR40" s="132">
        <f>SUM($AQ40:AY40)/SUM($V40:AD40)</f>
        <v>4.3602976669348356E-2</v>
      </c>
      <c r="BS40" s="132">
        <f>SUM($AQ40:AZ40)/SUM($V40:AE40)</f>
        <v>4.4256745182012849E-2</v>
      </c>
      <c r="BT40" s="132">
        <f>SUM($AQ40:BA40)/SUM($V40:AF40)</f>
        <v>4.6254953917050694E-2</v>
      </c>
      <c r="BU40" s="132">
        <f>SUM($AQ40:BB40)/SUM($V40:AG40)</f>
        <v>4.7404226493747113E-2</v>
      </c>
    </row>
    <row r="41" spans="1:143" s="34" customFormat="1" ht="12.75" customHeight="1">
      <c r="A41" s="124" t="s">
        <v>229</v>
      </c>
      <c r="B41" s="217"/>
      <c r="C41" s="125" t="s">
        <v>230</v>
      </c>
      <c r="D41" s="175"/>
      <c r="E41" s="246">
        <v>4.6991666666666675E-2</v>
      </c>
      <c r="F41" s="161"/>
      <c r="G41" s="128">
        <f t="shared" si="14"/>
        <v>0.13830000000000001</v>
      </c>
      <c r="H41" s="128">
        <f t="shared" si="14"/>
        <v>0.1326</v>
      </c>
      <c r="I41" s="128">
        <f t="shared" si="14"/>
        <v>0.1067</v>
      </c>
      <c r="J41" s="128">
        <f t="shared" si="14"/>
        <v>0.1173</v>
      </c>
      <c r="K41" s="128">
        <f t="shared" si="14"/>
        <v>9.7400000000000014E-2</v>
      </c>
      <c r="L41" s="128">
        <f t="shared" si="14"/>
        <v>0.15709999999999999</v>
      </c>
      <c r="M41" s="128">
        <f t="shared" si="14"/>
        <v>0.13730000000000001</v>
      </c>
      <c r="N41" s="128">
        <f t="shared" si="14"/>
        <v>0.21429999999999999</v>
      </c>
      <c r="O41" s="128">
        <f t="shared" si="14"/>
        <v>0.17349999999999999</v>
      </c>
      <c r="P41" s="128">
        <f t="shared" si="14"/>
        <v>0.19089999999999999</v>
      </c>
      <c r="Q41" s="128">
        <f t="shared" si="14"/>
        <v>0.17730000000000001</v>
      </c>
      <c r="R41" s="128">
        <f t="shared" si="14"/>
        <v>0.14460000000000001</v>
      </c>
      <c r="S41" s="128">
        <f t="shared" si="15"/>
        <v>0.14894166666666667</v>
      </c>
      <c r="U41" s="129"/>
      <c r="V41" s="130">
        <v>10.52</v>
      </c>
      <c r="W41" s="130">
        <v>12.09</v>
      </c>
      <c r="X41" s="130">
        <v>13.15</v>
      </c>
      <c r="Y41" s="130">
        <v>13.1</v>
      </c>
      <c r="Z41" s="130">
        <v>12.98</v>
      </c>
      <c r="AA41" s="130">
        <v>11.99</v>
      </c>
      <c r="AB41" s="130">
        <v>12.1</v>
      </c>
      <c r="AC41" s="130">
        <v>9.8000000000000007</v>
      </c>
      <c r="AD41" s="130">
        <v>9.8000000000000007</v>
      </c>
      <c r="AE41" s="130">
        <v>9.84</v>
      </c>
      <c r="AF41" s="130">
        <v>10.83</v>
      </c>
      <c r="AG41" s="130">
        <v>11.05</v>
      </c>
      <c r="AH41" s="129"/>
      <c r="AK41" s="34">
        <v>440</v>
      </c>
      <c r="AL41" s="34" t="s">
        <v>218</v>
      </c>
      <c r="AN41" s="153">
        <f t="shared" si="18"/>
        <v>0.12586666666666668</v>
      </c>
      <c r="AO41" s="133">
        <f t="shared" si="19"/>
        <v>2.3074999999999984E-2</v>
      </c>
      <c r="AQ41" s="134">
        <v>1.4549160000000001</v>
      </c>
      <c r="AR41" s="134">
        <v>1.6031339999999998</v>
      </c>
      <c r="AS41" s="134">
        <v>1.403105</v>
      </c>
      <c r="AT41" s="134">
        <v>1.5366299999999999</v>
      </c>
      <c r="AU41" s="134">
        <v>1.2642520000000002</v>
      </c>
      <c r="AV41" s="134">
        <v>1.883629</v>
      </c>
      <c r="AW41" s="134">
        <v>1.66133</v>
      </c>
      <c r="AX41" s="134">
        <v>2.1001400000000001</v>
      </c>
      <c r="AY41" s="134">
        <v>1.7002999999999999</v>
      </c>
      <c r="AZ41" s="134">
        <v>1.8784559999999999</v>
      </c>
      <c r="BA41" s="134">
        <v>1.9201590000000002</v>
      </c>
      <c r="BB41" s="134">
        <v>1.5978300000000001</v>
      </c>
      <c r="BI41" s="154"/>
      <c r="BJ41" s="132">
        <f>SUM(AQ41:$AQ41)/SUM(V41:$V41)</f>
        <v>0.13830000000000001</v>
      </c>
      <c r="BK41" s="132">
        <f>SUM($AQ41:AR41)/SUM($V41:W41)</f>
        <v>0.13525210084033612</v>
      </c>
      <c r="BL41" s="132">
        <f>SUM($AQ41:AS41)/SUM($V41:X41)</f>
        <v>0.12475265659955258</v>
      </c>
      <c r="BM41" s="132">
        <f>SUM($AQ41:AT41)/SUM($V41:Y41)</f>
        <v>0.12275450266066311</v>
      </c>
      <c r="BN41" s="132">
        <f>SUM($AQ41:AU41)/SUM($V41:Z41)</f>
        <v>0.1174326811125485</v>
      </c>
      <c r="BO41" s="132">
        <f>SUM($AQ41:AV41)/SUM($V41:AA41)</f>
        <v>0.12387465799810374</v>
      </c>
      <c r="BP41" s="132">
        <f>SUM($AQ41:AW41)/SUM($V41:AB41)</f>
        <v>0.12576511113697195</v>
      </c>
      <c r="BQ41" s="132">
        <f>SUM($AQ41:AX41)/SUM($V41:AC41)</f>
        <v>0.13482853859814059</v>
      </c>
      <c r="BR41" s="132">
        <f>SUM($AQ41:AY41)/SUM($V41:AD41)</f>
        <v>0.13841974793897469</v>
      </c>
      <c r="BS41" s="132">
        <f>SUM($AQ41:AZ41)/SUM($V41:AE41)</f>
        <v>0.14289583080523535</v>
      </c>
      <c r="BT41" s="132">
        <f>SUM($AQ41:BA41)/SUM($V41:AF41)</f>
        <v>0.14584826465927103</v>
      </c>
      <c r="BU41" s="132">
        <f>SUM($AQ41:BB41)/SUM($V41:AG41)</f>
        <v>0.14574776684881602</v>
      </c>
    </row>
    <row r="42" spans="1:143" s="34" customFormat="1" ht="12" customHeight="1">
      <c r="A42" s="124" t="s">
        <v>232</v>
      </c>
      <c r="B42" s="217"/>
      <c r="C42" s="125" t="s">
        <v>233</v>
      </c>
      <c r="D42" s="175"/>
      <c r="E42" s="246">
        <v>4.498333333333334E-2</v>
      </c>
      <c r="F42" s="161"/>
      <c r="G42" s="128">
        <f t="shared" si="14"/>
        <v>4.1669296157769466E-2</v>
      </c>
      <c r="H42" s="128">
        <f t="shared" si="14"/>
        <v>4.0293769470404986E-2</v>
      </c>
      <c r="I42" s="128">
        <f t="shared" si="14"/>
        <v>5.0230010384215998E-2</v>
      </c>
      <c r="J42" s="128">
        <f t="shared" si="14"/>
        <v>3.4880266666666666E-2</v>
      </c>
      <c r="K42" s="128">
        <f t="shared" si="14"/>
        <v>3.9607405001623901E-2</v>
      </c>
      <c r="L42" s="128">
        <f t="shared" si="14"/>
        <v>5.9801634091637301E-2</v>
      </c>
      <c r="M42" s="128">
        <f t="shared" si="14"/>
        <v>9.9316291390728464E-2</v>
      </c>
      <c r="N42" s="128">
        <f t="shared" si="14"/>
        <v>5.5934854294478524E-2</v>
      </c>
      <c r="O42" s="128">
        <f t="shared" si="14"/>
        <v>4.2361452513966481E-2</v>
      </c>
      <c r="P42" s="128">
        <f t="shared" si="14"/>
        <v>9.3568757040931289E-2</v>
      </c>
      <c r="Q42" s="128">
        <f t="shared" si="14"/>
        <v>0.10406569118213323</v>
      </c>
      <c r="R42" s="128">
        <f t="shared" si="14"/>
        <v>8.2643296529968449E-2</v>
      </c>
      <c r="S42" s="128">
        <f t="shared" si="15"/>
        <v>6.2031060393710404E-2</v>
      </c>
      <c r="U42" s="129"/>
      <c r="V42" s="130">
        <v>29.409999999999997</v>
      </c>
      <c r="W42" s="130">
        <v>28.89</v>
      </c>
      <c r="X42" s="130">
        <v>28.89</v>
      </c>
      <c r="Y42" s="130">
        <v>30</v>
      </c>
      <c r="Z42" s="130">
        <v>30.79</v>
      </c>
      <c r="AA42" s="130">
        <v>31.21</v>
      </c>
      <c r="AB42" s="130">
        <v>30.200000000000003</v>
      </c>
      <c r="AC42" s="130">
        <v>26.08</v>
      </c>
      <c r="AD42" s="130">
        <v>26.85</v>
      </c>
      <c r="AE42" s="130">
        <v>26.63</v>
      </c>
      <c r="AF42" s="130">
        <v>25.97</v>
      </c>
      <c r="AG42" s="130">
        <v>25.36</v>
      </c>
      <c r="AH42" s="129"/>
      <c r="AK42" s="34">
        <v>441</v>
      </c>
      <c r="AL42" s="34" t="s">
        <v>233</v>
      </c>
      <c r="AN42" s="153">
        <f t="shared" si="18"/>
        <v>4.4064358670796812E-2</v>
      </c>
      <c r="AO42" s="133">
        <f t="shared" si="19"/>
        <v>1.7966701722913592E-2</v>
      </c>
      <c r="AQ42" s="134">
        <v>1.2254939999999999</v>
      </c>
      <c r="AR42" s="134">
        <v>1.1640870000000001</v>
      </c>
      <c r="AS42" s="134">
        <v>1.4511450000000001</v>
      </c>
      <c r="AT42" s="134">
        <v>1.046408</v>
      </c>
      <c r="AU42" s="134">
        <v>1.2195119999999999</v>
      </c>
      <c r="AV42" s="134">
        <v>1.8664090000000002</v>
      </c>
      <c r="AW42" s="134">
        <v>2.999352</v>
      </c>
      <c r="AX42" s="134">
        <v>1.4587809999999999</v>
      </c>
      <c r="AY42" s="134">
        <v>1.137405</v>
      </c>
      <c r="AZ42" s="134">
        <v>2.491736</v>
      </c>
      <c r="BA42" s="134">
        <v>2.7025859999999997</v>
      </c>
      <c r="BB42" s="134">
        <v>2.095834</v>
      </c>
      <c r="BI42" s="154"/>
      <c r="BJ42" s="132">
        <f>SUM(AQ42:$AQ42)/SUM(V42:$V42)</f>
        <v>4.1669296157769466E-2</v>
      </c>
      <c r="BK42" s="132">
        <f>SUM($AQ42:AR42)/SUM($V42:W42)</f>
        <v>4.0987667238421954E-2</v>
      </c>
      <c r="BL42" s="132">
        <f>SUM($AQ42:AS42)/SUM($V42:X42)</f>
        <v>4.4050074549833701E-2</v>
      </c>
      <c r="BM42" s="132">
        <f>SUM($AQ42:AT42)/SUM($V42:Y42)</f>
        <v>4.1702653810052052E-2</v>
      </c>
      <c r="BN42" s="132">
        <f>SUM($AQ42:AU42)/SUM($V42:Z42)</f>
        <v>4.1266698202459789E-2</v>
      </c>
      <c r="BO42" s="132">
        <f>SUM($AQ42:AV42)/SUM($V42:AA42)</f>
        <v>4.4494977398292314E-2</v>
      </c>
      <c r="BP42" s="132">
        <f>SUM($AQ42:AW42)/SUM($V42:AB42)</f>
        <v>5.2401771813362627E-2</v>
      </c>
      <c r="BQ42" s="132">
        <f>SUM($AQ42:AX42)/SUM($V42:AC42)</f>
        <v>5.2793086168089365E-2</v>
      </c>
      <c r="BR42" s="132">
        <f>SUM($AQ42:AY42)/SUM($V42:AD42)</f>
        <v>5.172534690454407E-2</v>
      </c>
      <c r="BS42" s="132">
        <f>SUM($AQ42:AZ42)/SUM($V42:AE42)</f>
        <v>5.5581688873507527E-2</v>
      </c>
      <c r="BT42" s="132">
        <f>SUM($AQ42:BA42)/SUM($V42:AF42)</f>
        <v>5.9579940937380928E-2</v>
      </c>
      <c r="BU42" s="132">
        <f>SUM($AQ42:BB42)/SUM($V42:AG42)</f>
        <v>6.12987804161279E-2</v>
      </c>
    </row>
    <row r="43" spans="1:143" s="34" customFormat="1" ht="12.75" customHeight="1">
      <c r="A43" s="124" t="s">
        <v>198</v>
      </c>
      <c r="B43" s="217"/>
      <c r="C43" s="125" t="s">
        <v>199</v>
      </c>
      <c r="D43" s="175"/>
      <c r="E43" s="246">
        <v>9.0016666666666648E-2</v>
      </c>
      <c r="F43" s="161"/>
      <c r="G43" s="128">
        <f t="shared" si="14"/>
        <v>0.1507</v>
      </c>
      <c r="H43" s="128">
        <f t="shared" si="14"/>
        <v>0.19350000000000001</v>
      </c>
      <c r="I43" s="128">
        <f t="shared" si="14"/>
        <v>0.15129999999999999</v>
      </c>
      <c r="J43" s="128">
        <f t="shared" si="14"/>
        <v>0.1227</v>
      </c>
      <c r="K43" s="128">
        <f t="shared" si="14"/>
        <v>0.13589999999999999</v>
      </c>
      <c r="L43" s="128">
        <f t="shared" si="14"/>
        <v>7.2499999999999995E-2</v>
      </c>
      <c r="M43" s="128">
        <f t="shared" si="14"/>
        <v>0</v>
      </c>
      <c r="N43" s="128">
        <f t="shared" si="14"/>
        <v>0</v>
      </c>
      <c r="O43" s="128">
        <f t="shared" si="14"/>
        <v>7.4999999999999997E-3</v>
      </c>
      <c r="P43" s="128">
        <f t="shared" si="14"/>
        <v>1.7999999999999997E-3</v>
      </c>
      <c r="Q43" s="128">
        <f t="shared" si="14"/>
        <v>2.7199999999999998E-2</v>
      </c>
      <c r="R43" s="128">
        <f t="shared" si="14"/>
        <v>5.8999999999999999E-3</v>
      </c>
      <c r="S43" s="128">
        <f t="shared" si="15"/>
        <v>7.2416666666666671E-2</v>
      </c>
      <c r="U43" s="129"/>
      <c r="V43" s="130">
        <v>14.3</v>
      </c>
      <c r="W43" s="130">
        <v>15.21</v>
      </c>
      <c r="X43" s="130">
        <v>15.07</v>
      </c>
      <c r="Y43" s="130">
        <v>16.3</v>
      </c>
      <c r="Z43" s="130">
        <v>16.489999999999998</v>
      </c>
      <c r="AA43" s="130">
        <v>16.55</v>
      </c>
      <c r="AB43" s="130">
        <v>15.21</v>
      </c>
      <c r="AC43" s="130">
        <v>14.9</v>
      </c>
      <c r="AD43" s="130">
        <v>13.3</v>
      </c>
      <c r="AE43" s="130">
        <v>14.3</v>
      </c>
      <c r="AF43" s="130">
        <v>14.22</v>
      </c>
      <c r="AG43" s="130">
        <v>14.3</v>
      </c>
      <c r="AH43" s="129"/>
      <c r="AK43" s="34">
        <v>321</v>
      </c>
      <c r="AL43" s="34" t="s">
        <v>199</v>
      </c>
      <c r="AN43" s="153">
        <f t="shared" si="18"/>
        <v>0.16516666666666666</v>
      </c>
      <c r="AO43" s="133">
        <f t="shared" si="19"/>
        <v>-9.2749999999999985E-2</v>
      </c>
      <c r="AQ43" s="134">
        <v>2.1550100000000003</v>
      </c>
      <c r="AR43" s="134">
        <v>2.9431350000000003</v>
      </c>
      <c r="AS43" s="134">
        <v>2.2800910000000001</v>
      </c>
      <c r="AT43" s="134">
        <v>2.0000100000000001</v>
      </c>
      <c r="AU43" s="134">
        <v>2.2409909999999997</v>
      </c>
      <c r="AV43" s="134">
        <v>1.199875</v>
      </c>
      <c r="AW43" s="134">
        <v>0</v>
      </c>
      <c r="AX43" s="134">
        <v>0</v>
      </c>
      <c r="AY43" s="134">
        <v>9.9750000000000005E-2</v>
      </c>
      <c r="AZ43" s="134">
        <v>2.5739999999999999E-2</v>
      </c>
      <c r="BA43" s="134">
        <v>0.38678400000000002</v>
      </c>
      <c r="BB43" s="134">
        <v>8.4370000000000001E-2</v>
      </c>
      <c r="BI43" s="154"/>
      <c r="BJ43" s="132">
        <f>SUM(AQ43:$AQ43)/SUM(V43:$V43)</f>
        <v>0.1507</v>
      </c>
      <c r="BK43" s="132">
        <f>SUM($AQ43:AR43)/SUM($V43:W43)</f>
        <v>0.17275991189427314</v>
      </c>
      <c r="BL43" s="132">
        <f>SUM($AQ43:AS43)/SUM($V43:X43)</f>
        <v>0.16550551816958281</v>
      </c>
      <c r="BM43" s="132">
        <f>SUM($AQ43:AT43)/SUM($V43:Y43)</f>
        <v>0.15404477660972407</v>
      </c>
      <c r="BN43" s="132">
        <f>SUM($AQ43:AU43)/SUM($V43:Z43)</f>
        <v>0.15017754943776659</v>
      </c>
      <c r="BO43" s="132">
        <f>SUM($AQ43:AV43)/SUM($V43:AA43)</f>
        <v>0.13648969335604771</v>
      </c>
      <c r="BP43" s="132">
        <f>SUM($AQ43:AW43)/SUM($V43:AB43)</f>
        <v>0.1174664345276276</v>
      </c>
      <c r="BQ43" s="132">
        <f>SUM($AQ43:AX43)/SUM($V43:AC43)</f>
        <v>0.10335493025880836</v>
      </c>
      <c r="BR43" s="132">
        <f>SUM($AQ43:AY43)/SUM($V43:AD43)</f>
        <v>9.4071666788028835E-2</v>
      </c>
      <c r="BS43" s="132">
        <f>SUM($AQ43:AZ43)/SUM($V43:AE43)</f>
        <v>8.5369662995449444E-2</v>
      </c>
      <c r="BT43" s="132">
        <f>SUM($AQ43:BA43)/SUM($V43:AF43)</f>
        <v>8.038218872475128E-2</v>
      </c>
      <c r="BU43" s="132">
        <f>SUM($AQ43:BB43)/SUM($V43:AG43)</f>
        <v>7.4469919511518171E-2</v>
      </c>
    </row>
    <row r="44" spans="1:143" s="34" customFormat="1" ht="12.75" customHeight="1">
      <c r="A44" s="124" t="s">
        <v>206</v>
      </c>
      <c r="B44" s="217"/>
      <c r="C44" s="125" t="s">
        <v>207</v>
      </c>
      <c r="D44" s="175"/>
      <c r="E44" s="246">
        <v>3.8400000000000004E-2</v>
      </c>
      <c r="F44" s="161"/>
      <c r="G44" s="128">
        <f t="shared" si="14"/>
        <v>1.1800000000000001E-2</v>
      </c>
      <c r="H44" s="128">
        <f t="shared" si="14"/>
        <v>6.9900000000000004E-2</v>
      </c>
      <c r="I44" s="128">
        <f t="shared" si="14"/>
        <v>2.7900000000000001E-2</v>
      </c>
      <c r="J44" s="128">
        <f t="shared" si="14"/>
        <v>2.2700000000000001E-2</v>
      </c>
      <c r="K44" s="128">
        <f t="shared" si="14"/>
        <v>1.2999999999999999E-3</v>
      </c>
      <c r="L44" s="128">
        <f t="shared" si="14"/>
        <v>5.7000000000000002E-2</v>
      </c>
      <c r="M44" s="128">
        <f t="shared" si="14"/>
        <v>6.6400000000000001E-2</v>
      </c>
      <c r="N44" s="128">
        <f t="shared" si="14"/>
        <v>2.69E-2</v>
      </c>
      <c r="O44" s="128">
        <f t="shared" si="14"/>
        <v>3.4200000000000001E-2</v>
      </c>
      <c r="P44" s="128">
        <f t="shared" si="14"/>
        <v>5.0200000000000002E-2</v>
      </c>
      <c r="Q44" s="128">
        <f t="shared" si="14"/>
        <v>3.95E-2</v>
      </c>
      <c r="R44" s="128">
        <f t="shared" si="14"/>
        <v>2.63E-2</v>
      </c>
      <c r="S44" s="128">
        <f t="shared" si="15"/>
        <v>3.6174999999999999E-2</v>
      </c>
      <c r="U44" s="129"/>
      <c r="V44" s="130">
        <v>14.8</v>
      </c>
      <c r="W44" s="130">
        <v>14.87</v>
      </c>
      <c r="X44" s="130">
        <v>14.9</v>
      </c>
      <c r="Y44" s="130">
        <v>14.71</v>
      </c>
      <c r="Z44" s="130">
        <v>15.25</v>
      </c>
      <c r="AA44" s="130">
        <v>16.14</v>
      </c>
      <c r="AB44" s="130">
        <v>15.05</v>
      </c>
      <c r="AC44" s="130">
        <v>14.86</v>
      </c>
      <c r="AD44" s="130">
        <v>16.2</v>
      </c>
      <c r="AE44" s="130">
        <v>15.79</v>
      </c>
      <c r="AF44" s="130">
        <v>16.690000000000001</v>
      </c>
      <c r="AG44" s="130">
        <v>17.399999999999999</v>
      </c>
      <c r="AH44" s="129"/>
      <c r="AK44" s="34">
        <v>325</v>
      </c>
      <c r="AL44" s="34" t="s">
        <v>207</v>
      </c>
      <c r="AN44" s="153">
        <f t="shared" si="18"/>
        <v>3.6533333333333334E-2</v>
      </c>
      <c r="AO44" s="133">
        <f t="shared" si="19"/>
        <v>-3.583333333333355E-4</v>
      </c>
      <c r="AQ44" s="134">
        <v>0.17464000000000002</v>
      </c>
      <c r="AR44" s="134">
        <v>1.0394129999999999</v>
      </c>
      <c r="AS44" s="134">
        <v>0.41571000000000002</v>
      </c>
      <c r="AT44" s="134">
        <v>0.33391700000000002</v>
      </c>
      <c r="AU44" s="134">
        <v>1.9824999999999999E-2</v>
      </c>
      <c r="AV44" s="134">
        <v>0.91998000000000002</v>
      </c>
      <c r="AW44" s="134">
        <v>0.9993200000000001</v>
      </c>
      <c r="AX44" s="134">
        <v>0.39973399999999998</v>
      </c>
      <c r="AY44" s="134">
        <v>0.55403999999999998</v>
      </c>
      <c r="AZ44" s="134">
        <v>0.79265799999999997</v>
      </c>
      <c r="BA44" s="134">
        <v>0.65925500000000004</v>
      </c>
      <c r="BB44" s="134">
        <v>0.45761999999999997</v>
      </c>
      <c r="BI44" s="154"/>
      <c r="BJ44" s="132">
        <f>SUM(AQ44:$AQ44)/SUM(V44:$V44)</f>
        <v>1.1800000000000001E-2</v>
      </c>
      <c r="BK44" s="132">
        <f>SUM($AQ44:AR44)/SUM($V44:W44)</f>
        <v>4.0918537243006398E-2</v>
      </c>
      <c r="BL44" s="132">
        <f>SUM($AQ44:AS44)/SUM($V44:X44)</f>
        <v>3.6566367511779219E-2</v>
      </c>
      <c r="BM44" s="132">
        <f>SUM($AQ44:AT44)/SUM($V44:Y44)</f>
        <v>3.312550607287449E-2</v>
      </c>
      <c r="BN44" s="132">
        <f>SUM($AQ44:AU44)/SUM($V44:Z44)</f>
        <v>2.6613511337716354E-2</v>
      </c>
      <c r="BO44" s="132">
        <f>SUM($AQ44:AV44)/SUM($V44:AA44)</f>
        <v>3.2022554317855959E-2</v>
      </c>
      <c r="BP44" s="132">
        <f>SUM($AQ44:AW44)/SUM($V44:AB44)</f>
        <v>3.6916430192962542E-2</v>
      </c>
      <c r="BQ44" s="132">
        <f>SUM($AQ44:AX44)/SUM($V44:AC44)</f>
        <v>3.5682028528777568E-2</v>
      </c>
      <c r="BR44" s="132">
        <f>SUM($AQ44:AY44)/SUM($V44:AD44)</f>
        <v>3.5506499488229266E-2</v>
      </c>
      <c r="BS44" s="132">
        <f>SUM($AQ44:AZ44)/SUM($V44:AE44)</f>
        <v>3.7027180966113911E-2</v>
      </c>
      <c r="BT44" s="132">
        <f>SUM($AQ44:BA44)/SUM($V44:AF44)</f>
        <v>3.7271015006498875E-2</v>
      </c>
      <c r="BU44" s="132">
        <f>SUM($AQ44:BB44)/SUM($V44:AG44)</f>
        <v>3.6248323154398368E-2</v>
      </c>
    </row>
    <row r="45" spans="1:143" s="34" customFormat="1" ht="12.75" customHeight="1">
      <c r="A45" s="124" t="s">
        <v>202</v>
      </c>
      <c r="B45" s="217"/>
      <c r="C45" s="125" t="s">
        <v>203</v>
      </c>
      <c r="D45" s="175"/>
      <c r="E45" s="246">
        <v>8.0941666666666676E-2</v>
      </c>
      <c r="F45" s="161"/>
      <c r="G45" s="128">
        <f t="shared" si="14"/>
        <v>5.7700000000000001E-2</v>
      </c>
      <c r="H45" s="128">
        <f t="shared" si="14"/>
        <v>5.4400000000000004E-2</v>
      </c>
      <c r="I45" s="128">
        <f t="shared" si="14"/>
        <v>6.2300000000000001E-2</v>
      </c>
      <c r="J45" s="128">
        <f t="shared" si="14"/>
        <v>4.8800000000000003E-2</v>
      </c>
      <c r="K45" s="128">
        <f t="shared" si="14"/>
        <v>4.3299999999999998E-2</v>
      </c>
      <c r="L45" s="128">
        <f t="shared" si="14"/>
        <v>9.1999999999999998E-2</v>
      </c>
      <c r="M45" s="128">
        <f t="shared" si="14"/>
        <v>8.1799999999999998E-2</v>
      </c>
      <c r="N45" s="128">
        <f t="shared" si="14"/>
        <v>8.1199999999999994E-2</v>
      </c>
      <c r="O45" s="128">
        <f t="shared" si="14"/>
        <v>8.8599999999999998E-2</v>
      </c>
      <c r="P45" s="128">
        <f t="shared" si="14"/>
        <v>9.01E-2</v>
      </c>
      <c r="Q45" s="128">
        <f t="shared" si="14"/>
        <v>9.9900000000000003E-2</v>
      </c>
      <c r="R45" s="128">
        <f t="shared" si="14"/>
        <v>9.5899999999999999E-2</v>
      </c>
      <c r="S45" s="128">
        <f t="shared" si="15"/>
        <v>7.4666666666666673E-2</v>
      </c>
      <c r="U45" s="129"/>
      <c r="V45" s="130">
        <v>23.69</v>
      </c>
      <c r="W45" s="130">
        <v>23.69</v>
      </c>
      <c r="X45" s="130">
        <v>23.69</v>
      </c>
      <c r="Y45" s="130">
        <v>23.69</v>
      </c>
      <c r="Z45" s="130">
        <v>22.91</v>
      </c>
      <c r="AA45" s="130">
        <v>21.84</v>
      </c>
      <c r="AB45" s="130">
        <v>20.64</v>
      </c>
      <c r="AC45" s="130">
        <v>20.79</v>
      </c>
      <c r="AD45" s="130">
        <v>21.16</v>
      </c>
      <c r="AE45" s="130">
        <v>21.19</v>
      </c>
      <c r="AF45" s="130">
        <v>21.24</v>
      </c>
      <c r="AG45" s="130">
        <v>21.39</v>
      </c>
      <c r="AH45" s="129"/>
      <c r="AK45" s="34">
        <v>322</v>
      </c>
      <c r="AL45" s="34" t="s">
        <v>316</v>
      </c>
      <c r="AN45" s="153">
        <f t="shared" si="18"/>
        <v>5.8133333333333335E-2</v>
      </c>
      <c r="AO45" s="133">
        <f t="shared" si="19"/>
        <v>1.6533333333333337E-2</v>
      </c>
      <c r="AQ45" s="134">
        <v>1.366913</v>
      </c>
      <c r="AR45" s="134">
        <v>1.2887360000000001</v>
      </c>
      <c r="AS45" s="134">
        <v>1.4758870000000002</v>
      </c>
      <c r="AT45" s="134">
        <v>1.1560720000000002</v>
      </c>
      <c r="AU45" s="134">
        <v>0.99200299999999997</v>
      </c>
      <c r="AV45" s="134">
        <v>2.00928</v>
      </c>
      <c r="AW45" s="134">
        <v>1.6883520000000001</v>
      </c>
      <c r="AX45" s="134">
        <v>1.6881479999999998</v>
      </c>
      <c r="AY45" s="134">
        <v>1.874776</v>
      </c>
      <c r="AZ45" s="134">
        <v>1.909219</v>
      </c>
      <c r="BA45" s="134">
        <v>2.1218759999999999</v>
      </c>
      <c r="BB45" s="134">
        <v>2.051301</v>
      </c>
      <c r="BI45" s="154"/>
      <c r="BJ45" s="132">
        <f>SUM(AQ45:$AQ45)/SUM(V45:$V45)</f>
        <v>5.7700000000000001E-2</v>
      </c>
      <c r="BK45" s="132">
        <f>SUM($AQ45:AR45)/SUM($V45:W45)</f>
        <v>5.6050000000000003E-2</v>
      </c>
      <c r="BL45" s="132">
        <f>SUM($AQ45:AS45)/SUM($V45:X45)</f>
        <v>5.8133333333333335E-2</v>
      </c>
      <c r="BM45" s="132">
        <f>SUM($AQ45:AT45)/SUM($V45:Y45)</f>
        <v>5.5800000000000002E-2</v>
      </c>
      <c r="BN45" s="132">
        <f>SUM($AQ45:AU45)/SUM($V45:Z45)</f>
        <v>5.3366287074020573E-2</v>
      </c>
      <c r="BO45" s="132">
        <f>SUM($AQ45:AV45)/SUM($V45:AA45)</f>
        <v>5.941431438606553E-2</v>
      </c>
      <c r="BP45" s="132">
        <f>SUM($AQ45:AW45)/SUM($V45:AB45)</f>
        <v>6.2299363097096487E-2</v>
      </c>
      <c r="BQ45" s="132">
        <f>SUM($AQ45:AX45)/SUM($V45:AC45)</f>
        <v>6.4471045650491901E-2</v>
      </c>
      <c r="BR45" s="132">
        <f>SUM($AQ45:AY45)/SUM($V45:AD45)</f>
        <v>6.6997362691736784E-2</v>
      </c>
      <c r="BS45" s="132">
        <f>SUM($AQ45:AZ45)/SUM($V45:AE45)</f>
        <v>6.918978010658787E-2</v>
      </c>
      <c r="BT45" s="132">
        <f>SUM($AQ45:BA45)/SUM($V45:AF45)</f>
        <v>7.1857285404653831E-2</v>
      </c>
      <c r="BU45" s="132">
        <f>SUM($AQ45:BB45)/SUM($V45:AG45)</f>
        <v>7.3791226684717215E-2</v>
      </c>
    </row>
    <row r="46" spans="1:143" s="34" customFormat="1" ht="12.75" customHeight="1">
      <c r="A46" s="124" t="s">
        <v>213</v>
      </c>
      <c r="B46" s="217"/>
      <c r="C46" s="125" t="s">
        <v>214</v>
      </c>
      <c r="D46" s="175"/>
      <c r="E46" s="246">
        <v>5.5083333333333338E-2</v>
      </c>
      <c r="F46" s="161"/>
      <c r="G46" s="128">
        <f t="shared" si="14"/>
        <v>8.14E-2</v>
      </c>
      <c r="H46" s="128">
        <f t="shared" si="14"/>
        <v>9.3299999999999994E-2</v>
      </c>
      <c r="I46" s="128">
        <f t="shared" si="14"/>
        <v>0.11119999999999999</v>
      </c>
      <c r="J46" s="128">
        <f t="shared" si="14"/>
        <v>9.6600000000000005E-2</v>
      </c>
      <c r="K46" s="128">
        <f t="shared" si="14"/>
        <v>8.2199999999999995E-2</v>
      </c>
      <c r="L46" s="128">
        <f t="shared" si="14"/>
        <v>6.9699999999999998E-2</v>
      </c>
      <c r="M46" s="128">
        <f t="shared" si="14"/>
        <v>4.3200000000000002E-2</v>
      </c>
      <c r="N46" s="128">
        <f t="shared" si="14"/>
        <v>4.19E-2</v>
      </c>
      <c r="O46" s="128">
        <f t="shared" si="14"/>
        <v>9.3100000000000002E-2</v>
      </c>
      <c r="P46" s="128">
        <f t="shared" si="14"/>
        <v>9.4799999999999995E-2</v>
      </c>
      <c r="Q46" s="128">
        <f t="shared" si="14"/>
        <v>9.1899999999999982E-2</v>
      </c>
      <c r="R46" s="128">
        <f t="shared" si="14"/>
        <v>8.3299999999999999E-2</v>
      </c>
      <c r="S46" s="128">
        <f t="shared" si="15"/>
        <v>8.1883333333333336E-2</v>
      </c>
      <c r="U46" s="129"/>
      <c r="V46" s="130">
        <v>55.17</v>
      </c>
      <c r="W46" s="130">
        <v>54.77</v>
      </c>
      <c r="X46" s="130">
        <v>55.75</v>
      </c>
      <c r="Y46" s="130">
        <v>56.37</v>
      </c>
      <c r="Z46" s="130">
        <v>56.37</v>
      </c>
      <c r="AA46" s="130">
        <v>55.57</v>
      </c>
      <c r="AB46" s="130">
        <v>54.98</v>
      </c>
      <c r="AC46" s="130">
        <v>57.53</v>
      </c>
      <c r="AD46" s="130">
        <v>56.81</v>
      </c>
      <c r="AE46" s="130">
        <v>55.81</v>
      </c>
      <c r="AF46" s="130">
        <v>56.05</v>
      </c>
      <c r="AG46" s="130">
        <v>56.15</v>
      </c>
      <c r="AH46" s="129"/>
      <c r="AK46" s="34">
        <v>330</v>
      </c>
      <c r="AL46" s="34" t="s">
        <v>227</v>
      </c>
      <c r="AN46" s="153">
        <f t="shared" si="18"/>
        <v>9.5299999999999996E-2</v>
      </c>
      <c r="AO46" s="133">
        <f t="shared" si="19"/>
        <v>-1.341666666666666E-2</v>
      </c>
      <c r="AQ46" s="134">
        <v>4.4908380000000001</v>
      </c>
      <c r="AR46" s="134">
        <v>5.1100409999999998</v>
      </c>
      <c r="AS46" s="134">
        <v>6.1993999999999998</v>
      </c>
      <c r="AT46" s="134">
        <v>5.4453420000000001</v>
      </c>
      <c r="AU46" s="134">
        <v>4.6336139999999997</v>
      </c>
      <c r="AV46" s="134">
        <v>3.8732289999999998</v>
      </c>
      <c r="AW46" s="134">
        <v>2.3751359999999999</v>
      </c>
      <c r="AX46" s="134">
        <v>2.410507</v>
      </c>
      <c r="AY46" s="134">
        <v>5.2890110000000004</v>
      </c>
      <c r="AZ46" s="134">
        <v>5.290788</v>
      </c>
      <c r="BA46" s="134">
        <v>5.1509949999999991</v>
      </c>
      <c r="BB46" s="134">
        <v>4.677295</v>
      </c>
      <c r="BI46" s="154"/>
      <c r="BJ46" s="132">
        <f>SUM(AQ46:$AQ46)/SUM(V46:$V46)</f>
        <v>8.14E-2</v>
      </c>
      <c r="BK46" s="132">
        <f>SUM($AQ46:AR46)/SUM($V46:W46)</f>
        <v>8.7328351828269965E-2</v>
      </c>
      <c r="BL46" s="132">
        <f>SUM($AQ46:AS46)/SUM($V46:X46)</f>
        <v>9.5360486450600523E-2</v>
      </c>
      <c r="BM46" s="132">
        <f>SUM($AQ46:AT46)/SUM($V46:Y46)</f>
        <v>9.5675137350265699E-2</v>
      </c>
      <c r="BN46" s="132">
        <f>SUM($AQ46:AU46)/SUM($V46:Z46)</f>
        <v>9.2947006428904938E-2</v>
      </c>
      <c r="BO46" s="132">
        <f>SUM($AQ46:AV46)/SUM($V46:AA46)</f>
        <v>8.9079233532934135E-2</v>
      </c>
      <c r="BP46" s="132">
        <f>SUM($AQ46:AW46)/SUM($V46:AB46)</f>
        <v>8.2594477865185867E-2</v>
      </c>
      <c r="BQ46" s="132">
        <f>SUM($AQ46:AX46)/SUM($V46:AC46)</f>
        <v>7.7351250811851929E-2</v>
      </c>
      <c r="BR46" s="132">
        <f>SUM($AQ46:AY46)/SUM($V46:AD46)</f>
        <v>7.9128820631010108E-2</v>
      </c>
      <c r="BS46" s="132">
        <f>SUM($AQ46:AZ46)/SUM($V46:AE46)</f>
        <v>8.0693051705327923E-2</v>
      </c>
      <c r="BT46" s="132">
        <f>SUM($AQ46:BA46)/SUM($V46:AF46)</f>
        <v>8.1714134074579822E-2</v>
      </c>
      <c r="BU46" s="132">
        <f>SUM($AQ46:BB46)/SUM($V46:AG46)</f>
        <v>8.184677580325625E-2</v>
      </c>
    </row>
    <row r="47" spans="1:143" s="34" customFormat="1" ht="12.75" customHeight="1">
      <c r="A47" s="124" t="s">
        <v>209</v>
      </c>
      <c r="B47" s="217"/>
      <c r="C47" s="125" t="s">
        <v>210</v>
      </c>
      <c r="D47" s="175"/>
      <c r="E47" s="246">
        <v>0.11968333333333332</v>
      </c>
      <c r="F47" s="161"/>
      <c r="G47" s="128">
        <f t="shared" si="14"/>
        <v>0.15060000000000001</v>
      </c>
      <c r="H47" s="128">
        <f t="shared" si="14"/>
        <v>0.14019999999999999</v>
      </c>
      <c r="I47" s="128">
        <f t="shared" si="14"/>
        <v>0.18429999999999999</v>
      </c>
      <c r="J47" s="128">
        <f t="shared" si="14"/>
        <v>0.2185</v>
      </c>
      <c r="K47" s="128">
        <f t="shared" si="14"/>
        <v>0.22649999999999998</v>
      </c>
      <c r="L47" s="128">
        <f t="shared" si="14"/>
        <v>0.2344</v>
      </c>
      <c r="M47" s="128">
        <f t="shared" si="14"/>
        <v>6.8900000000000003E-2</v>
      </c>
      <c r="N47" s="128">
        <f t="shared" si="14"/>
        <v>8.5500000000000007E-2</v>
      </c>
      <c r="O47" s="128">
        <f t="shared" si="14"/>
        <v>9.8000000000000004E-2</v>
      </c>
      <c r="P47" s="128">
        <f t="shared" si="14"/>
        <v>0.1003</v>
      </c>
      <c r="Q47" s="128">
        <f t="shared" si="14"/>
        <v>0.28599999999999998</v>
      </c>
      <c r="R47" s="128">
        <f t="shared" si="14"/>
        <v>0.22689999999999999</v>
      </c>
      <c r="S47" s="128">
        <f t="shared" si="15"/>
        <v>0.16834166666666664</v>
      </c>
      <c r="U47" s="129"/>
      <c r="V47" s="130">
        <v>19.920000000000002</v>
      </c>
      <c r="W47" s="130">
        <v>19.920000000000002</v>
      </c>
      <c r="X47" s="130">
        <v>19.72</v>
      </c>
      <c r="Y47" s="130">
        <v>19.72</v>
      </c>
      <c r="Z47" s="130">
        <v>19.72</v>
      </c>
      <c r="AA47" s="130">
        <v>20.12</v>
      </c>
      <c r="AB47" s="130">
        <v>20.12</v>
      </c>
      <c r="AC47" s="130">
        <v>17.72</v>
      </c>
      <c r="AD47" s="130">
        <v>17.72</v>
      </c>
      <c r="AE47" s="130">
        <v>17.079999999999998</v>
      </c>
      <c r="AF47" s="130">
        <v>18.32</v>
      </c>
      <c r="AG47" s="130">
        <v>18.12</v>
      </c>
      <c r="AH47" s="129"/>
      <c r="AJ47" s="155"/>
      <c r="AK47" s="34">
        <v>328</v>
      </c>
      <c r="AL47" s="34" t="s">
        <v>234</v>
      </c>
      <c r="AN47" s="153">
        <f t="shared" si="18"/>
        <v>0.15836666666666666</v>
      </c>
      <c r="AO47" s="133">
        <f t="shared" si="19"/>
        <v>9.9749999999999839E-3</v>
      </c>
      <c r="AQ47" s="134">
        <v>2.9999520000000004</v>
      </c>
      <c r="AR47" s="134">
        <v>2.7927840000000002</v>
      </c>
      <c r="AS47" s="134">
        <v>3.6343959999999997</v>
      </c>
      <c r="AT47" s="134">
        <v>4.3088199999999999</v>
      </c>
      <c r="AU47" s="134">
        <v>4.4665799999999996</v>
      </c>
      <c r="AV47" s="134">
        <v>4.7161280000000003</v>
      </c>
      <c r="AW47" s="134">
        <v>1.3862680000000001</v>
      </c>
      <c r="AX47" s="134">
        <v>1.5150600000000001</v>
      </c>
      <c r="AY47" s="134">
        <v>1.7365599999999999</v>
      </c>
      <c r="AZ47" s="134">
        <v>1.7131239999999999</v>
      </c>
      <c r="BA47" s="134">
        <v>5.2395199999999997</v>
      </c>
      <c r="BB47" s="134">
        <v>4.1114280000000001</v>
      </c>
      <c r="BI47" s="154"/>
      <c r="BJ47" s="132">
        <f>SUM(AQ47:$AQ47)/SUM(V47:$V47)</f>
        <v>0.15060000000000001</v>
      </c>
      <c r="BK47" s="132">
        <f>SUM($AQ47:AR47)/SUM($V47:W47)</f>
        <v>0.1454</v>
      </c>
      <c r="BL47" s="132">
        <f>SUM($AQ47:AS47)/SUM($V47:X47)</f>
        <v>0.15827958361316319</v>
      </c>
      <c r="BM47" s="132">
        <f>SUM($AQ47:AT47)/SUM($V47:Y47)</f>
        <v>0.17325872855701313</v>
      </c>
      <c r="BN47" s="132">
        <f>SUM($AQ47:AU47)/SUM($V47:Z47)</f>
        <v>0.18386395959595961</v>
      </c>
      <c r="BO47" s="132">
        <f>SUM($AQ47:AV47)/SUM($V47:AA47)</f>
        <v>0.19239976494291472</v>
      </c>
      <c r="BP47" s="132">
        <f>SUM($AQ47:AW47)/SUM($V47:AB47)</f>
        <v>0.17455420856075843</v>
      </c>
      <c r="BQ47" s="132">
        <f>SUM($AQ47:AX47)/SUM($V47:AC47)</f>
        <v>0.16450043323139654</v>
      </c>
      <c r="BR47" s="132">
        <f>SUM($AQ47:AY47)/SUM($V47:AD47)</f>
        <v>0.15775445385848411</v>
      </c>
      <c r="BS47" s="132">
        <f>SUM($AQ47:AZ47)/SUM($V47:AE47)</f>
        <v>0.1526370045890697</v>
      </c>
      <c r="BT47" s="132">
        <f>SUM($AQ47:BA47)/SUM($V47:AF47)</f>
        <v>0.16426690784463066</v>
      </c>
      <c r="BU47" s="132">
        <f>SUM($AQ47:BB47)/SUM($V47:AG47)</f>
        <v>0.16924022787028925</v>
      </c>
    </row>
    <row r="48" spans="1:143" s="34" customFormat="1" ht="12.75" customHeight="1">
      <c r="A48" s="124" t="s">
        <v>216</v>
      </c>
      <c r="B48" s="217"/>
      <c r="C48" s="125" t="s">
        <v>217</v>
      </c>
      <c r="D48" s="175"/>
      <c r="E48" s="246">
        <v>7.6874999999999999E-2</v>
      </c>
      <c r="F48" s="161"/>
      <c r="G48" s="128">
        <f t="shared" si="14"/>
        <v>9.9000000000000005E-2</v>
      </c>
      <c r="H48" s="128">
        <f t="shared" si="14"/>
        <v>0.1013</v>
      </c>
      <c r="I48" s="128">
        <f t="shared" si="14"/>
        <v>8.1799999999999998E-2</v>
      </c>
      <c r="J48" s="128">
        <f t="shared" si="14"/>
        <v>8.3500000000000005E-2</v>
      </c>
      <c r="K48" s="128">
        <f t="shared" si="14"/>
        <v>9.0300000000000019E-2</v>
      </c>
      <c r="L48" s="128">
        <f t="shared" si="14"/>
        <v>8.2199999999999995E-2</v>
      </c>
      <c r="M48" s="128">
        <f t="shared" si="14"/>
        <v>6.0400000000000002E-2</v>
      </c>
      <c r="N48" s="128">
        <f t="shared" si="14"/>
        <v>5.1200000000000002E-2</v>
      </c>
      <c r="O48" s="128">
        <f t="shared" si="14"/>
        <v>0.06</v>
      </c>
      <c r="P48" s="128">
        <f t="shared" si="14"/>
        <v>7.0699999999999999E-2</v>
      </c>
      <c r="Q48" s="128">
        <f t="shared" si="14"/>
        <v>8.6499999999999994E-2</v>
      </c>
      <c r="R48" s="128">
        <f t="shared" si="14"/>
        <v>7.7100000000000002E-2</v>
      </c>
      <c r="S48" s="128">
        <f t="shared" si="15"/>
        <v>7.8666666666666663E-2</v>
      </c>
      <c r="U48" s="129"/>
      <c r="V48" s="130">
        <v>54.6</v>
      </c>
      <c r="W48" s="130">
        <v>55.38</v>
      </c>
      <c r="X48" s="130">
        <v>55.75</v>
      </c>
      <c r="Y48" s="130">
        <v>56.51</v>
      </c>
      <c r="Z48" s="130">
        <v>56.69</v>
      </c>
      <c r="AA48" s="130">
        <v>56.68</v>
      </c>
      <c r="AB48" s="130">
        <v>56.07</v>
      </c>
      <c r="AC48" s="130">
        <v>58.94</v>
      </c>
      <c r="AD48" s="130">
        <v>58.95</v>
      </c>
      <c r="AE48" s="130">
        <v>59.44</v>
      </c>
      <c r="AF48" s="130">
        <v>58.88</v>
      </c>
      <c r="AG48" s="130">
        <v>58.37</v>
      </c>
      <c r="AH48" s="129"/>
      <c r="AK48" s="34">
        <v>340</v>
      </c>
      <c r="AL48" s="34" t="s">
        <v>217</v>
      </c>
      <c r="AN48" s="153">
        <f t="shared" si="18"/>
        <v>9.4033333333333344E-2</v>
      </c>
      <c r="AO48" s="133">
        <f t="shared" si="19"/>
        <v>-1.5366666666666681E-2</v>
      </c>
      <c r="AQ48" s="134">
        <v>5.4054000000000002</v>
      </c>
      <c r="AR48" s="134">
        <v>5.6099940000000004</v>
      </c>
      <c r="AS48" s="134">
        <v>4.5603499999999997</v>
      </c>
      <c r="AT48" s="134">
        <v>4.718585</v>
      </c>
      <c r="AU48" s="134">
        <v>5.1191070000000005</v>
      </c>
      <c r="AV48" s="134">
        <v>4.6590959999999999</v>
      </c>
      <c r="AW48" s="134">
        <v>3.386628</v>
      </c>
      <c r="AX48" s="134">
        <v>3.017728</v>
      </c>
      <c r="AY48" s="134">
        <v>3.5369999999999999</v>
      </c>
      <c r="AZ48" s="134">
        <v>4.2024080000000001</v>
      </c>
      <c r="BA48" s="134">
        <v>5.0931199999999999</v>
      </c>
      <c r="BB48" s="134">
        <v>4.5003269999999995</v>
      </c>
      <c r="BI48" s="154"/>
      <c r="BJ48" s="132">
        <f>SUM(AQ48:$AQ48)/SUM(V48:$V48)</f>
        <v>9.9000000000000005E-2</v>
      </c>
      <c r="BK48" s="132">
        <f>SUM($AQ48:AR48)/SUM($V48:W48)</f>
        <v>0.10015815602836879</v>
      </c>
      <c r="BL48" s="132">
        <f>SUM($AQ48:AS48)/SUM($V48:X48)</f>
        <v>9.3982646473179263E-2</v>
      </c>
      <c r="BM48" s="132">
        <f>SUM($AQ48:AT48)/SUM($V48:Y48)</f>
        <v>9.1317175125989927E-2</v>
      </c>
      <c r="BN48" s="132">
        <f>SUM($AQ48:AU48)/SUM($V48:Z48)</f>
        <v>9.1110443480443129E-2</v>
      </c>
      <c r="BO48" s="132">
        <f>SUM($AQ48:AV48)/SUM($V48:AA48)</f>
        <v>8.9605589821519033E-2</v>
      </c>
      <c r="BP48" s="132">
        <f>SUM($AQ48:AW48)/SUM($V48:AB48)</f>
        <v>8.542473447712419E-2</v>
      </c>
      <c r="BQ48" s="132">
        <f>SUM($AQ48:AX48)/SUM($V48:AC48)</f>
        <v>8.094822244907017E-2</v>
      </c>
      <c r="BR48" s="132">
        <f>SUM($AQ48:AY48)/SUM($V48:AD48)</f>
        <v>7.8524811115254042E-2</v>
      </c>
      <c r="BS48" s="132">
        <f>SUM($AQ48:AZ48)/SUM($V48:AE48)</f>
        <v>7.7707414632431762E-2</v>
      </c>
      <c r="BT48" s="132">
        <f>SUM($AQ48:BA48)/SUM($V48:AF48)</f>
        <v>7.8531933937473125E-2</v>
      </c>
      <c r="BU48" s="132">
        <f>SUM($AQ48:BB48)/SUM($V48:AG48)</f>
        <v>7.8410140471541392E-2</v>
      </c>
    </row>
    <row r="49" spans="1:73" s="34" customFormat="1" ht="12.75" customHeight="1">
      <c r="A49" s="124" t="s">
        <v>220</v>
      </c>
      <c r="B49" s="217"/>
      <c r="C49" s="125" t="s">
        <v>221</v>
      </c>
      <c r="D49" s="175"/>
      <c r="E49" s="246">
        <v>1.2908333333333332E-2</v>
      </c>
      <c r="F49" s="161"/>
      <c r="G49" s="128">
        <f t="shared" si="14"/>
        <v>3.4000000000000002E-2</v>
      </c>
      <c r="H49" s="128">
        <f t="shared" si="14"/>
        <v>3.56E-2</v>
      </c>
      <c r="I49" s="128">
        <f t="shared" si="14"/>
        <v>4.4499999999999998E-2</v>
      </c>
      <c r="J49" s="128">
        <f t="shared" si="14"/>
        <v>2.0400000000000001E-2</v>
      </c>
      <c r="K49" s="128">
        <f t="shared" si="14"/>
        <v>2.6700000000000005E-2</v>
      </c>
      <c r="L49" s="128">
        <f t="shared" si="14"/>
        <v>2.8799999999999999E-2</v>
      </c>
      <c r="M49" s="128">
        <f t="shared" si="14"/>
        <v>2.12E-2</v>
      </c>
      <c r="N49" s="128">
        <f t="shared" si="14"/>
        <v>1.8599999999999998E-2</v>
      </c>
      <c r="O49" s="128">
        <f t="shared" si="14"/>
        <v>4.2299999999999997E-2</v>
      </c>
      <c r="P49" s="128">
        <f t="shared" si="14"/>
        <v>4.2800000000000005E-2</v>
      </c>
      <c r="Q49" s="128">
        <f t="shared" si="14"/>
        <v>5.7299999999999997E-2</v>
      </c>
      <c r="R49" s="128">
        <f t="shared" si="14"/>
        <v>3.5099999999999999E-2</v>
      </c>
      <c r="S49" s="128">
        <f t="shared" si="15"/>
        <v>3.3941666666666669E-2</v>
      </c>
      <c r="U49" s="129"/>
      <c r="V49" s="130">
        <v>45.83</v>
      </c>
      <c r="W49" s="130">
        <v>46.16</v>
      </c>
      <c r="X49" s="130">
        <v>46.72</v>
      </c>
      <c r="Y49" s="130">
        <v>46.31</v>
      </c>
      <c r="Z49" s="130">
        <v>46.5</v>
      </c>
      <c r="AA49" s="130">
        <v>46.71</v>
      </c>
      <c r="AB49" s="130">
        <v>46.07</v>
      </c>
      <c r="AC49" s="130">
        <v>46.76</v>
      </c>
      <c r="AD49" s="130">
        <v>46.76</v>
      </c>
      <c r="AE49" s="130">
        <v>46.76</v>
      </c>
      <c r="AF49" s="130">
        <v>46.76</v>
      </c>
      <c r="AG49" s="130">
        <v>46.86</v>
      </c>
      <c r="AH49" s="129"/>
      <c r="AK49" s="34">
        <v>350</v>
      </c>
      <c r="AL49" s="34" t="s">
        <v>221</v>
      </c>
      <c r="AN49" s="153">
        <f t="shared" si="18"/>
        <v>3.8033333333333329E-2</v>
      </c>
      <c r="AO49" s="133">
        <f t="shared" si="19"/>
        <v>-4.0916666666666601E-3</v>
      </c>
      <c r="AQ49" s="134">
        <v>1.5582200000000002</v>
      </c>
      <c r="AR49" s="134">
        <v>1.6432959999999999</v>
      </c>
      <c r="AS49" s="134">
        <v>2.07904</v>
      </c>
      <c r="AT49" s="134">
        <v>0.94472400000000012</v>
      </c>
      <c r="AU49" s="134">
        <v>1.2415500000000002</v>
      </c>
      <c r="AV49" s="134">
        <v>1.345248</v>
      </c>
      <c r="AW49" s="134">
        <v>0.976684</v>
      </c>
      <c r="AX49" s="134">
        <v>0.86973599999999984</v>
      </c>
      <c r="AY49" s="134">
        <v>1.9779479999999998</v>
      </c>
      <c r="AZ49" s="134">
        <v>2.001328</v>
      </c>
      <c r="BA49" s="134">
        <v>2.6793479999999996</v>
      </c>
      <c r="BB49" s="134">
        <v>1.6447859999999999</v>
      </c>
      <c r="BI49" s="154"/>
      <c r="BJ49" s="132">
        <f>SUM(AQ49:$AQ49)/SUM(V49:$V49)</f>
        <v>3.4000000000000002E-2</v>
      </c>
      <c r="BK49" s="132">
        <f>SUM($AQ49:AR49)/SUM($V49:W49)</f>
        <v>3.480286987716056E-2</v>
      </c>
      <c r="BL49" s="132">
        <f>SUM($AQ49:AS49)/SUM($V49:X49)</f>
        <v>3.8069036118520659E-2</v>
      </c>
      <c r="BM49" s="132">
        <f>SUM($AQ49:AT49)/SUM($V49:Y49)</f>
        <v>3.3646524700032432E-2</v>
      </c>
      <c r="BN49" s="132">
        <f>SUM($AQ49:AU49)/SUM($V49:Z49)</f>
        <v>3.2251338977194198E-2</v>
      </c>
      <c r="BO49" s="132">
        <f>SUM($AQ49:AV49)/SUM($V49:AA49)</f>
        <v>3.1671918916004745E-2</v>
      </c>
      <c r="BP49" s="132">
        <f>SUM($AQ49:AW49)/SUM($V49:AB49)</f>
        <v>3.0184279987665746E-2</v>
      </c>
      <c r="BQ49" s="132">
        <f>SUM($AQ49:AX49)/SUM($V49:AC49)</f>
        <v>2.8724459656120308E-2</v>
      </c>
      <c r="BR49" s="132">
        <f>SUM($AQ49:AY49)/SUM($V49:AD49)</f>
        <v>3.0243755684265954E-2</v>
      </c>
      <c r="BS49" s="132">
        <f>SUM($AQ49:AZ49)/SUM($V49:AE49)</f>
        <v>3.15075422962676E-2</v>
      </c>
      <c r="BT49" s="132">
        <f>SUM($AQ49:BA49)/SUM($V49:AF49)</f>
        <v>3.386615950248368E-2</v>
      </c>
      <c r="BU49" s="132">
        <f>SUM($AQ49:BB49)/SUM($V49:AG49)</f>
        <v>3.3969738445001799E-2</v>
      </c>
    </row>
    <row r="50" spans="1:73" s="34" customFormat="1" ht="12.75" hidden="1" customHeight="1" outlineLevel="1">
      <c r="A50" s="124" t="s">
        <v>317</v>
      </c>
      <c r="B50" s="217"/>
      <c r="C50" s="125" t="s">
        <v>318</v>
      </c>
      <c r="D50" s="175"/>
      <c r="E50" s="246"/>
      <c r="F50" s="161"/>
      <c r="G50" s="128">
        <f t="shared" si="14"/>
        <v>0</v>
      </c>
      <c r="H50" s="128" t="str">
        <f t="shared" si="14"/>
        <v/>
      </c>
      <c r="I50" s="128" t="str">
        <f t="shared" si="14"/>
        <v/>
      </c>
      <c r="J50" s="128" t="str">
        <f t="shared" si="14"/>
        <v/>
      </c>
      <c r="K50" s="128" t="str">
        <f t="shared" si="14"/>
        <v/>
      </c>
      <c r="L50" s="128" t="str">
        <f t="shared" si="14"/>
        <v/>
      </c>
      <c r="M50" s="128" t="str">
        <f t="shared" si="14"/>
        <v/>
      </c>
      <c r="N50" s="128">
        <f t="shared" si="14"/>
        <v>0</v>
      </c>
      <c r="O50" s="128" t="str">
        <f t="shared" si="14"/>
        <v/>
      </c>
      <c r="P50" s="128" t="str">
        <f t="shared" si="14"/>
        <v/>
      </c>
      <c r="Q50" s="128" t="str">
        <f t="shared" si="14"/>
        <v/>
      </c>
      <c r="R50" s="128" t="str">
        <f t="shared" si="14"/>
        <v/>
      </c>
      <c r="S50" s="128">
        <f t="shared" si="15"/>
        <v>0</v>
      </c>
      <c r="U50" s="129"/>
      <c r="V50" s="130">
        <v>0.3</v>
      </c>
      <c r="W50" s="130">
        <v>0</v>
      </c>
      <c r="X50" s="130">
        <v>0</v>
      </c>
      <c r="Y50" s="130">
        <v>0</v>
      </c>
      <c r="Z50" s="130">
        <v>0</v>
      </c>
      <c r="AA50" s="130">
        <v>0</v>
      </c>
      <c r="AB50" s="130">
        <v>0</v>
      </c>
      <c r="AC50" s="130">
        <v>0.8</v>
      </c>
      <c r="AD50" s="130">
        <v>0</v>
      </c>
      <c r="AE50" s="130">
        <v>0</v>
      </c>
      <c r="AF50" s="130">
        <v>0</v>
      </c>
      <c r="AG50" s="130">
        <v>0</v>
      </c>
      <c r="AH50" s="250"/>
      <c r="AN50" s="153">
        <f t="shared" si="18"/>
        <v>0</v>
      </c>
      <c r="AO50" s="133">
        <f t="shared" si="19"/>
        <v>0</v>
      </c>
      <c r="AQ50" s="134">
        <v>0</v>
      </c>
      <c r="AR50" s="134">
        <v>0</v>
      </c>
      <c r="AS50" s="134">
        <v>0</v>
      </c>
      <c r="AT50" s="134">
        <v>0</v>
      </c>
      <c r="AU50" s="134">
        <v>0</v>
      </c>
      <c r="AV50" s="134">
        <v>0</v>
      </c>
      <c r="AW50" s="134">
        <v>0</v>
      </c>
      <c r="AX50" s="134">
        <v>0</v>
      </c>
      <c r="AY50" s="134">
        <v>0</v>
      </c>
      <c r="AZ50" s="134">
        <v>0</v>
      </c>
      <c r="BA50" s="134">
        <v>0</v>
      </c>
      <c r="BB50" s="134">
        <v>0</v>
      </c>
      <c r="BI50" s="154"/>
      <c r="BJ50" s="132">
        <f>IFERROR(SUM(AQ50:$AR50)/SUM(V50:$W50),0)</f>
        <v>0</v>
      </c>
      <c r="BK50" s="132">
        <f>IFERROR(SUM(AR50:$AR50)/SUM(W50:$W50),0)</f>
        <v>0</v>
      </c>
      <c r="BL50" s="132">
        <f>IFERROR(SUM($AR50:AS50)/SUM($W50:X50),0)</f>
        <v>0</v>
      </c>
      <c r="BM50" s="132">
        <f>IFERROR(SUM($AR50:AT50)/SUM($W50:Y50),0)</f>
        <v>0</v>
      </c>
      <c r="BN50" s="132">
        <f>IFERROR(SUM($AR50:AU50)/SUM($W50:Z50),0)</f>
        <v>0</v>
      </c>
      <c r="BO50" s="132">
        <f>IFERROR(SUM($AR50:AV50)/SUM($W50:AA50),0)</f>
        <v>0</v>
      </c>
      <c r="BP50" s="132">
        <f>IFERROR(SUM($AR50:AW50)/SUM($W50:AB50),0)</f>
        <v>0</v>
      </c>
      <c r="BQ50" s="132">
        <f>IFERROR(SUM($AR50:AX50)/SUM($W50:AC50),0)</f>
        <v>0</v>
      </c>
      <c r="BR50" s="132">
        <f>IFERROR(SUM($AR50:AY50)/SUM($W50:AD50),0)</f>
        <v>0</v>
      </c>
      <c r="BS50" s="132">
        <f>IFERROR(SUM($AR50:AZ50)/SUM($W50:AE50),0)</f>
        <v>0</v>
      </c>
      <c r="BT50" s="132">
        <f>IFERROR(SUM($AR50:BA50)/SUM($W50:AF50),0)</f>
        <v>0</v>
      </c>
      <c r="BU50" s="132">
        <f>IFERROR(SUM($AR50:BB50)/SUM($W50:AG50),0)</f>
        <v>0</v>
      </c>
    </row>
    <row r="51" spans="1:73" s="34" customFormat="1" ht="5.25" customHeight="1" collapsed="1">
      <c r="A51" s="124"/>
      <c r="B51" s="217"/>
      <c r="C51" s="124"/>
      <c r="E51" s="169"/>
      <c r="F51" s="169"/>
      <c r="G51" s="169"/>
      <c r="H51" s="169"/>
      <c r="I51" s="169"/>
      <c r="J51" s="169"/>
      <c r="K51" s="169"/>
      <c r="L51" s="169"/>
      <c r="M51" s="169"/>
      <c r="N51" s="169"/>
      <c r="O51" s="169"/>
      <c r="P51" s="169"/>
      <c r="Q51" s="169"/>
      <c r="R51" s="169"/>
      <c r="S51" s="137"/>
      <c r="U51" s="129"/>
      <c r="V51" s="170"/>
      <c r="W51" s="170"/>
      <c r="X51" s="170"/>
      <c r="Y51" s="170"/>
      <c r="Z51" s="170"/>
      <c r="AA51" s="170"/>
      <c r="AB51" s="171"/>
      <c r="AC51" s="170"/>
      <c r="AD51" s="170"/>
      <c r="AE51" s="170"/>
      <c r="AF51" s="170"/>
      <c r="AG51" s="170"/>
      <c r="AH51" s="129"/>
      <c r="AN51" s="160"/>
      <c r="AO51" s="124"/>
      <c r="AQ51" s="170"/>
      <c r="AR51" s="170"/>
      <c r="AS51" s="170"/>
      <c r="AT51" s="170"/>
      <c r="AU51" s="170"/>
      <c r="AV51" s="170"/>
      <c r="AW51" s="171"/>
      <c r="AX51" s="170"/>
      <c r="AY51" s="170"/>
      <c r="AZ51" s="170"/>
      <c r="BA51" s="170"/>
      <c r="BB51" s="170"/>
      <c r="BJ51" s="132"/>
      <c r="BK51" s="132"/>
      <c r="BL51" s="132"/>
      <c r="BM51" s="132"/>
      <c r="BN51" s="132"/>
      <c r="BO51" s="132"/>
      <c r="BP51" s="132"/>
      <c r="BQ51" s="132"/>
      <c r="BR51" s="132"/>
      <c r="BS51" s="132"/>
      <c r="BT51" s="132"/>
      <c r="BU51" s="132"/>
    </row>
    <row r="52" spans="1:73" s="28" customFormat="1" ht="12" customHeight="1">
      <c r="A52" s="122"/>
      <c r="B52" s="220"/>
      <c r="C52" s="121" t="s">
        <v>240</v>
      </c>
      <c r="D52" s="123"/>
      <c r="E52" s="251">
        <v>6.5138871723708705E-2</v>
      </c>
      <c r="F52" s="123"/>
      <c r="G52" s="118">
        <f t="shared" ref="G52:R52" si="20">IF(V52=0,"",IFERROR(AQ52/V52,0))</f>
        <v>9.1326295896328305E-2</v>
      </c>
      <c r="H52" s="118">
        <f t="shared" si="20"/>
        <v>9.7294691194415667E-2</v>
      </c>
      <c r="I52" s="118">
        <f t="shared" si="20"/>
        <v>9.4555995395201584E-2</v>
      </c>
      <c r="J52" s="118">
        <f t="shared" si="20"/>
        <v>9.1709080382003177E-2</v>
      </c>
      <c r="K52" s="118">
        <f t="shared" si="20"/>
        <v>8.1261118739798424E-2</v>
      </c>
      <c r="L52" s="118">
        <f t="shared" si="20"/>
        <v>8.1035675850054847E-2</v>
      </c>
      <c r="M52" s="118">
        <f t="shared" si="20"/>
        <v>6.699287391712766E-2</v>
      </c>
      <c r="N52" s="118">
        <f t="shared" si="20"/>
        <v>5.43181419018718E-2</v>
      </c>
      <c r="O52" s="118">
        <f t="shared" si="20"/>
        <v>6.4173857827262273E-2</v>
      </c>
      <c r="P52" s="118">
        <f t="shared" si="20"/>
        <v>8.532651170895833E-2</v>
      </c>
      <c r="Q52" s="118">
        <f t="shared" si="20"/>
        <v>9.743885141465243E-2</v>
      </c>
      <c r="R52" s="118">
        <f t="shared" si="20"/>
        <v>9.3572414116763647E-2</v>
      </c>
      <c r="S52" s="118">
        <f>IFERROR(AVERAGE(G52:R52),0)</f>
        <v>8.3250459028703178E-2</v>
      </c>
      <c r="U52" s="96"/>
      <c r="V52" s="119">
        <f>V7+V9+V21+V35</f>
        <v>759.31999999999994</v>
      </c>
      <c r="W52" s="119">
        <f>W7+W9+W21+W35</f>
        <v>762.13</v>
      </c>
      <c r="X52" s="119">
        <f t="shared" ref="X52:AG52" si="21">X7+X9+X21+X35</f>
        <v>764.42000000000007</v>
      </c>
      <c r="Y52" s="119">
        <f t="shared" si="21"/>
        <v>768.57999999999993</v>
      </c>
      <c r="Z52" s="119">
        <f t="shared" si="21"/>
        <v>771.94</v>
      </c>
      <c r="AA52" s="119">
        <f t="shared" si="21"/>
        <v>774.94999999999993</v>
      </c>
      <c r="AB52" s="119">
        <f t="shared" si="21"/>
        <v>766.48</v>
      </c>
      <c r="AC52" s="119">
        <f t="shared" si="21"/>
        <v>744.74</v>
      </c>
      <c r="AD52" s="119">
        <f t="shared" si="21"/>
        <v>747.26</v>
      </c>
      <c r="AE52" s="119">
        <f t="shared" si="21"/>
        <v>746.01</v>
      </c>
      <c r="AF52" s="119">
        <f t="shared" si="21"/>
        <v>747.18</v>
      </c>
      <c r="AG52" s="119">
        <f t="shared" si="21"/>
        <v>745.78000000000009</v>
      </c>
      <c r="AH52" s="96"/>
      <c r="AN52" s="74">
        <f>SUM(G52:I52)/3</f>
        <v>9.439232749531519E-2</v>
      </c>
      <c r="AO52" s="75">
        <f>S52-AN52</f>
        <v>-1.1141868466612012E-2</v>
      </c>
      <c r="AQ52" s="120">
        <f t="shared" ref="AQ52:BB52" si="22">AQ7+AQ9+AQ21+AQ35</f>
        <v>69.345883000000001</v>
      </c>
      <c r="AR52" s="120">
        <f t="shared" si="22"/>
        <v>74.15120300000001</v>
      </c>
      <c r="AS52" s="120">
        <f t="shared" si="22"/>
        <v>72.280494000000004</v>
      </c>
      <c r="AT52" s="120">
        <f t="shared" si="22"/>
        <v>70.485765000000001</v>
      </c>
      <c r="AU52" s="120">
        <f t="shared" si="22"/>
        <v>62.728707999999997</v>
      </c>
      <c r="AV52" s="120">
        <f t="shared" si="22"/>
        <v>62.798597000000001</v>
      </c>
      <c r="AW52" s="120">
        <f t="shared" si="22"/>
        <v>51.348698000000006</v>
      </c>
      <c r="AX52" s="120">
        <f t="shared" si="22"/>
        <v>40.452893000000003</v>
      </c>
      <c r="AY52" s="120">
        <f t="shared" si="22"/>
        <v>47.954557000000008</v>
      </c>
      <c r="AZ52" s="120">
        <f t="shared" si="22"/>
        <v>63.654431000000002</v>
      </c>
      <c r="BA52" s="120">
        <f t="shared" si="22"/>
        <v>72.804361</v>
      </c>
      <c r="BB52" s="120">
        <f t="shared" si="22"/>
        <v>69.784435000000002</v>
      </c>
      <c r="BE52" s="40">
        <f>SUM(G52:I52)/3</f>
        <v>9.439232749531519E-2</v>
      </c>
      <c r="BF52" s="40">
        <f>SUM(J52:L52)/3</f>
        <v>8.4668624990618821E-2</v>
      </c>
      <c r="BG52" s="40">
        <f>SUM(M52:O52)/3</f>
        <v>6.1828291215420578E-2</v>
      </c>
      <c r="BH52" s="40">
        <f>SUM(P52:R52)/3</f>
        <v>9.2112592413458136E-2</v>
      </c>
      <c r="BJ52" s="132">
        <f>SUM(AQ52:$AQ52)/SUM(V52:$V52)</f>
        <v>9.1326295896328305E-2</v>
      </c>
      <c r="BK52" s="132">
        <f>SUM($AQ52:AR52)/SUM($V52:W52)</f>
        <v>9.431600512668839E-2</v>
      </c>
      <c r="BL52" s="132">
        <f>SUM($AQ52:AS52)/SUM($V52:X52)</f>
        <v>9.4396260504753124E-2</v>
      </c>
      <c r="BM52" s="132">
        <f>SUM($AQ52:AT52)/SUM($V52:Y52)</f>
        <v>9.3720095270834372E-2</v>
      </c>
      <c r="BN52" s="132">
        <f>SUM($AQ52:AU52)/SUM($V52:Z52)</f>
        <v>9.1206608056157379E-2</v>
      </c>
      <c r="BO52" s="132">
        <f>SUM($AQ52:AV52)/SUM($V52:AA52)</f>
        <v>8.9493636636284221E-2</v>
      </c>
      <c r="BP52" s="132">
        <f>SUM($AQ52:AW52)/SUM($V52:AB52)</f>
        <v>8.6280715076138922E-2</v>
      </c>
      <c r="BQ52" s="132">
        <f>SUM($AQ52:AX52)/SUM($V52:AC52)</f>
        <v>8.2386469989660649E-2</v>
      </c>
      <c r="BR52" s="132">
        <f>SUM($AQ52:AY52)/SUM($V52:AD52)</f>
        <v>8.0402517558769773E-2</v>
      </c>
      <c r="BS52" s="132">
        <f>SUM($AQ52:AZ52)/SUM($V52:AE52)</f>
        <v>8.0885482452276752E-2</v>
      </c>
      <c r="BT52" s="132">
        <f>SUM($AQ52:BA52)/SUM($V52:AF52)</f>
        <v>8.2366187757467083E-2</v>
      </c>
      <c r="BU52" s="132">
        <f>SUM($AQ52:BB52)/SUM($V52:AG52)</f>
        <v>8.3284703240760594E-2</v>
      </c>
    </row>
    <row r="53" spans="1:73" s="41" customFormat="1" ht="12" customHeight="1">
      <c r="B53" s="212"/>
      <c r="C53" s="42" t="s">
        <v>319</v>
      </c>
      <c r="D53" s="5"/>
      <c r="E53" s="43"/>
      <c r="F53" s="10"/>
      <c r="G53" s="224"/>
      <c r="H53" s="225">
        <f>H54-H52</f>
        <v>-8.8946911944156604E-3</v>
      </c>
      <c r="I53" s="225">
        <f>I54-I52</f>
        <v>-1.75599539520159E-3</v>
      </c>
      <c r="J53" s="225"/>
      <c r="K53" s="225"/>
      <c r="L53" s="226"/>
      <c r="M53" s="224"/>
      <c r="N53" s="224"/>
      <c r="O53" s="224"/>
      <c r="P53" s="224"/>
      <c r="Q53" s="224"/>
      <c r="R53" s="224"/>
      <c r="S53" s="44"/>
      <c r="U53" s="77"/>
      <c r="V53" s="69"/>
      <c r="W53" s="69"/>
      <c r="X53" s="69">
        <v>764.43</v>
      </c>
      <c r="Y53" s="69"/>
      <c r="Z53" s="69"/>
      <c r="AA53" s="69"/>
      <c r="AB53" s="69"/>
      <c r="AC53" s="69"/>
      <c r="AD53" s="69"/>
      <c r="AE53" s="69"/>
      <c r="AF53" s="69"/>
      <c r="AG53" s="69"/>
      <c r="AH53" s="77"/>
      <c r="AN53" s="45"/>
      <c r="AO53" s="56"/>
    </row>
    <row r="54" spans="1:73" s="79" customFormat="1" ht="12" customHeight="1">
      <c r="B54" s="221"/>
      <c r="C54" s="80" t="s">
        <v>320</v>
      </c>
      <c r="D54" s="81"/>
      <c r="E54" s="82"/>
      <c r="F54" s="83"/>
      <c r="G54" s="84">
        <v>9.1300000000000006E-2</v>
      </c>
      <c r="H54" s="84">
        <v>8.8400000000000006E-2</v>
      </c>
      <c r="I54" s="84">
        <v>9.2799999999999994E-2</v>
      </c>
      <c r="J54" s="84">
        <v>8.77E-2</v>
      </c>
      <c r="K54" s="84">
        <v>7.9000000000000001E-2</v>
      </c>
      <c r="L54" s="84">
        <v>8.0699999999999994E-2</v>
      </c>
      <c r="M54" s="84">
        <v>6.3299999999999995E-2</v>
      </c>
      <c r="N54" s="84">
        <v>5.5800000000000002E-2</v>
      </c>
      <c r="O54" s="228">
        <v>7.1300000000000002E-2</v>
      </c>
      <c r="P54" s="86">
        <v>8.1900000000000001E-2</v>
      </c>
      <c r="Q54" s="86">
        <v>9.2899999999999996E-2</v>
      </c>
      <c r="R54" s="100"/>
      <c r="S54" s="86">
        <f>(SUM(G54:R54)/11)</f>
        <v>8.0463636363636362E-2</v>
      </c>
      <c r="U54" s="87"/>
      <c r="V54" s="88"/>
      <c r="W54" s="88"/>
      <c r="X54" s="88">
        <f t="shared" ref="X54:AG54" si="23">X52-X53</f>
        <v>-9.9999999998772182E-3</v>
      </c>
      <c r="Y54" s="88">
        <f t="shared" si="23"/>
        <v>768.57999999999993</v>
      </c>
      <c r="Z54" s="88">
        <f t="shared" si="23"/>
        <v>771.94</v>
      </c>
      <c r="AA54" s="88">
        <f t="shared" si="23"/>
        <v>774.94999999999993</v>
      </c>
      <c r="AB54" s="88">
        <f t="shared" si="23"/>
        <v>766.48</v>
      </c>
      <c r="AC54" s="88">
        <f t="shared" si="23"/>
        <v>744.74</v>
      </c>
      <c r="AD54" s="88">
        <f t="shared" si="23"/>
        <v>747.26</v>
      </c>
      <c r="AE54" s="88">
        <f t="shared" si="23"/>
        <v>746.01</v>
      </c>
      <c r="AF54" s="88">
        <f t="shared" si="23"/>
        <v>747.18</v>
      </c>
      <c r="AG54" s="88">
        <f t="shared" si="23"/>
        <v>745.78000000000009</v>
      </c>
      <c r="AH54" s="87"/>
      <c r="AN54" s="89"/>
      <c r="AO54" s="90"/>
    </row>
    <row r="55" spans="1:73" s="79" customFormat="1" ht="12" customHeight="1">
      <c r="B55" s="221"/>
      <c r="C55" s="80"/>
      <c r="D55" s="81"/>
      <c r="E55" s="82"/>
      <c r="F55" s="83"/>
      <c r="G55" s="84"/>
      <c r="H55" s="84"/>
      <c r="I55" s="84"/>
      <c r="J55" s="85"/>
      <c r="K55" s="86"/>
      <c r="L55" s="86"/>
      <c r="M55" s="86"/>
      <c r="N55" s="86"/>
      <c r="O55" s="86"/>
      <c r="P55" s="86"/>
      <c r="Q55" s="86"/>
      <c r="R55" s="86"/>
      <c r="S55" s="86"/>
      <c r="U55" s="87"/>
      <c r="V55" s="88"/>
      <c r="W55" s="88"/>
      <c r="X55" s="88"/>
      <c r="Y55" s="88"/>
      <c r="Z55" s="88"/>
      <c r="AA55" s="88"/>
      <c r="AB55" s="88"/>
      <c r="AC55" s="88"/>
      <c r="AD55" s="88"/>
      <c r="AE55" s="88"/>
      <c r="AF55" s="88"/>
      <c r="AG55" s="88"/>
      <c r="AH55" s="87"/>
      <c r="AN55" s="89"/>
      <c r="AO55" s="90"/>
    </row>
    <row r="56" spans="1:73" s="41" customFormat="1" ht="12" customHeight="1">
      <c r="B56" s="212"/>
      <c r="C56" s="64" t="s">
        <v>243</v>
      </c>
      <c r="D56" s="5"/>
      <c r="E56" s="43"/>
      <c r="F56" s="10"/>
      <c r="G56" s="209">
        <v>9.1300000000000006E-2</v>
      </c>
      <c r="H56" s="209">
        <v>9.7299999999999998E-2</v>
      </c>
      <c r="I56" s="209">
        <v>9.4600000000000004E-2</v>
      </c>
      <c r="J56" s="209">
        <v>9.1700000000000004E-2</v>
      </c>
      <c r="K56" s="209">
        <v>8.1299999999999997E-2</v>
      </c>
      <c r="L56" s="209">
        <v>8.1000000000000003E-2</v>
      </c>
      <c r="M56" s="209">
        <v>6.7000000000000004E-2</v>
      </c>
      <c r="N56" s="209">
        <v>5.4300000000000001E-2</v>
      </c>
      <c r="O56" s="209">
        <v>6.4199999999999993E-2</v>
      </c>
      <c r="P56" s="209">
        <v>8.5300000000000001E-2</v>
      </c>
      <c r="Q56" s="209">
        <v>9.74E-2</v>
      </c>
      <c r="R56" s="209">
        <v>9.3600000000000003E-2</v>
      </c>
      <c r="S56" s="44"/>
      <c r="U56" s="77"/>
      <c r="V56" s="208">
        <v>759.33</v>
      </c>
      <c r="W56" s="208">
        <v>762.14</v>
      </c>
      <c r="X56" s="208">
        <v>764.43</v>
      </c>
      <c r="Y56" s="208">
        <v>768.58</v>
      </c>
      <c r="Z56" s="208">
        <v>771.98</v>
      </c>
      <c r="AA56" s="208">
        <v>774.96</v>
      </c>
      <c r="AB56" s="208">
        <v>766.49</v>
      </c>
      <c r="AC56" s="208">
        <v>744.76</v>
      </c>
      <c r="AD56" s="208">
        <v>747.29</v>
      </c>
      <c r="AE56" s="208">
        <v>746.02</v>
      </c>
      <c r="AF56" s="208">
        <v>747.2</v>
      </c>
      <c r="AG56" s="208">
        <v>745.78</v>
      </c>
      <c r="AH56" s="77"/>
      <c r="AN56" s="45"/>
      <c r="AO56" s="56"/>
    </row>
    <row r="57" spans="1:73" s="41" customFormat="1" ht="12" customHeight="1">
      <c r="B57" s="212"/>
      <c r="C57" s="64" t="s">
        <v>244</v>
      </c>
      <c r="D57" s="5"/>
      <c r="E57" s="43"/>
      <c r="F57" s="10"/>
      <c r="G57" s="70">
        <f t="shared" ref="G57:R57" si="24">IF(G52="","",G52-G56)</f>
        <v>2.6295896328298873E-5</v>
      </c>
      <c r="H57" s="70">
        <f t="shared" si="24"/>
        <v>-5.308805584330889E-6</v>
      </c>
      <c r="I57" s="70">
        <f t="shared" si="24"/>
        <v>-4.4004604798419944E-5</v>
      </c>
      <c r="J57" s="70">
        <f t="shared" si="24"/>
        <v>9.080382003173737E-6</v>
      </c>
      <c r="K57" s="70">
        <f t="shared" si="24"/>
        <v>-3.888126020157312E-5</v>
      </c>
      <c r="L57" s="70">
        <f t="shared" si="24"/>
        <v>3.567585005484486E-5</v>
      </c>
      <c r="M57" s="70">
        <f t="shared" si="24"/>
        <v>-7.1260828723440639E-6</v>
      </c>
      <c r="N57" s="70">
        <f>IF(N52="","",N52-N56)</f>
        <v>1.814190187179876E-5</v>
      </c>
      <c r="O57" s="70">
        <f t="shared" si="24"/>
        <v>-2.6142172737719793E-5</v>
      </c>
      <c r="P57" s="70">
        <f t="shared" si="24"/>
        <v>2.6511708958329439E-5</v>
      </c>
      <c r="Q57" s="70">
        <f t="shared" si="24"/>
        <v>3.8851414652429916E-5</v>
      </c>
      <c r="R57" s="70">
        <f t="shared" si="24"/>
        <v>-2.7585883236355691E-5</v>
      </c>
      <c r="S57" s="44"/>
      <c r="U57" s="77"/>
      <c r="V57" s="210">
        <f>V52-V56</f>
        <v>-1.0000000000104592E-2</v>
      </c>
      <c r="W57" s="210">
        <f t="shared" ref="W57:AG57" si="25">W56-W52</f>
        <v>9.9999999999909051E-3</v>
      </c>
      <c r="X57" s="210">
        <f t="shared" si="25"/>
        <v>9.9999999998772182E-3</v>
      </c>
      <c r="Y57" s="210">
        <f t="shared" si="25"/>
        <v>0</v>
      </c>
      <c r="Z57" s="210">
        <f t="shared" si="25"/>
        <v>3.999999999996362E-2</v>
      </c>
      <c r="AA57" s="210">
        <f t="shared" si="25"/>
        <v>1.0000000000104592E-2</v>
      </c>
      <c r="AB57" s="210">
        <f t="shared" si="25"/>
        <v>9.9999999999909051E-3</v>
      </c>
      <c r="AC57" s="210">
        <f t="shared" si="25"/>
        <v>1.999999999998181E-2</v>
      </c>
      <c r="AD57" s="210">
        <f t="shared" si="25"/>
        <v>2.9999999999972715E-2</v>
      </c>
      <c r="AE57" s="210">
        <f t="shared" si="25"/>
        <v>9.9999999999909051E-3</v>
      </c>
      <c r="AF57" s="210">
        <f t="shared" si="25"/>
        <v>2.0000000000095497E-2</v>
      </c>
      <c r="AG57" s="210">
        <f t="shared" si="25"/>
        <v>0</v>
      </c>
      <c r="AH57" s="77"/>
      <c r="AN57" s="45"/>
      <c r="AO57" s="56"/>
    </row>
    <row r="58" spans="1:73" s="41" customFormat="1" ht="12" customHeight="1">
      <c r="B58" s="212"/>
      <c r="C58" s="42"/>
      <c r="D58" s="5"/>
      <c r="E58" s="43"/>
      <c r="F58" s="10"/>
      <c r="G58" s="44"/>
      <c r="H58" s="44"/>
      <c r="I58" s="44"/>
      <c r="J58" s="33"/>
      <c r="K58" s="44"/>
      <c r="L58" s="44"/>
      <c r="M58" s="44"/>
      <c r="N58" s="44"/>
      <c r="O58" s="44"/>
      <c r="P58" s="44"/>
      <c r="Q58" s="44"/>
      <c r="R58" s="44"/>
      <c r="S58" s="44"/>
      <c r="U58" s="77"/>
      <c r="V58" s="69"/>
      <c r="W58" s="69"/>
      <c r="X58" s="69"/>
      <c r="Y58" s="69"/>
      <c r="Z58" s="69"/>
      <c r="AA58" s="69"/>
      <c r="AB58" s="69"/>
      <c r="AC58" s="69"/>
      <c r="AD58" s="69"/>
      <c r="AE58" s="69"/>
      <c r="AF58" s="69"/>
      <c r="AG58" s="69"/>
      <c r="AH58" s="77"/>
      <c r="AN58" s="45"/>
      <c r="AO58" s="56"/>
    </row>
    <row r="59" spans="1:73" s="41" customFormat="1" ht="12" customHeight="1">
      <c r="B59" s="212"/>
      <c r="C59" s="42"/>
      <c r="D59" s="5"/>
      <c r="E59" s="43"/>
      <c r="F59" s="10"/>
      <c r="G59" s="44"/>
      <c r="H59" s="44"/>
      <c r="I59" s="73"/>
      <c r="J59" s="33"/>
      <c r="K59" s="44"/>
      <c r="L59" s="44"/>
      <c r="M59" s="44"/>
      <c r="N59" s="44"/>
      <c r="O59" s="44"/>
      <c r="P59" s="44"/>
      <c r="Q59" s="44"/>
      <c r="R59" s="44"/>
      <c r="S59" s="44"/>
      <c r="U59" s="77"/>
      <c r="V59" s="69"/>
      <c r="W59" s="69"/>
      <c r="X59" s="69"/>
      <c r="Y59" s="69"/>
      <c r="Z59" s="69"/>
      <c r="AA59" s="69"/>
      <c r="AB59" s="69"/>
      <c r="AC59" s="69"/>
      <c r="AD59" s="69"/>
      <c r="AE59" s="69"/>
      <c r="AF59" s="69"/>
      <c r="AG59" s="69"/>
      <c r="AH59" s="77"/>
      <c r="AN59" s="45"/>
      <c r="AO59" s="56"/>
    </row>
    <row r="60" spans="1:73" s="41" customFormat="1" ht="12" customHeight="1">
      <c r="B60" s="212"/>
      <c r="C60" s="42"/>
      <c r="D60" s="5"/>
      <c r="E60" s="43"/>
      <c r="F60" s="10"/>
      <c r="G60" s="44"/>
      <c r="H60" s="44"/>
      <c r="I60" s="44"/>
      <c r="J60" s="33"/>
      <c r="K60" s="44"/>
      <c r="L60" s="44"/>
      <c r="M60" s="44"/>
      <c r="N60" s="44"/>
      <c r="O60" s="44"/>
      <c r="P60" s="44"/>
      <c r="Q60" s="44"/>
      <c r="R60" s="44"/>
      <c r="S60" s="44"/>
      <c r="U60" s="77"/>
      <c r="V60" s="69"/>
      <c r="W60" s="69"/>
      <c r="X60" s="69"/>
      <c r="Y60" s="69"/>
      <c r="Z60" s="69"/>
      <c r="AA60" s="69"/>
      <c r="AB60" s="69"/>
      <c r="AC60" s="69"/>
      <c r="AD60" s="69"/>
      <c r="AE60" s="69"/>
      <c r="AF60" s="69"/>
      <c r="AG60" s="69"/>
      <c r="AH60" s="77"/>
      <c r="AN60" s="45"/>
      <c r="AO60" s="56"/>
    </row>
    <row r="61" spans="1:73" s="50" customFormat="1" ht="17.100000000000001" customHeight="1">
      <c r="A61" s="48"/>
      <c r="B61" s="222"/>
      <c r="C61" s="49" t="s">
        <v>245</v>
      </c>
      <c r="E61" s="51"/>
      <c r="F61" s="51"/>
      <c r="G61" s="51" t="s">
        <v>46</v>
      </c>
      <c r="H61" s="51" t="s">
        <v>47</v>
      </c>
      <c r="I61" s="51" t="s">
        <v>48</v>
      </c>
      <c r="J61" s="51" t="s">
        <v>49</v>
      </c>
      <c r="K61" s="51" t="s">
        <v>50</v>
      </c>
      <c r="L61" s="51" t="s">
        <v>51</v>
      </c>
      <c r="M61" s="51" t="s">
        <v>52</v>
      </c>
      <c r="N61" s="51" t="s">
        <v>53</v>
      </c>
      <c r="O61" s="51" t="s">
        <v>54</v>
      </c>
      <c r="P61" s="51" t="s">
        <v>55</v>
      </c>
      <c r="Q61" s="51" t="s">
        <v>56</v>
      </c>
      <c r="R61" s="51" t="s">
        <v>57</v>
      </c>
      <c r="U61" s="78"/>
      <c r="AO61" s="57"/>
    </row>
    <row r="62" spans="1:73" ht="15">
      <c r="A62" s="31"/>
      <c r="B62" s="223"/>
      <c r="C62" s="252" t="s">
        <v>249</v>
      </c>
      <c r="E62" s="52">
        <f>S52</f>
        <v>8.3250459028703178E-2</v>
      </c>
      <c r="F62" s="59"/>
      <c r="G62" s="52">
        <f>G52</f>
        <v>9.1326295896328305E-2</v>
      </c>
      <c r="H62" s="52">
        <v>9.7299999999999998E-2</v>
      </c>
      <c r="I62" s="52">
        <v>9.5000000000000001E-2</v>
      </c>
      <c r="J62" s="52">
        <v>9.1700000000000004E-2</v>
      </c>
      <c r="K62" s="60">
        <v>8.1299999999999997E-2</v>
      </c>
      <c r="L62" s="52">
        <v>8.1000000000000003E-2</v>
      </c>
      <c r="M62" s="52">
        <v>6.7000000000000004E-2</v>
      </c>
      <c r="N62" s="52">
        <v>5.3999999999999999E-2</v>
      </c>
      <c r="O62" s="52">
        <v>6.4199999999999993E-2</v>
      </c>
      <c r="P62" s="52">
        <f>P52</f>
        <v>8.532651170895833E-2</v>
      </c>
      <c r="Q62" s="52">
        <f>Q52</f>
        <v>9.743885141465243E-2</v>
      </c>
      <c r="R62" s="52">
        <v>9.3600000000000003E-2</v>
      </c>
      <c r="S62" s="47"/>
      <c r="T62" s="33"/>
      <c r="AH62" s="93"/>
      <c r="AI62" s="33"/>
      <c r="AJ62" s="46">
        <f>AJ52*100</f>
        <v>0</v>
      </c>
      <c r="AK62" s="46">
        <f>AK52*100</f>
        <v>0</v>
      </c>
      <c r="AL62" s="46">
        <f>AL52*100</f>
        <v>0</v>
      </c>
      <c r="AM62" s="33"/>
      <c r="AN62" s="33"/>
      <c r="AO62" s="33"/>
      <c r="AP62" s="33"/>
      <c r="AQ62" s="33"/>
      <c r="AR62" s="33"/>
      <c r="AS62" s="33"/>
      <c r="AT62" s="33"/>
      <c r="AU62" s="33"/>
    </row>
    <row r="63" spans="1:73" ht="15">
      <c r="A63" s="31"/>
      <c r="B63" s="223"/>
      <c r="C63" s="252" t="s">
        <v>321</v>
      </c>
      <c r="E63" s="52">
        <v>6.4000000000000001E-2</v>
      </c>
      <c r="F63" s="59"/>
      <c r="G63" s="52">
        <v>6.1668372235246141E-2</v>
      </c>
      <c r="H63" s="52">
        <v>7.5114666649630749E-2</v>
      </c>
      <c r="I63" s="52">
        <v>7.3947522502507329E-2</v>
      </c>
      <c r="J63" s="60">
        <v>7.3899999999999993E-2</v>
      </c>
      <c r="K63" s="60">
        <v>5.4979129739201105E-2</v>
      </c>
      <c r="L63" s="60">
        <v>5.8748730120451349E-2</v>
      </c>
      <c r="M63" s="60">
        <v>4.5578908443031647E-2</v>
      </c>
      <c r="N63" s="60">
        <v>3.634308860692851E-2</v>
      </c>
      <c r="O63" s="60">
        <v>5.6218740065146593E-2</v>
      </c>
      <c r="P63" s="60">
        <v>7.2760402658173101E-2</v>
      </c>
      <c r="Q63" s="101">
        <v>8.2489521008731415E-2</v>
      </c>
      <c r="R63" s="60">
        <v>8.9918371986672782E-2</v>
      </c>
      <c r="S63" s="47"/>
      <c r="T63" s="33"/>
      <c r="AH63" s="93"/>
      <c r="AI63" s="33"/>
      <c r="AJ63" s="102"/>
      <c r="AK63" s="102"/>
      <c r="AL63" s="102"/>
      <c r="AM63" s="33"/>
      <c r="AN63" s="33"/>
      <c r="AO63" s="33"/>
      <c r="AP63" s="33"/>
      <c r="AQ63" s="33"/>
      <c r="AR63" s="33"/>
      <c r="AS63" s="33"/>
      <c r="AT63" s="33"/>
      <c r="AU63" s="33"/>
    </row>
    <row r="64" spans="1:73" ht="15">
      <c r="A64" s="31"/>
      <c r="B64" s="223"/>
      <c r="C64" s="252" t="s">
        <v>322</v>
      </c>
      <c r="E64" s="52">
        <v>6.6000000000000003E-2</v>
      </c>
      <c r="F64" s="11"/>
      <c r="G64" s="52">
        <v>0.09</v>
      </c>
      <c r="H64" s="52">
        <v>0.08</v>
      </c>
      <c r="I64" s="52">
        <v>7.2999999999999995E-2</v>
      </c>
      <c r="J64" s="52">
        <v>7.6999999999999999E-2</v>
      </c>
      <c r="K64" s="52">
        <v>7.0999999999999994E-2</v>
      </c>
      <c r="L64" s="52">
        <v>7.0999999999999994E-2</v>
      </c>
      <c r="M64" s="52">
        <v>5.8000000000000003E-2</v>
      </c>
      <c r="N64" s="52">
        <v>3.3000000000000002E-2</v>
      </c>
      <c r="O64" s="52">
        <v>4.2000000000000003E-2</v>
      </c>
      <c r="P64" s="52">
        <v>5.0999999999999997E-2</v>
      </c>
      <c r="Q64" s="53">
        <v>6.5000000000000002E-2</v>
      </c>
      <c r="R64" s="52">
        <v>6.6000000000000003E-2</v>
      </c>
      <c r="T64" s="33"/>
      <c r="V64" s="66"/>
      <c r="Y64" s="66"/>
      <c r="Z64" s="66"/>
      <c r="AA64" s="66"/>
      <c r="AB64" s="66"/>
      <c r="AH64" s="93">
        <v>6.6</v>
      </c>
      <c r="AI64" s="33"/>
      <c r="AJ64" s="33">
        <v>9.0119019607843125</v>
      </c>
      <c r="AK64" s="33">
        <v>8.0333529411764708</v>
      </c>
      <c r="AL64" s="33">
        <v>7.3494509803921568</v>
      </c>
      <c r="AM64" s="33"/>
      <c r="AN64" s="33"/>
      <c r="AO64" s="58"/>
      <c r="AP64" s="33"/>
      <c r="AQ64" s="33"/>
      <c r="AR64" s="33"/>
      <c r="AS64" s="33"/>
      <c r="AT64" s="33"/>
      <c r="AU64" s="33"/>
    </row>
    <row r="65" spans="1:143" ht="15">
      <c r="A65" s="31" t="s">
        <v>250</v>
      </c>
      <c r="B65" s="223"/>
      <c r="C65" s="252" t="s">
        <v>251</v>
      </c>
      <c r="E65" s="52">
        <v>4.9000000000000002E-2</v>
      </c>
      <c r="F65" s="11"/>
      <c r="G65" s="52">
        <v>5.3999999999999999E-2</v>
      </c>
      <c r="H65" s="52">
        <v>5.3999999999999999E-2</v>
      </c>
      <c r="I65" s="52">
        <v>5.3999999999999999E-2</v>
      </c>
      <c r="J65" s="52">
        <v>4.9000000000000002E-2</v>
      </c>
      <c r="K65" s="52">
        <v>4.9000000000000002E-2</v>
      </c>
      <c r="L65" s="52">
        <v>4.9000000000000002E-2</v>
      </c>
      <c r="M65" s="52">
        <v>4.2000000000000003E-2</v>
      </c>
      <c r="N65" s="52">
        <v>4.2000000000000003E-2</v>
      </c>
      <c r="O65" s="52">
        <v>4.2000000000000003E-2</v>
      </c>
      <c r="P65" s="52">
        <v>5.0999999999999997E-2</v>
      </c>
      <c r="Q65" s="52">
        <v>5.0999999999999997E-2</v>
      </c>
      <c r="R65" s="52">
        <v>5.0999999999999997E-2</v>
      </c>
      <c r="T65" s="61"/>
      <c r="U65" s="76" t="s">
        <v>323</v>
      </c>
      <c r="V65" s="66"/>
      <c r="W65" s="66"/>
      <c r="X65" s="66"/>
      <c r="Y65" s="66"/>
      <c r="Z65" s="66"/>
      <c r="AA65" s="66"/>
      <c r="AB65" s="66"/>
      <c r="AH65" s="93">
        <v>4.3</v>
      </c>
      <c r="AI65" s="33"/>
      <c r="AJ65" s="33">
        <v>4.9000000000000004</v>
      </c>
      <c r="AK65" s="33">
        <v>4.9000000000000004</v>
      </c>
      <c r="AL65" s="33">
        <v>4.9000000000000004</v>
      </c>
      <c r="AM65" s="61"/>
      <c r="AN65" s="33"/>
      <c r="AO65" s="58"/>
      <c r="AP65" s="33"/>
      <c r="AQ65" s="33"/>
      <c r="AR65" s="33"/>
      <c r="AS65" s="33"/>
      <c r="AT65" s="33"/>
      <c r="AU65" s="33"/>
    </row>
    <row r="66" spans="1:143" ht="15">
      <c r="A66" s="31"/>
      <c r="B66" s="223"/>
      <c r="C66" s="252" t="s">
        <v>324</v>
      </c>
      <c r="E66" s="52">
        <v>0.05</v>
      </c>
      <c r="F66" s="11"/>
      <c r="G66" s="52">
        <v>0.05</v>
      </c>
      <c r="H66" s="52">
        <v>0.05</v>
      </c>
      <c r="I66" s="52">
        <v>0.05</v>
      </c>
      <c r="J66" s="52">
        <v>0.05</v>
      </c>
      <c r="K66" s="52">
        <v>0.05</v>
      </c>
      <c r="L66" s="52">
        <v>0.05</v>
      </c>
      <c r="M66" s="52">
        <v>0.05</v>
      </c>
      <c r="N66" s="52">
        <v>0.05</v>
      </c>
      <c r="O66" s="52">
        <v>0.05</v>
      </c>
      <c r="P66" s="52">
        <v>0.05</v>
      </c>
      <c r="Q66" s="52">
        <v>0.05</v>
      </c>
      <c r="R66" s="52">
        <v>0.05</v>
      </c>
      <c r="S66" s="44"/>
      <c r="V66" s="66"/>
      <c r="W66" s="66"/>
      <c r="X66" s="66"/>
      <c r="Y66" s="66"/>
      <c r="Z66" s="66"/>
      <c r="AA66" s="66"/>
      <c r="AB66" s="66"/>
      <c r="AH66" s="93">
        <v>6.3</v>
      </c>
      <c r="AI66" s="33"/>
      <c r="AJ66" s="33">
        <v>6.3</v>
      </c>
      <c r="AK66" s="33">
        <v>6.3</v>
      </c>
      <c r="AL66" s="33">
        <v>6.3</v>
      </c>
      <c r="AN66" s="33"/>
      <c r="AO66" s="58"/>
      <c r="AP66" s="33"/>
      <c r="AQ66" s="33"/>
      <c r="AR66" s="33"/>
      <c r="AS66" s="33"/>
      <c r="AT66" s="33"/>
      <c r="AU66" s="33"/>
    </row>
    <row r="67" spans="1:143" s="66" customFormat="1" ht="15">
      <c r="A67" s="31"/>
      <c r="B67" s="223"/>
      <c r="C67" s="36"/>
      <c r="D67" s="92"/>
      <c r="E67" s="33"/>
      <c r="F67" s="33"/>
      <c r="G67" s="33"/>
      <c r="H67" s="33"/>
      <c r="I67" s="33"/>
      <c r="J67" s="33"/>
      <c r="K67" s="33"/>
      <c r="L67" s="33"/>
      <c r="M67" s="33"/>
      <c r="N67" s="33"/>
      <c r="O67" s="33"/>
      <c r="P67" s="33"/>
      <c r="Q67" s="33"/>
      <c r="R67" s="33"/>
      <c r="S67" s="92"/>
      <c r="T67" s="92"/>
      <c r="U67" s="76"/>
      <c r="AH67" s="64"/>
      <c r="AI67" s="92"/>
      <c r="AJ67" s="92"/>
      <c r="AK67" s="92"/>
      <c r="AL67" s="92"/>
      <c r="AM67" s="92"/>
      <c r="AN67" s="92"/>
      <c r="AO67" s="55"/>
      <c r="AP67" s="92"/>
      <c r="AQ67" s="92"/>
      <c r="AR67" s="92"/>
      <c r="AS67" s="92"/>
      <c r="AT67" s="92"/>
      <c r="AU67" s="92"/>
      <c r="AV67" s="92"/>
      <c r="AW67" s="92"/>
      <c r="AX67" s="92"/>
      <c r="AY67" s="92"/>
      <c r="AZ67" s="92"/>
      <c r="BA67" s="92"/>
      <c r="BB67" s="92"/>
      <c r="BC67" s="92"/>
      <c r="BD67" s="92"/>
      <c r="BE67" s="92"/>
      <c r="BF67" s="92"/>
      <c r="BG67" s="92"/>
      <c r="BH67" s="92"/>
      <c r="BI67" s="92"/>
      <c r="BJ67" s="92"/>
      <c r="BK67" s="92"/>
      <c r="BL67" s="92"/>
      <c r="BM67" s="92"/>
      <c r="BN67" s="92"/>
      <c r="BO67" s="92"/>
      <c r="BP67" s="92"/>
      <c r="BQ67" s="92"/>
      <c r="BR67" s="92"/>
      <c r="BS67" s="92"/>
      <c r="BT67" s="92"/>
      <c r="BU67" s="92"/>
      <c r="BV67" s="92"/>
      <c r="BW67" s="92"/>
      <c r="BX67" s="92"/>
      <c r="BY67" s="92"/>
      <c r="BZ67" s="92"/>
      <c r="CA67" s="92"/>
      <c r="CB67" s="92"/>
      <c r="CC67" s="92"/>
      <c r="CD67" s="92"/>
      <c r="CE67" s="92"/>
      <c r="CF67" s="92"/>
      <c r="CG67" s="92"/>
      <c r="CH67" s="92"/>
      <c r="CI67" s="92"/>
      <c r="CJ67" s="92"/>
      <c r="CK67" s="92"/>
      <c r="CL67" s="92"/>
      <c r="CM67" s="92"/>
      <c r="CN67" s="92"/>
      <c r="CO67" s="92"/>
      <c r="CP67" s="92"/>
      <c r="CQ67" s="92"/>
      <c r="CR67" s="92"/>
      <c r="CS67" s="92"/>
      <c r="CT67" s="92"/>
      <c r="CU67" s="92"/>
      <c r="CV67" s="92"/>
      <c r="CW67" s="92"/>
      <c r="CX67" s="92"/>
      <c r="CY67" s="92"/>
      <c r="CZ67" s="92"/>
      <c r="DA67" s="92"/>
      <c r="DB67" s="92"/>
      <c r="DC67" s="92"/>
      <c r="DD67" s="92"/>
      <c r="DE67" s="92"/>
      <c r="DF67" s="92"/>
      <c r="DG67" s="92"/>
      <c r="DH67" s="92"/>
      <c r="DI67" s="92"/>
      <c r="DJ67" s="92"/>
      <c r="DK67" s="92"/>
      <c r="DL67" s="92"/>
      <c r="DM67" s="92"/>
      <c r="DN67" s="92"/>
      <c r="DO67" s="92"/>
      <c r="DP67" s="92"/>
      <c r="DQ67" s="92"/>
      <c r="DR67" s="92"/>
      <c r="DS67" s="92"/>
      <c r="DT67" s="92"/>
      <c r="DU67" s="92"/>
      <c r="DV67" s="92"/>
      <c r="DW67" s="92"/>
      <c r="DX67" s="92"/>
      <c r="DY67" s="92"/>
      <c r="DZ67" s="92"/>
      <c r="EA67" s="92"/>
      <c r="EB67" s="92"/>
      <c r="EC67" s="92"/>
      <c r="ED67" s="92"/>
      <c r="EE67" s="92"/>
      <c r="EF67" s="92"/>
      <c r="EG67" s="92"/>
      <c r="EH67" s="92"/>
      <c r="EI67" s="92"/>
      <c r="EJ67" s="92"/>
      <c r="EK67" s="92"/>
      <c r="EL67" s="92"/>
      <c r="EM67" s="92"/>
    </row>
    <row r="95" spans="3:16" ht="15">
      <c r="C95" s="28" t="s">
        <v>253</v>
      </c>
      <c r="D95" s="28"/>
      <c r="E95" s="96">
        <v>2017</v>
      </c>
      <c r="G95" s="28" t="s">
        <v>254</v>
      </c>
      <c r="H95" s="28" t="s">
        <v>255</v>
      </c>
      <c r="I95" s="28" t="s">
        <v>256</v>
      </c>
      <c r="J95" s="28" t="s">
        <v>256</v>
      </c>
      <c r="K95" s="28" t="s">
        <v>256</v>
      </c>
      <c r="L95" s="28" t="s">
        <v>256</v>
      </c>
      <c r="M95" s="28" t="s">
        <v>257</v>
      </c>
      <c r="O95" s="39" t="s">
        <v>258</v>
      </c>
      <c r="P95" s="39" t="s">
        <v>259</v>
      </c>
    </row>
    <row r="96" spans="3:16" ht="15">
      <c r="D96" s="28"/>
      <c r="G96" s="28" t="s">
        <v>260</v>
      </c>
      <c r="H96" s="28" t="s">
        <v>261</v>
      </c>
      <c r="I96" s="28" t="s">
        <v>262</v>
      </c>
      <c r="J96" s="28" t="s">
        <v>263</v>
      </c>
      <c r="K96" s="28" t="s">
        <v>264</v>
      </c>
      <c r="L96" s="28" t="s">
        <v>325</v>
      </c>
      <c r="M96" s="28"/>
    </row>
    <row r="97" spans="3:39" ht="15">
      <c r="C97" s="28"/>
      <c r="E97" s="13" t="s">
        <v>46</v>
      </c>
      <c r="G97" s="29">
        <v>1.15E-2</v>
      </c>
      <c r="H97" s="29">
        <v>1.3599999999999999E-2</v>
      </c>
      <c r="I97" s="29">
        <v>1.8599999999999998E-2</v>
      </c>
      <c r="J97" s="29">
        <v>2.5999999999999999E-2</v>
      </c>
      <c r="K97" s="29">
        <v>1.3599999999999999E-2</v>
      </c>
      <c r="L97" s="29">
        <v>7.9000000000000008E-3</v>
      </c>
      <c r="M97" s="29">
        <v>9.1300000000000006E-2</v>
      </c>
      <c r="O97" s="31">
        <f>G52</f>
        <v>9.1326295896328305E-2</v>
      </c>
      <c r="P97" s="54">
        <f t="shared" ref="P97:P104" si="26">M97-O97</f>
        <v>-2.6295896328298873E-5</v>
      </c>
      <c r="T97" s="62"/>
      <c r="AM97" s="62"/>
    </row>
    <row r="98" spans="3:39" ht="15">
      <c r="C98" s="28"/>
      <c r="E98" s="13" t="s">
        <v>47</v>
      </c>
      <c r="G98" s="253">
        <v>9.5999999999999992E-3</v>
      </c>
      <c r="H98" s="29">
        <v>1.7399999999999999E-2</v>
      </c>
      <c r="I98" s="29">
        <v>1.9599999999999999E-2</v>
      </c>
      <c r="J98" s="29">
        <v>2.5100000000000001E-2</v>
      </c>
      <c r="K98" s="29">
        <v>1.7000000000000001E-2</v>
      </c>
      <c r="L98" s="29">
        <v>8.5000000000000006E-3</v>
      </c>
      <c r="M98" s="29">
        <v>9.7299999999999998E-2</v>
      </c>
      <c r="O98" s="31">
        <f>H52</f>
        <v>9.7294691194415667E-2</v>
      </c>
      <c r="P98" s="54">
        <f t="shared" si="26"/>
        <v>5.308805584330889E-6</v>
      </c>
      <c r="T98" s="62"/>
      <c r="AM98" s="62"/>
    </row>
    <row r="99" spans="3:39" ht="15">
      <c r="C99" s="28"/>
      <c r="E99" s="13" t="s">
        <v>48</v>
      </c>
      <c r="G99" s="29">
        <v>9.2999999999999992E-3</v>
      </c>
      <c r="H99" s="29">
        <v>1.89E-2</v>
      </c>
      <c r="I99" s="29">
        <v>1.49E-2</v>
      </c>
      <c r="J99" s="29">
        <v>2.5499999999999998E-2</v>
      </c>
      <c r="K99" s="29">
        <v>1.6E-2</v>
      </c>
      <c r="L99" s="29">
        <v>0.01</v>
      </c>
      <c r="M99" s="29">
        <v>9.4600000000000004E-2</v>
      </c>
      <c r="O99" s="31">
        <f>I52</f>
        <v>9.4555995395201584E-2</v>
      </c>
      <c r="P99" s="54">
        <f t="shared" si="26"/>
        <v>4.4004604798419944E-5</v>
      </c>
      <c r="T99" s="62"/>
      <c r="AM99" s="62"/>
    </row>
    <row r="100" spans="3:39" ht="15">
      <c r="C100" s="28"/>
      <c r="E100" s="13" t="s">
        <v>49</v>
      </c>
      <c r="G100" s="29">
        <v>4.7000000000000002E-3</v>
      </c>
      <c r="H100" s="29">
        <v>1.3100000000000001E-2</v>
      </c>
      <c r="I100" s="29">
        <v>1.9800000000000002E-2</v>
      </c>
      <c r="J100" s="29">
        <v>2.1700000000000001E-2</v>
      </c>
      <c r="K100" s="29">
        <v>2.3099999999999999E-2</v>
      </c>
      <c r="L100" s="29">
        <v>9.4000000000000004E-3</v>
      </c>
      <c r="M100" s="29">
        <v>9.1700000000000004E-2</v>
      </c>
      <c r="O100" s="31">
        <f>J52</f>
        <v>9.1709080382003177E-2</v>
      </c>
      <c r="P100" s="54">
        <f t="shared" si="26"/>
        <v>-9.080382003173737E-6</v>
      </c>
    </row>
    <row r="101" spans="3:39" ht="15">
      <c r="C101" s="28"/>
      <c r="E101" s="13" t="s">
        <v>50</v>
      </c>
      <c r="G101" s="29">
        <v>4.4000000000000003E-3</v>
      </c>
      <c r="H101" s="29">
        <v>3.5000000000000001E-3</v>
      </c>
      <c r="I101" s="29">
        <v>1.29E-2</v>
      </c>
      <c r="J101" s="29">
        <v>2.1399999999999999E-2</v>
      </c>
      <c r="K101" s="29">
        <v>2.6599999999999999E-2</v>
      </c>
      <c r="L101" s="29">
        <v>1.24E-2</v>
      </c>
      <c r="M101" s="29">
        <v>8.1299999999999997E-2</v>
      </c>
      <c r="O101" s="31">
        <f>K52</f>
        <v>8.1261118739798424E-2</v>
      </c>
      <c r="P101" s="54">
        <f t="shared" si="26"/>
        <v>3.888126020157312E-5</v>
      </c>
    </row>
    <row r="102" spans="3:39" ht="15">
      <c r="C102" s="28"/>
      <c r="E102" s="13" t="s">
        <v>51</v>
      </c>
      <c r="G102" s="29">
        <v>5.7999999999999996E-3</v>
      </c>
      <c r="H102" s="29">
        <v>1.32E-2</v>
      </c>
      <c r="I102" s="29">
        <v>3.8999999999999998E-3</v>
      </c>
      <c r="J102" s="29">
        <v>2.1399999999999999E-2</v>
      </c>
      <c r="K102" s="29">
        <v>2.64E-2</v>
      </c>
      <c r="L102" s="29">
        <v>1.0200000000000001E-2</v>
      </c>
      <c r="M102" s="29">
        <v>8.1000000000000003E-2</v>
      </c>
      <c r="O102" s="31">
        <f>L52</f>
        <v>8.1035675850054847E-2</v>
      </c>
      <c r="P102" s="54">
        <f t="shared" si="26"/>
        <v>-3.567585005484486E-5</v>
      </c>
    </row>
    <row r="103" spans="3:39" ht="15">
      <c r="C103" s="28"/>
      <c r="E103" s="13" t="s">
        <v>52</v>
      </c>
      <c r="G103" s="29">
        <v>1E-3</v>
      </c>
      <c r="H103" s="29">
        <v>5.7999999999999996E-3</v>
      </c>
      <c r="I103" s="29">
        <v>1.32E-2</v>
      </c>
      <c r="J103" s="29">
        <v>1.26E-2</v>
      </c>
      <c r="K103" s="29">
        <v>2.3300000000000001E-2</v>
      </c>
      <c r="L103" s="29">
        <v>1.12E-2</v>
      </c>
      <c r="M103" s="29">
        <v>6.7000000000000004E-2</v>
      </c>
      <c r="O103" s="31">
        <f>M52</f>
        <v>6.699287391712766E-2</v>
      </c>
      <c r="P103" s="54">
        <f t="shared" si="26"/>
        <v>7.1260828723440639E-6</v>
      </c>
    </row>
    <row r="104" spans="3:39" ht="15">
      <c r="C104" s="28"/>
      <c r="E104" s="13" t="s">
        <v>53</v>
      </c>
      <c r="G104" s="29">
        <v>8.9999999999999998E-4</v>
      </c>
      <c r="H104" s="29">
        <v>4.5999999999999999E-3</v>
      </c>
      <c r="I104" s="29">
        <v>7.1999999999999998E-3</v>
      </c>
      <c r="J104" s="29">
        <v>7.0000000000000001E-3</v>
      </c>
      <c r="K104" s="29">
        <v>2.2599999999999999E-2</v>
      </c>
      <c r="L104" s="29">
        <v>1.21E-2</v>
      </c>
      <c r="M104" s="29">
        <v>5.4300000000000001E-2</v>
      </c>
      <c r="O104" s="31">
        <f>N52</f>
        <v>5.43181419018718E-2</v>
      </c>
      <c r="P104" s="54">
        <f t="shared" si="26"/>
        <v>-1.814190187179876E-5</v>
      </c>
    </row>
    <row r="105" spans="3:39" ht="15">
      <c r="C105" s="28"/>
      <c r="E105" s="13" t="s">
        <v>54</v>
      </c>
      <c r="G105" s="29">
        <v>7.0000000000000001E-3</v>
      </c>
      <c r="H105" s="29">
        <v>1.3899999999999999E-2</v>
      </c>
      <c r="I105" s="29">
        <v>7.1999999999999998E-3</v>
      </c>
      <c r="J105" s="29">
        <v>9.1000000000000004E-3</v>
      </c>
      <c r="K105" s="29">
        <v>1.7100000000000001E-2</v>
      </c>
      <c r="L105" s="29">
        <v>9.7999999999999997E-3</v>
      </c>
      <c r="M105" s="29">
        <v>6.4199999999999993E-2</v>
      </c>
      <c r="O105" s="31">
        <f>O52</f>
        <v>6.4173857827262273E-2</v>
      </c>
      <c r="P105" s="54">
        <f>M105-O105</f>
        <v>2.6142172737719793E-5</v>
      </c>
    </row>
    <row r="106" spans="3:39" ht="15">
      <c r="C106" s="28"/>
      <c r="E106" s="13" t="s">
        <v>55</v>
      </c>
      <c r="G106" s="29">
        <v>5.7000000000000002E-3</v>
      </c>
      <c r="H106" s="29">
        <v>1.43E-2</v>
      </c>
      <c r="I106" s="29">
        <v>2.07E-2</v>
      </c>
      <c r="J106" s="29">
        <v>1.03E-2</v>
      </c>
      <c r="K106" s="29">
        <v>1.8200000000000001E-2</v>
      </c>
      <c r="L106" s="29">
        <v>1.61E-2</v>
      </c>
      <c r="M106" s="95">
        <v>8.5300000000000001E-2</v>
      </c>
      <c r="O106" s="31">
        <f>P52</f>
        <v>8.532651170895833E-2</v>
      </c>
      <c r="P106" s="54">
        <f>M106-O106</f>
        <v>-2.6511708958329439E-5</v>
      </c>
      <c r="S106" s="12"/>
    </row>
    <row r="107" spans="3:39" ht="15">
      <c r="C107" s="28"/>
      <c r="E107" s="13" t="s">
        <v>56</v>
      </c>
      <c r="G107" s="29">
        <v>9.9000000000000008E-3</v>
      </c>
      <c r="H107" s="29">
        <v>2.0500000000000001E-2</v>
      </c>
      <c r="I107" s="29">
        <v>1.8499999999999999E-2</v>
      </c>
      <c r="J107" s="29">
        <v>1.5599999999999999E-2</v>
      </c>
      <c r="K107" s="29">
        <v>1.49E-2</v>
      </c>
      <c r="L107" s="29">
        <v>1.8200000000000001E-2</v>
      </c>
      <c r="M107" s="95">
        <v>9.74E-2</v>
      </c>
      <c r="O107" s="31">
        <f>Q52</f>
        <v>9.743885141465243E-2</v>
      </c>
      <c r="P107" s="54">
        <f>M107-O107</f>
        <v>-3.8851414652429916E-5</v>
      </c>
      <c r="V107" s="32"/>
      <c r="W107" s="32"/>
      <c r="X107" s="32"/>
      <c r="Y107" s="32"/>
      <c r="Z107" s="32"/>
      <c r="AA107" s="32"/>
      <c r="AB107" s="32"/>
      <c r="AC107" s="9"/>
      <c r="AD107" s="9"/>
      <c r="AE107" s="9"/>
      <c r="AF107" s="67"/>
    </row>
    <row r="108" spans="3:39" ht="15">
      <c r="C108" s="28"/>
      <c r="E108" s="13" t="s">
        <v>57</v>
      </c>
      <c r="G108" s="29">
        <v>6.8999999999999999E-3</v>
      </c>
      <c r="H108" s="29">
        <v>1.4500000000000001E-2</v>
      </c>
      <c r="I108" s="29">
        <v>1.84E-2</v>
      </c>
      <c r="J108" s="29">
        <v>1.84E-2</v>
      </c>
      <c r="K108" s="29">
        <v>1.66E-2</v>
      </c>
      <c r="L108" s="29">
        <v>1.8800000000000001E-2</v>
      </c>
      <c r="M108" s="95">
        <v>9.3600000000000003E-2</v>
      </c>
      <c r="O108" s="31">
        <f>R52</f>
        <v>9.3572414116763647E-2</v>
      </c>
      <c r="P108" s="54">
        <f>M108-O108</f>
        <v>2.7585883236355691E-5</v>
      </c>
      <c r="V108" s="32"/>
      <c r="W108" s="32"/>
      <c r="X108" s="32"/>
      <c r="Y108" s="32"/>
      <c r="Z108" s="32"/>
      <c r="AA108" s="32"/>
      <c r="AB108" s="32"/>
      <c r="AC108" s="9"/>
      <c r="AD108" s="9"/>
      <c r="AE108" s="9"/>
      <c r="AF108" s="67"/>
    </row>
    <row r="109" spans="3:39" ht="15">
      <c r="C109" s="35"/>
      <c r="V109" s="32"/>
      <c r="W109" s="32"/>
      <c r="X109" s="32"/>
      <c r="Y109" s="32"/>
      <c r="Z109" s="32"/>
      <c r="AA109" s="32"/>
      <c r="AB109" s="32"/>
      <c r="AC109" s="9"/>
      <c r="AD109" s="9"/>
      <c r="AE109" s="9"/>
      <c r="AF109" s="67"/>
    </row>
    <row r="110" spans="3:39" ht="15">
      <c r="C110" s="35" t="s">
        <v>266</v>
      </c>
      <c r="G110" s="29">
        <f t="shared" ref="G110:M110" si="27">SUM(G97:G108)/12</f>
        <v>6.391666666666667E-3</v>
      </c>
      <c r="H110" s="29">
        <f t="shared" si="27"/>
        <v>1.2775000000000002E-2</v>
      </c>
      <c r="I110" s="29">
        <f t="shared" si="27"/>
        <v>1.4574999999999998E-2</v>
      </c>
      <c r="J110" s="29">
        <f t="shared" si="27"/>
        <v>1.7841666666666669E-2</v>
      </c>
      <c r="K110" s="29">
        <f t="shared" si="27"/>
        <v>1.9616666666666668E-2</v>
      </c>
      <c r="L110" s="29">
        <f t="shared" si="27"/>
        <v>1.205E-2</v>
      </c>
      <c r="M110" s="29">
        <f t="shared" si="27"/>
        <v>8.3250000000000018E-2</v>
      </c>
      <c r="N110" s="91"/>
    </row>
    <row r="111" spans="3:39" ht="15">
      <c r="C111" s="35"/>
    </row>
    <row r="112" spans="3:39" ht="15">
      <c r="C112" s="35" t="s">
        <v>267</v>
      </c>
    </row>
    <row r="113" spans="3:3" ht="15">
      <c r="C113" s="28"/>
    </row>
    <row r="114" spans="3:3" ht="12.75" customHeight="1">
      <c r="C114" s="28"/>
    </row>
    <row r="142" spans="3:54" ht="12.75" customHeight="1">
      <c r="G142" s="204" t="s">
        <v>85</v>
      </c>
      <c r="H142" s="204" t="s">
        <v>86</v>
      </c>
      <c r="I142" s="204" t="s">
        <v>87</v>
      </c>
      <c r="J142" s="204" t="s">
        <v>88</v>
      </c>
      <c r="K142" s="204" t="s">
        <v>89</v>
      </c>
      <c r="L142" s="204" t="s">
        <v>90</v>
      </c>
      <c r="M142" s="204" t="s">
        <v>91</v>
      </c>
      <c r="N142" s="204" t="s">
        <v>92</v>
      </c>
      <c r="O142" s="204" t="s">
        <v>93</v>
      </c>
      <c r="P142" s="204" t="s">
        <v>94</v>
      </c>
      <c r="Q142" s="204" t="s">
        <v>95</v>
      </c>
      <c r="R142" s="203" t="s">
        <v>96</v>
      </c>
      <c r="S142" s="203" t="s">
        <v>268</v>
      </c>
    </row>
    <row r="143" spans="3:54" ht="12.75" customHeight="1">
      <c r="C143" s="92" t="s">
        <v>269</v>
      </c>
      <c r="G143" s="71">
        <f>IF(AQ143=0,"",AQ143/V143)</f>
        <v>0.10685285147273867</v>
      </c>
      <c r="H143" s="71">
        <f t="shared" ref="G143:R144" si="28">IF(AR143=0,"",AR143/W143)</f>
        <v>9.9758023774145638E-2</v>
      </c>
      <c r="I143" s="71">
        <f t="shared" si="28"/>
        <v>8.5984235243889429E-2</v>
      </c>
      <c r="J143" s="71">
        <f t="shared" si="28"/>
        <v>8.8320862619808302E-2</v>
      </c>
      <c r="K143" s="71">
        <f t="shared" si="28"/>
        <v>6.9181315173441171E-2</v>
      </c>
      <c r="L143" s="71">
        <f t="shared" si="28"/>
        <v>5.4082779775756283E-2</v>
      </c>
      <c r="M143" s="71">
        <f t="shared" si="28"/>
        <v>5.6150362128686897E-2</v>
      </c>
      <c r="N143" s="71">
        <f t="shared" si="28"/>
        <v>4.182062529164722E-2</v>
      </c>
      <c r="O143" s="71">
        <f t="shared" si="28"/>
        <v>7.1426446183025127E-2</v>
      </c>
      <c r="P143" s="71">
        <f t="shared" si="28"/>
        <v>8.6381130930712299E-2</v>
      </c>
      <c r="Q143" s="71">
        <f t="shared" si="28"/>
        <v>0.12327209692898272</v>
      </c>
      <c r="R143" s="71">
        <f t="shared" si="28"/>
        <v>0.14477134052388294</v>
      </c>
      <c r="S143" s="40">
        <f>AVERAGE(G143:R143)</f>
        <v>8.5666839170559714E-2</v>
      </c>
      <c r="V143" s="65">
        <f t="shared" ref="V143:AG143" si="29">V23+V24+V25+V26</f>
        <v>95.740000000000009</v>
      </c>
      <c r="W143" s="65">
        <f t="shared" si="29"/>
        <v>94.22</v>
      </c>
      <c r="X143" s="65">
        <f t="shared" si="29"/>
        <v>93.69</v>
      </c>
      <c r="Y143" s="65">
        <f t="shared" si="29"/>
        <v>93.9</v>
      </c>
      <c r="Z143" s="65">
        <f t="shared" si="29"/>
        <v>93.98</v>
      </c>
      <c r="AA143" s="65">
        <f t="shared" si="29"/>
        <v>94.54</v>
      </c>
      <c r="AB143" s="65">
        <f t="shared" si="29"/>
        <v>95.269999999999982</v>
      </c>
      <c r="AC143" s="65">
        <f t="shared" si="29"/>
        <v>85.72</v>
      </c>
      <c r="AD143" s="65">
        <f t="shared" si="29"/>
        <v>84.36</v>
      </c>
      <c r="AE143" s="65">
        <f t="shared" si="29"/>
        <v>82.41</v>
      </c>
      <c r="AF143" s="65">
        <f t="shared" si="29"/>
        <v>83.36</v>
      </c>
      <c r="AG143" s="65">
        <f t="shared" si="29"/>
        <v>84.36999999999999</v>
      </c>
      <c r="AQ143" s="65">
        <f t="shared" ref="AQ143:BB143" si="30">AQ23+AQ24+AQ25+AQ26</f>
        <v>10.230092000000001</v>
      </c>
      <c r="AR143" s="65">
        <f t="shared" si="30"/>
        <v>9.3992010000000015</v>
      </c>
      <c r="AS143" s="65">
        <f t="shared" si="30"/>
        <v>8.0558630000000004</v>
      </c>
      <c r="AT143" s="65">
        <f t="shared" si="30"/>
        <v>8.293329</v>
      </c>
      <c r="AU143" s="65">
        <f t="shared" si="30"/>
        <v>6.5016600000000011</v>
      </c>
      <c r="AV143" s="65">
        <f t="shared" si="30"/>
        <v>5.1129859999999994</v>
      </c>
      <c r="AW143" s="65">
        <f t="shared" si="30"/>
        <v>5.3494449999999993</v>
      </c>
      <c r="AX143" s="65">
        <f t="shared" si="30"/>
        <v>3.5848639999999996</v>
      </c>
      <c r="AY143" s="65">
        <f t="shared" si="30"/>
        <v>6.0255349999999996</v>
      </c>
      <c r="AZ143" s="65">
        <f t="shared" si="30"/>
        <v>7.1186690000000006</v>
      </c>
      <c r="BA143" s="65">
        <f t="shared" si="30"/>
        <v>10.275962</v>
      </c>
      <c r="BB143" s="65">
        <f t="shared" si="30"/>
        <v>12.214358000000001</v>
      </c>
    </row>
    <row r="144" spans="3:54" ht="12.75" customHeight="1">
      <c r="C144" s="92" t="s">
        <v>270</v>
      </c>
      <c r="G144" s="71">
        <f t="shared" si="28"/>
        <v>0.11786633548701697</v>
      </c>
      <c r="H144" s="71">
        <f>IF(AR144=0,"",AR144/W144)</f>
        <v>0.12558155826474413</v>
      </c>
      <c r="I144" s="71">
        <f t="shared" si="28"/>
        <v>0.11657111207109357</v>
      </c>
      <c r="J144" s="71">
        <f t="shared" si="28"/>
        <v>0.10794737457679289</v>
      </c>
      <c r="K144" s="71">
        <f t="shared" si="28"/>
        <v>7.9859300535681313E-2</v>
      </c>
      <c r="L144" s="71">
        <f t="shared" si="28"/>
        <v>9.269388756054199E-2</v>
      </c>
      <c r="M144" s="71">
        <f t="shared" si="28"/>
        <v>8.4408172135161566E-2</v>
      </c>
      <c r="N144" s="71">
        <f t="shared" si="28"/>
        <v>6.8736042787599275E-2</v>
      </c>
      <c r="O144" s="71">
        <f t="shared" si="28"/>
        <v>7.336584349340633E-2</v>
      </c>
      <c r="P144" s="71">
        <f t="shared" si="28"/>
        <v>0.11103554168469196</v>
      </c>
      <c r="Q144" s="71">
        <f t="shared" si="28"/>
        <v>0.11356272863008586</v>
      </c>
      <c r="R144" s="71">
        <f t="shared" si="28"/>
        <v>0.10312673738347798</v>
      </c>
      <c r="S144" s="40">
        <f>AVERAGE(G144:R144)</f>
        <v>9.9562886217524474E-2</v>
      </c>
      <c r="V144" s="94">
        <f t="shared" ref="V144:AG144" si="31">V21-V143</f>
        <v>164.05999999999995</v>
      </c>
      <c r="W144" s="94">
        <f t="shared" si="31"/>
        <v>161.59</v>
      </c>
      <c r="X144" s="94">
        <f t="shared" si="31"/>
        <v>162.04000000000002</v>
      </c>
      <c r="Y144" s="94">
        <f t="shared" si="31"/>
        <v>162.44999999999996</v>
      </c>
      <c r="Z144" s="94">
        <f t="shared" si="31"/>
        <v>162.40999999999997</v>
      </c>
      <c r="AA144" s="94">
        <f t="shared" si="31"/>
        <v>163.10999999999996</v>
      </c>
      <c r="AB144" s="94">
        <f t="shared" si="31"/>
        <v>163.36000000000007</v>
      </c>
      <c r="AC144" s="94">
        <f t="shared" si="31"/>
        <v>156.12</v>
      </c>
      <c r="AD144" s="94">
        <f t="shared" si="31"/>
        <v>160.76</v>
      </c>
      <c r="AE144" s="94">
        <f t="shared" si="31"/>
        <v>161.80999999999997</v>
      </c>
      <c r="AF144" s="94">
        <f t="shared" si="31"/>
        <v>160.74</v>
      </c>
      <c r="AG144" s="94">
        <f t="shared" si="31"/>
        <v>155.55000000000001</v>
      </c>
      <c r="AQ144" s="94">
        <f t="shared" ref="AQ144:BB144" si="32">AQ21-AQ143</f>
        <v>19.337150999999999</v>
      </c>
      <c r="AR144" s="94">
        <f t="shared" si="32"/>
        <v>20.292724000000003</v>
      </c>
      <c r="AS144" s="94">
        <f t="shared" si="32"/>
        <v>18.889183000000003</v>
      </c>
      <c r="AT144" s="94">
        <f t="shared" si="32"/>
        <v>17.536051</v>
      </c>
      <c r="AU144" s="94">
        <f t="shared" si="32"/>
        <v>12.969949</v>
      </c>
      <c r="AV144" s="94">
        <f t="shared" si="32"/>
        <v>15.119299999999999</v>
      </c>
      <c r="AW144" s="94">
        <f t="shared" si="32"/>
        <v>13.788919</v>
      </c>
      <c r="AX144" s="94">
        <f t="shared" si="32"/>
        <v>10.731071</v>
      </c>
      <c r="AY144" s="94">
        <f t="shared" si="32"/>
        <v>11.794293000000001</v>
      </c>
      <c r="AZ144" s="94">
        <f t="shared" si="32"/>
        <v>17.966661000000002</v>
      </c>
      <c r="BA144" s="94">
        <f t="shared" si="32"/>
        <v>18.254073000000002</v>
      </c>
      <c r="BB144" s="94">
        <f t="shared" si="32"/>
        <v>16.041364000000002</v>
      </c>
    </row>
    <row r="145" spans="3:54" ht="15">
      <c r="C145" s="37"/>
      <c r="V145" s="65">
        <f t="shared" ref="V145:AG145" si="33">V143+V144</f>
        <v>259.79999999999995</v>
      </c>
      <c r="W145" s="65">
        <f t="shared" si="33"/>
        <v>255.81</v>
      </c>
      <c r="X145" s="65">
        <f t="shared" si="33"/>
        <v>255.73000000000002</v>
      </c>
      <c r="Y145" s="65">
        <f t="shared" si="33"/>
        <v>256.34999999999997</v>
      </c>
      <c r="Z145" s="65">
        <f t="shared" si="33"/>
        <v>256.39</v>
      </c>
      <c r="AA145" s="65">
        <f t="shared" si="33"/>
        <v>257.64999999999998</v>
      </c>
      <c r="AB145" s="65">
        <f t="shared" si="33"/>
        <v>258.63000000000005</v>
      </c>
      <c r="AC145" s="65">
        <f t="shared" si="33"/>
        <v>241.84</v>
      </c>
      <c r="AD145" s="65">
        <f t="shared" si="33"/>
        <v>245.12</v>
      </c>
      <c r="AE145" s="65">
        <f t="shared" si="33"/>
        <v>244.21999999999997</v>
      </c>
      <c r="AF145" s="65">
        <f t="shared" si="33"/>
        <v>244.10000000000002</v>
      </c>
      <c r="AG145" s="65">
        <f t="shared" si="33"/>
        <v>239.92000000000002</v>
      </c>
      <c r="AQ145" s="65">
        <f t="shared" ref="AQ145:BB145" si="34">AQ143+AQ144</f>
        <v>29.567242999999998</v>
      </c>
      <c r="AR145" s="65">
        <f t="shared" si="34"/>
        <v>29.691925000000005</v>
      </c>
      <c r="AS145" s="65">
        <f t="shared" si="34"/>
        <v>26.945046000000005</v>
      </c>
      <c r="AT145" s="65">
        <f t="shared" si="34"/>
        <v>25.82938</v>
      </c>
      <c r="AU145" s="65">
        <f t="shared" si="34"/>
        <v>19.471609000000001</v>
      </c>
      <c r="AV145" s="65">
        <f t="shared" si="34"/>
        <v>20.232285999999998</v>
      </c>
      <c r="AW145" s="65">
        <f t="shared" si="34"/>
        <v>19.138363999999999</v>
      </c>
      <c r="AX145" s="65">
        <f t="shared" si="34"/>
        <v>14.315935</v>
      </c>
      <c r="AY145" s="65">
        <f t="shared" si="34"/>
        <v>17.819828000000001</v>
      </c>
      <c r="AZ145" s="65">
        <f t="shared" si="34"/>
        <v>25.085330000000003</v>
      </c>
      <c r="BA145" s="65">
        <f t="shared" si="34"/>
        <v>28.530035000000002</v>
      </c>
      <c r="BB145" s="65">
        <f t="shared" si="34"/>
        <v>28.255722000000002</v>
      </c>
    </row>
    <row r="147" spans="3:54" ht="12.75" customHeight="1">
      <c r="C147" s="28"/>
    </row>
    <row r="155" spans="3:54" ht="12.75" customHeight="1">
      <c r="C155" s="28"/>
    </row>
    <row r="162" spans="3:3" ht="12.75" customHeight="1">
      <c r="C162" s="28"/>
    </row>
  </sheetData>
  <mergeCells count="1">
    <mergeCell ref="AN4:AO4"/>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18"/>
  <dimension ref="A1:EL161"/>
  <sheetViews>
    <sheetView topLeftCell="B1" workbookViewId="0">
      <selection activeCell="E1" sqref="E1"/>
    </sheetView>
  </sheetViews>
  <sheetFormatPr defaultColWidth="8.85546875" defaultRowHeight="12.75" customHeight="1"/>
  <cols>
    <col min="1" max="1" width="9" style="92" hidden="1" customWidth="1"/>
    <col min="2" max="2" width="34" style="92" customWidth="1"/>
    <col min="3" max="3" width="1.28515625" style="92" customWidth="1"/>
    <col min="4" max="4" width="6.42578125" style="2" customWidth="1"/>
    <col min="5" max="5" width="1" style="92" customWidth="1"/>
    <col min="6" max="6" width="10.85546875" style="1" customWidth="1"/>
    <col min="7" max="7" width="11.140625" style="1" customWidth="1"/>
    <col min="8" max="8" width="10" style="1" customWidth="1"/>
    <col min="9" max="9" width="9.140625" style="1" customWidth="1"/>
    <col min="10" max="10" width="10.28515625" style="92" customWidth="1"/>
    <col min="11" max="11" width="11" style="92" customWidth="1"/>
    <col min="12" max="12" width="9.42578125" style="92" customWidth="1"/>
    <col min="13" max="13" width="9.85546875" style="92" customWidth="1"/>
    <col min="14" max="14" width="9" style="92" customWidth="1"/>
    <col min="15" max="15" width="9.28515625" style="92" customWidth="1"/>
    <col min="16" max="17" width="9.42578125" style="92" customWidth="1"/>
    <col min="18" max="18" width="11.42578125" style="92" customWidth="1"/>
    <col min="19" max="19" width="2.7109375" style="92" customWidth="1"/>
    <col min="20" max="20" width="12.85546875" style="76" hidden="1" customWidth="1"/>
    <col min="21" max="21" width="9.85546875" style="65" hidden="1" customWidth="1"/>
    <col min="22" max="24" width="8.85546875" style="65" hidden="1" customWidth="1"/>
    <col min="25" max="25" width="10.140625" style="65" hidden="1" customWidth="1"/>
    <col min="26" max="27" width="8.85546875" style="65" hidden="1" customWidth="1"/>
    <col min="28" max="32" width="8.85546875" style="66" hidden="1" customWidth="1"/>
    <col min="33" max="33" width="12.85546875" style="64" hidden="1" customWidth="1"/>
    <col min="34" max="39" width="8.85546875" style="92" hidden="1" customWidth="1"/>
    <col min="40" max="40" width="8.85546875" style="55" hidden="1" customWidth="1"/>
    <col min="41" max="61" width="8.85546875" style="92" hidden="1" customWidth="1"/>
    <col min="62" max="16384" width="8.85546875" style="92"/>
  </cols>
  <sheetData>
    <row r="1" spans="1:61" ht="12.75" customHeight="1">
      <c r="B1" s="254"/>
      <c r="C1" s="254"/>
      <c r="D1" s="240"/>
    </row>
    <row r="2" spans="1:61" ht="15">
      <c r="A2" s="255" t="s">
        <v>58</v>
      </c>
      <c r="B2" s="256" t="s">
        <v>299</v>
      </c>
      <c r="C2" s="257"/>
      <c r="D2" s="245"/>
      <c r="E2" s="3"/>
      <c r="F2" s="6" t="s">
        <v>300</v>
      </c>
      <c r="G2" s="258"/>
      <c r="H2" s="258"/>
      <c r="I2" s="259" t="s">
        <v>64</v>
      </c>
      <c r="J2" s="260"/>
      <c r="K2" s="260"/>
      <c r="L2" s="260"/>
      <c r="M2" s="260"/>
      <c r="N2" s="260"/>
      <c r="O2" s="260"/>
      <c r="P2" s="260"/>
      <c r="Q2" s="260"/>
      <c r="R2" s="261"/>
      <c r="T2" s="262" t="s">
        <v>58</v>
      </c>
      <c r="U2" s="260" t="s">
        <v>60</v>
      </c>
      <c r="V2" s="260"/>
      <c r="W2" s="260"/>
      <c r="X2" s="260" t="s">
        <v>64</v>
      </c>
      <c r="Y2" s="260"/>
      <c r="Z2" s="260"/>
      <c r="AA2" s="260"/>
      <c r="AB2" s="260"/>
      <c r="AC2" s="260"/>
      <c r="AD2" s="260"/>
      <c r="AE2" s="260"/>
      <c r="AF2" s="260"/>
      <c r="AG2" s="263"/>
      <c r="AP2" s="72" t="s">
        <v>301</v>
      </c>
      <c r="AQ2" s="264"/>
      <c r="AR2" s="264"/>
      <c r="AS2" s="265" t="s">
        <v>64</v>
      </c>
      <c r="AT2" s="266"/>
      <c r="AU2" s="266"/>
      <c r="AV2" s="266"/>
      <c r="AW2" s="266"/>
      <c r="AX2" s="266"/>
      <c r="AY2" s="266"/>
      <c r="AZ2" s="266"/>
      <c r="BA2" s="266"/>
    </row>
    <row r="3" spans="1:61" ht="14.1" customHeight="1">
      <c r="A3" s="267"/>
      <c r="B3" s="268">
        <v>2017</v>
      </c>
      <c r="C3" s="257"/>
      <c r="D3" s="245"/>
      <c r="E3" s="3"/>
      <c r="F3" s="269" t="s">
        <v>85</v>
      </c>
      <c r="G3" s="269" t="s">
        <v>86</v>
      </c>
      <c r="H3" s="269" t="s">
        <v>87</v>
      </c>
      <c r="I3" s="269" t="s">
        <v>88</v>
      </c>
      <c r="J3" s="269" t="s">
        <v>89</v>
      </c>
      <c r="K3" s="269" t="s">
        <v>90</v>
      </c>
      <c r="L3" s="269" t="s">
        <v>91</v>
      </c>
      <c r="M3" s="269" t="s">
        <v>92</v>
      </c>
      <c r="N3" s="269" t="s">
        <v>93</v>
      </c>
      <c r="O3" s="269" t="s">
        <v>94</v>
      </c>
      <c r="P3" s="269" t="s">
        <v>95</v>
      </c>
      <c r="Q3" s="270" t="s">
        <v>96</v>
      </c>
      <c r="R3" s="271" t="s">
        <v>268</v>
      </c>
      <c r="T3" s="272"/>
      <c r="U3" s="273" t="s">
        <v>85</v>
      </c>
      <c r="V3" s="273" t="s">
        <v>86</v>
      </c>
      <c r="W3" s="273" t="s">
        <v>87</v>
      </c>
      <c r="X3" s="273" t="s">
        <v>88</v>
      </c>
      <c r="Y3" s="273" t="s">
        <v>89</v>
      </c>
      <c r="Z3" s="273" t="s">
        <v>90</v>
      </c>
      <c r="AA3" s="273" t="s">
        <v>91</v>
      </c>
      <c r="AB3" s="273" t="s">
        <v>92</v>
      </c>
      <c r="AC3" s="273" t="s">
        <v>93</v>
      </c>
      <c r="AD3" s="273" t="s">
        <v>94</v>
      </c>
      <c r="AE3" s="273" t="s">
        <v>95</v>
      </c>
      <c r="AF3" s="274" t="s">
        <v>96</v>
      </c>
      <c r="AI3" s="275" t="s">
        <v>326</v>
      </c>
      <c r="AM3" s="458" t="s">
        <v>80</v>
      </c>
      <c r="AN3" s="459"/>
      <c r="AP3" s="276" t="s">
        <v>85</v>
      </c>
      <c r="AQ3" s="276" t="s">
        <v>86</v>
      </c>
      <c r="AR3" s="276" t="s">
        <v>87</v>
      </c>
      <c r="AS3" s="276" t="s">
        <v>88</v>
      </c>
      <c r="AT3" s="276" t="s">
        <v>89</v>
      </c>
      <c r="AU3" s="276" t="s">
        <v>90</v>
      </c>
      <c r="AV3" s="276" t="s">
        <v>91</v>
      </c>
      <c r="AW3" s="276" t="s">
        <v>92</v>
      </c>
      <c r="AX3" s="276" t="s">
        <v>93</v>
      </c>
      <c r="AY3" s="276" t="s">
        <v>94</v>
      </c>
      <c r="AZ3" s="276" t="s">
        <v>95</v>
      </c>
      <c r="BA3" s="277" t="s">
        <v>96</v>
      </c>
      <c r="BD3" s="278" t="s">
        <v>81</v>
      </c>
      <c r="BE3" s="278" t="s">
        <v>82</v>
      </c>
      <c r="BF3" s="278" t="s">
        <v>83</v>
      </c>
      <c r="BG3" s="278" t="s">
        <v>84</v>
      </c>
    </row>
    <row r="4" spans="1:61" ht="6" customHeight="1">
      <c r="B4" s="279"/>
      <c r="C4" s="279"/>
      <c r="D4" s="280"/>
      <c r="E4" s="5"/>
      <c r="F4" s="281"/>
      <c r="G4" s="281"/>
      <c r="H4" s="281"/>
      <c r="I4" s="281"/>
      <c r="J4" s="5"/>
      <c r="K4" s="5"/>
      <c r="L4" s="5"/>
      <c r="M4" s="5"/>
      <c r="N4" s="5"/>
      <c r="O4" s="5"/>
      <c r="P4" s="5"/>
      <c r="Q4" s="10"/>
      <c r="R4" s="10"/>
      <c r="U4" s="282"/>
      <c r="V4" s="282"/>
      <c r="W4" s="282"/>
      <c r="X4" s="282"/>
      <c r="Y4" s="282"/>
      <c r="Z4" s="282"/>
      <c r="AA4" s="282"/>
      <c r="AB4" s="282"/>
      <c r="AC4" s="282"/>
      <c r="AD4" s="282"/>
      <c r="AE4" s="282"/>
      <c r="AF4" s="282"/>
      <c r="AP4" s="282"/>
      <c r="AQ4" s="282"/>
      <c r="AR4" s="282"/>
      <c r="AS4" s="282"/>
      <c r="AT4" s="282"/>
      <c r="AU4" s="282"/>
      <c r="AV4" s="282"/>
      <c r="AW4" s="282"/>
      <c r="AX4" s="282"/>
      <c r="AY4" s="282"/>
      <c r="AZ4" s="282"/>
      <c r="BA4" s="282"/>
    </row>
    <row r="5" spans="1:61" ht="18.75" customHeight="1">
      <c r="B5" s="7" t="s">
        <v>303</v>
      </c>
      <c r="C5" s="4"/>
      <c r="D5" s="283">
        <v>2016</v>
      </c>
      <c r="E5" s="3"/>
      <c r="F5" s="284"/>
      <c r="G5" s="258"/>
      <c r="H5" s="258"/>
      <c r="I5" s="258"/>
      <c r="J5" s="260"/>
      <c r="K5" s="260"/>
      <c r="L5" s="260"/>
      <c r="M5" s="260"/>
      <c r="N5" s="260"/>
      <c r="O5" s="260"/>
      <c r="P5" s="260"/>
      <c r="Q5" s="260"/>
      <c r="R5" s="260"/>
      <c r="U5" s="285" t="s">
        <v>115</v>
      </c>
      <c r="V5" s="285" t="s">
        <v>115</v>
      </c>
      <c r="W5" s="285" t="s">
        <v>115</v>
      </c>
      <c r="X5" s="285" t="s">
        <v>115</v>
      </c>
      <c r="Y5" s="285" t="s">
        <v>115</v>
      </c>
      <c r="Z5" s="285" t="s">
        <v>115</v>
      </c>
      <c r="AA5" s="285" t="s">
        <v>115</v>
      </c>
      <c r="AB5" s="285" t="s">
        <v>115</v>
      </c>
      <c r="AC5" s="285" t="s">
        <v>115</v>
      </c>
      <c r="AD5" s="285" t="s">
        <v>115</v>
      </c>
      <c r="AE5" s="285" t="s">
        <v>115</v>
      </c>
      <c r="AF5" s="285" t="s">
        <v>115</v>
      </c>
      <c r="AP5" s="286" t="s">
        <v>115</v>
      </c>
      <c r="AQ5" s="286" t="s">
        <v>115</v>
      </c>
      <c r="AR5" s="286" t="s">
        <v>115</v>
      </c>
      <c r="AS5" s="286" t="s">
        <v>115</v>
      </c>
      <c r="AT5" s="286" t="s">
        <v>115</v>
      </c>
      <c r="AU5" s="286" t="s">
        <v>115</v>
      </c>
      <c r="AV5" s="286" t="s">
        <v>115</v>
      </c>
      <c r="AW5" s="286" t="s">
        <v>115</v>
      </c>
      <c r="AX5" s="286" t="s">
        <v>115</v>
      </c>
      <c r="AY5" s="286" t="s">
        <v>115</v>
      </c>
      <c r="AZ5" s="286" t="s">
        <v>115</v>
      </c>
      <c r="BA5" s="286" t="s">
        <v>115</v>
      </c>
    </row>
    <row r="6" spans="1:61" ht="12.75" customHeight="1">
      <c r="A6" s="92" t="s">
        <v>327</v>
      </c>
      <c r="B6" s="8" t="s">
        <v>118</v>
      </c>
      <c r="C6" s="3"/>
      <c r="D6" s="287">
        <v>1.0441666666666669E-2</v>
      </c>
      <c r="E6" s="288"/>
      <c r="F6" s="29">
        <v>6.1000000000000004E-3</v>
      </c>
      <c r="G6" s="29">
        <v>7.4999999999999997E-3</v>
      </c>
      <c r="H6" s="29">
        <v>2.3999999999999998E-3</v>
      </c>
      <c r="I6" s="29">
        <v>2.3099999999999999E-2</v>
      </c>
      <c r="J6" s="29">
        <v>3.5000000000000001E-3</v>
      </c>
      <c r="K6" s="29">
        <v>7.9000000000000008E-3</v>
      </c>
      <c r="L6" s="29">
        <v>6.4000000000000003E-3</v>
      </c>
      <c r="M6" s="29">
        <v>1.5599999999999999E-2</v>
      </c>
      <c r="N6" s="29">
        <v>0.12470000000000001</v>
      </c>
      <c r="O6" s="29">
        <v>0.13700000000000001</v>
      </c>
      <c r="P6" s="29">
        <v>8.5199999999999998E-2</v>
      </c>
      <c r="Q6" s="29">
        <v>6.9099999999999995E-2</v>
      </c>
      <c r="R6" s="29">
        <f>AVERAGE(F6:Q6)</f>
        <v>4.0708333333333339E-2</v>
      </c>
      <c r="T6" s="64" t="str">
        <f t="shared" ref="T6:T18" si="0">A6</f>
        <v>E329</v>
      </c>
      <c r="U6" s="289">
        <v>15.75</v>
      </c>
      <c r="V6" s="289">
        <v>16.559999999999999</v>
      </c>
      <c r="W6" s="289">
        <v>17.440000000000001</v>
      </c>
      <c r="X6" s="289">
        <v>17.34</v>
      </c>
      <c r="Y6" s="289">
        <v>16.510000000000002</v>
      </c>
      <c r="Z6" s="289">
        <v>16.510000000000002</v>
      </c>
      <c r="AA6" s="289">
        <v>16.5</v>
      </c>
      <c r="AB6" s="289">
        <v>16.5</v>
      </c>
      <c r="AC6" s="289">
        <v>16.7</v>
      </c>
      <c r="AD6" s="289">
        <v>15.58</v>
      </c>
      <c r="AE6" s="289">
        <v>16.100000000000001</v>
      </c>
      <c r="AF6" s="289">
        <v>16.600000000000001</v>
      </c>
      <c r="AG6" s="64" t="s">
        <v>328</v>
      </c>
      <c r="AL6" s="290"/>
      <c r="AM6" s="38">
        <f>SUM(F6:H6)/3</f>
        <v>5.3333333333333332E-3</v>
      </c>
      <c r="AN6" s="291">
        <f>R6-AM6</f>
        <v>3.5375000000000004E-2</v>
      </c>
      <c r="AP6" s="292">
        <f>F6*U6</f>
        <v>9.6075000000000008E-2</v>
      </c>
      <c r="AQ6" s="292">
        <f>G6*V6</f>
        <v>0.12419999999999999</v>
      </c>
      <c r="AR6" s="292">
        <f>H6*W6</f>
        <v>4.1855999999999997E-2</v>
      </c>
      <c r="AS6" s="292">
        <f>I6*X6</f>
        <v>0.40055399999999997</v>
      </c>
      <c r="AT6" s="292">
        <f t="shared" ref="AT6:BA6" si="1">J6*Y6</f>
        <v>5.778500000000001E-2</v>
      </c>
      <c r="AU6" s="292">
        <f t="shared" si="1"/>
        <v>0.13042900000000002</v>
      </c>
      <c r="AV6" s="292">
        <f t="shared" si="1"/>
        <v>0.1056</v>
      </c>
      <c r="AW6" s="292">
        <f t="shared" si="1"/>
        <v>0.25739999999999996</v>
      </c>
      <c r="AX6" s="292">
        <f t="shared" si="1"/>
        <v>2.08249</v>
      </c>
      <c r="AY6" s="292">
        <f t="shared" si="1"/>
        <v>2.1344600000000002</v>
      </c>
      <c r="AZ6" s="292">
        <f t="shared" si="1"/>
        <v>1.3717200000000001</v>
      </c>
      <c r="BA6" s="292">
        <f t="shared" si="1"/>
        <v>1.14706</v>
      </c>
      <c r="BD6" s="40">
        <f>SUM(F6:H6)/3</f>
        <v>5.3333333333333332E-3</v>
      </c>
      <c r="BE6" s="40">
        <f>SUM(I6:K6)/3</f>
        <v>1.1500000000000002E-2</v>
      </c>
      <c r="BF6" s="40">
        <f>SUM(L6:N6)/3</f>
        <v>4.8899999999999999E-2</v>
      </c>
      <c r="BG6" s="40">
        <f>SUM(O6:Q6)/3</f>
        <v>9.7100000000000006E-2</v>
      </c>
    </row>
    <row r="7" spans="1:61" ht="6" customHeight="1">
      <c r="B7" s="10"/>
      <c r="C7" s="10"/>
      <c r="D7" s="10"/>
      <c r="E7" s="10"/>
      <c r="F7" s="10"/>
      <c r="G7" s="10"/>
      <c r="H7" s="10"/>
      <c r="I7" s="10"/>
      <c r="J7" s="10"/>
      <c r="K7" s="10"/>
      <c r="L7" s="10"/>
      <c r="M7" s="10"/>
      <c r="N7" s="10"/>
      <c r="O7" s="10"/>
      <c r="P7" s="10"/>
      <c r="Q7" s="10"/>
      <c r="R7" s="10"/>
      <c r="T7" s="64">
        <f t="shared" si="0"/>
        <v>0</v>
      </c>
      <c r="U7" s="293"/>
      <c r="V7" s="293"/>
      <c r="W7" s="293"/>
      <c r="X7" s="293"/>
      <c r="Y7" s="293"/>
      <c r="Z7" s="293"/>
      <c r="AA7" s="293"/>
      <c r="AB7" s="293"/>
      <c r="AC7" s="293"/>
      <c r="AD7" s="293"/>
      <c r="AE7" s="293"/>
      <c r="AF7" s="293"/>
      <c r="AP7" s="293"/>
      <c r="AQ7" s="293"/>
      <c r="AR7" s="293"/>
      <c r="AS7" s="293"/>
      <c r="AT7" s="293"/>
      <c r="AU7" s="293"/>
      <c r="AV7" s="294"/>
      <c r="AW7" s="293"/>
      <c r="AX7" s="293"/>
      <c r="AY7" s="293"/>
      <c r="AZ7" s="293"/>
      <c r="BA7" s="293"/>
    </row>
    <row r="8" spans="1:61" ht="12.75" customHeight="1">
      <c r="A8" s="92" t="s">
        <v>329</v>
      </c>
      <c r="B8" s="7" t="s">
        <v>149</v>
      </c>
      <c r="C8" s="4"/>
      <c r="D8" s="251">
        <v>6.3839999999999994E-2</v>
      </c>
      <c r="E8" s="288"/>
      <c r="F8" s="71">
        <f t="shared" ref="F8:Q8" si="2">IF(AP8=0,"",AP8/U8)</f>
        <v>7.029613831398282E-2</v>
      </c>
      <c r="G8" s="71">
        <f t="shared" si="2"/>
        <v>8.2369046811397575E-2</v>
      </c>
      <c r="H8" s="71">
        <f t="shared" si="2"/>
        <v>9.2541155911686976E-2</v>
      </c>
      <c r="I8" s="71">
        <f t="shared" si="2"/>
        <v>0.13196991890738369</v>
      </c>
      <c r="J8" s="71">
        <f t="shared" si="2"/>
        <v>9.951446706994975E-2</v>
      </c>
      <c r="K8" s="71">
        <f t="shared" si="2"/>
        <v>8.8011789064480678E-2</v>
      </c>
      <c r="L8" s="71">
        <f t="shared" si="2"/>
        <v>6.8738974533685382E-2</v>
      </c>
      <c r="M8" s="71">
        <f t="shared" si="2"/>
        <v>6.0341511178349301E-2</v>
      </c>
      <c r="N8" s="71">
        <f t="shared" si="2"/>
        <v>6.6970352921729065E-2</v>
      </c>
      <c r="O8" s="71">
        <f t="shared" si="2"/>
        <v>8.0354266851414141E-2</v>
      </c>
      <c r="P8" s="71">
        <f t="shared" si="2"/>
        <v>9.6422570760422571E-2</v>
      </c>
      <c r="Q8" s="71">
        <f t="shared" si="2"/>
        <v>9.5691230732369639E-2</v>
      </c>
      <c r="R8" s="251">
        <f t="shared" ref="R8:R18" si="3">AVERAGE(F8:Q8)</f>
        <v>8.6101785254737648E-2</v>
      </c>
      <c r="T8" s="64" t="str">
        <f t="shared" si="0"/>
        <v>West 10</v>
      </c>
      <c r="U8" s="295">
        <f>SUM(U9:U18)</f>
        <v>118.86000000000001</v>
      </c>
      <c r="V8" s="295">
        <f>SUM(V9:V18)</f>
        <v>117.91999999999999</v>
      </c>
      <c r="W8" s="295">
        <f>SUM(W9:W18)</f>
        <v>117.31</v>
      </c>
      <c r="X8" s="295">
        <f>SUM(X9:X18)</f>
        <v>117.15</v>
      </c>
      <c r="Y8" s="295">
        <f t="shared" ref="Y8:AF8" si="4">Y9+Y10+Y11+Y12+Y13+Y14+Y15+Y16+Y17+Y18</f>
        <v>117.37</v>
      </c>
      <c r="Z8" s="295">
        <f t="shared" si="4"/>
        <v>118.33</v>
      </c>
      <c r="AA8" s="295">
        <f>AA9+AA10+AA11+AA12+AA13+AA14+AA15+AA16+AA17+AA18</f>
        <v>117.41</v>
      </c>
      <c r="AB8" s="295">
        <f>AB9+AB10+AB11+AB12+AB13+AB14+AB15+AB16+AB17+AB18</f>
        <v>118.98</v>
      </c>
      <c r="AC8" s="295">
        <f t="shared" si="4"/>
        <v>120.99000000000001</v>
      </c>
      <c r="AD8" s="295">
        <f t="shared" si="4"/>
        <v>122.69</v>
      </c>
      <c r="AE8" s="295">
        <f t="shared" si="4"/>
        <v>124.00999999999999</v>
      </c>
      <c r="AF8" s="295">
        <f t="shared" si="4"/>
        <v>125.21</v>
      </c>
      <c r="AH8" s="296"/>
      <c r="AJ8" s="92">
        <f>SUM(AJ9:AJ18)</f>
        <v>8.3553989999999985</v>
      </c>
      <c r="AK8" s="92">
        <f>AJ8/U8</f>
        <v>7.029613831398282E-2</v>
      </c>
      <c r="AM8" s="74">
        <f t="shared" ref="AM8:AM18" si="5">SUM(F8:H8)/3</f>
        <v>8.17354470123558E-2</v>
      </c>
      <c r="AN8" s="75">
        <f t="shared" ref="AN8:AN18" si="6">R8-AM8</f>
        <v>4.3663382423818481E-3</v>
      </c>
      <c r="AP8" s="297">
        <f>SUM(AP9:AP18)</f>
        <v>8.3553989999999985</v>
      </c>
      <c r="AQ8" s="297">
        <f>SUM(AQ9:AQ18)</f>
        <v>9.7129580000000004</v>
      </c>
      <c r="AR8" s="297">
        <f>SUM(AR9:AR18)</f>
        <v>10.856002999999999</v>
      </c>
      <c r="AS8" s="297">
        <f t="shared" ref="AS8:BA8" si="7">AS9+AS10+AS11+AS12+AS13+AS14+AS15+AS16+AS17+AS18</f>
        <v>15.460276</v>
      </c>
      <c r="AT8" s="297">
        <f t="shared" si="7"/>
        <v>11.680013000000002</v>
      </c>
      <c r="AU8" s="297">
        <f t="shared" si="7"/>
        <v>10.414434999999999</v>
      </c>
      <c r="AV8" s="297">
        <f t="shared" si="7"/>
        <v>8.0706430000000005</v>
      </c>
      <c r="AW8" s="297">
        <f t="shared" si="7"/>
        <v>7.1794330000000004</v>
      </c>
      <c r="AX8" s="297">
        <f t="shared" si="7"/>
        <v>8.1027430000000003</v>
      </c>
      <c r="AY8" s="297">
        <f t="shared" si="7"/>
        <v>9.8586650000000002</v>
      </c>
      <c r="AZ8" s="297">
        <f t="shared" si="7"/>
        <v>11.957363000000003</v>
      </c>
      <c r="BA8" s="297">
        <f t="shared" si="7"/>
        <v>11.981499000000001</v>
      </c>
      <c r="BD8" s="40">
        <f>SUM(F8:H8)/3</f>
        <v>8.17354470123558E-2</v>
      </c>
      <c r="BE8" s="40">
        <f>SUM(I8:K8)/3</f>
        <v>0.10649872501393805</v>
      </c>
      <c r="BF8" s="40">
        <f>SUM(L8:N8)/3</f>
        <v>6.5350279544587914E-2</v>
      </c>
      <c r="BG8" s="40">
        <f>SUM(O8:Q8)/3</f>
        <v>9.0822689448068775E-2</v>
      </c>
    </row>
    <row r="9" spans="1:61" ht="12.75" customHeight="1">
      <c r="A9" s="92" t="s">
        <v>330</v>
      </c>
      <c r="B9" s="8" t="s">
        <v>121</v>
      </c>
      <c r="C9" s="3"/>
      <c r="D9" s="287">
        <v>4.7733333333333343E-2</v>
      </c>
      <c r="E9" s="288"/>
      <c r="F9" s="29">
        <v>2.9600000000000001E-2</v>
      </c>
      <c r="G9" s="29">
        <v>0.16270000000000001</v>
      </c>
      <c r="H9" s="29">
        <v>0.12089999999999999</v>
      </c>
      <c r="I9" s="29">
        <v>9.8599999999999993E-2</v>
      </c>
      <c r="J9" s="29">
        <v>3.0499999999999999E-2</v>
      </c>
      <c r="K9" s="29">
        <v>5.33E-2</v>
      </c>
      <c r="L9" s="29">
        <v>5.3100000000000001E-2</v>
      </c>
      <c r="M9" s="29">
        <v>2.8000000000000001E-2</v>
      </c>
      <c r="N9" s="29">
        <v>2.5999999999999999E-2</v>
      </c>
      <c r="O9" s="29">
        <v>3.5999999999999997E-2</v>
      </c>
      <c r="P9" s="29">
        <v>4.9299999999999997E-2</v>
      </c>
      <c r="Q9" s="29">
        <v>2.87E-2</v>
      </c>
      <c r="R9" s="287">
        <f t="shared" si="3"/>
        <v>5.9725000000000007E-2</v>
      </c>
      <c r="T9" s="64" t="str">
        <f t="shared" si="0"/>
        <v>E369</v>
      </c>
      <c r="U9" s="289">
        <v>6.75</v>
      </c>
      <c r="V9" s="289">
        <v>7.55</v>
      </c>
      <c r="W9" s="289">
        <v>7.55</v>
      </c>
      <c r="X9" s="289">
        <v>7.1</v>
      </c>
      <c r="Y9" s="289">
        <v>6.55</v>
      </c>
      <c r="Z9" s="289">
        <v>6.75</v>
      </c>
      <c r="AA9" s="289">
        <v>6.69</v>
      </c>
      <c r="AB9" s="289">
        <v>7.15</v>
      </c>
      <c r="AC9" s="289">
        <v>7.7</v>
      </c>
      <c r="AD9" s="289">
        <v>7.7</v>
      </c>
      <c r="AE9" s="289">
        <v>7.7</v>
      </c>
      <c r="AF9" s="289">
        <v>7.3</v>
      </c>
      <c r="AG9" s="64" t="s">
        <v>331</v>
      </c>
      <c r="AH9" s="296"/>
      <c r="AJ9" s="92">
        <f t="shared" ref="AJ9:AJ18" si="8">F9*U9</f>
        <v>0.19980000000000001</v>
      </c>
      <c r="AL9" s="290"/>
      <c r="AM9" s="298">
        <f t="shared" si="5"/>
        <v>0.10440000000000001</v>
      </c>
      <c r="AN9" s="291">
        <f t="shared" si="6"/>
        <v>-4.4674999999999999E-2</v>
      </c>
      <c r="AP9" s="292">
        <f t="shared" ref="AP9:BA18" si="9">F9*U9</f>
        <v>0.19980000000000001</v>
      </c>
      <c r="AQ9" s="292">
        <f t="shared" si="9"/>
        <v>1.2283850000000001</v>
      </c>
      <c r="AR9" s="292">
        <f t="shared" si="9"/>
        <v>0.91279499999999991</v>
      </c>
      <c r="AS9" s="292">
        <f t="shared" si="9"/>
        <v>0.7000599999999999</v>
      </c>
      <c r="AT9" s="292">
        <f t="shared" si="9"/>
        <v>0.19977499999999998</v>
      </c>
      <c r="AU9" s="292">
        <f t="shared" si="9"/>
        <v>0.35977500000000001</v>
      </c>
      <c r="AV9" s="292">
        <f t="shared" si="9"/>
        <v>0.35523900000000003</v>
      </c>
      <c r="AW9" s="292">
        <f t="shared" si="9"/>
        <v>0.20020000000000002</v>
      </c>
      <c r="AX9" s="292">
        <f t="shared" si="9"/>
        <v>0.20019999999999999</v>
      </c>
      <c r="AY9" s="292">
        <f t="shared" si="9"/>
        <v>0.2772</v>
      </c>
      <c r="AZ9" s="292">
        <f t="shared" si="9"/>
        <v>0.37961</v>
      </c>
      <c r="BA9" s="292">
        <f t="shared" si="9"/>
        <v>0.20951</v>
      </c>
      <c r="BH9" s="91">
        <f>Q9-P9</f>
        <v>-2.0599999999999997E-2</v>
      </c>
    </row>
    <row r="10" spans="1:61" ht="12.75" customHeight="1">
      <c r="A10" s="92" t="s">
        <v>332</v>
      </c>
      <c r="B10" s="8" t="s">
        <v>125</v>
      </c>
      <c r="C10" s="3"/>
      <c r="D10" s="287">
        <v>4.7750000000000008E-2</v>
      </c>
      <c r="E10" s="288"/>
      <c r="F10" s="29">
        <v>6.6500000000000004E-2</v>
      </c>
      <c r="G10" s="29">
        <v>6.6400000000000001E-2</v>
      </c>
      <c r="H10" s="29">
        <v>6.6699999999999995E-2</v>
      </c>
      <c r="I10" s="29">
        <v>0.23089999999999999</v>
      </c>
      <c r="J10" s="29">
        <v>9.5899999999999999E-2</v>
      </c>
      <c r="K10" s="29">
        <v>5.9400000000000001E-2</v>
      </c>
      <c r="L10" s="29">
        <v>9.2899999999999996E-2</v>
      </c>
      <c r="M10" s="29">
        <v>7.5700000000000003E-2</v>
      </c>
      <c r="N10" s="29">
        <v>9.6500000000000002E-2</v>
      </c>
      <c r="O10" s="29">
        <v>0.13539999999999999</v>
      </c>
      <c r="P10" s="29">
        <v>0.18720000000000001</v>
      </c>
      <c r="Q10" s="29">
        <v>0.13780000000000001</v>
      </c>
      <c r="R10" s="287">
        <f t="shared" si="3"/>
        <v>0.109275</v>
      </c>
      <c r="T10" s="64" t="str">
        <f t="shared" si="0"/>
        <v>E259</v>
      </c>
      <c r="U10" s="289">
        <v>18.850000000000001</v>
      </c>
      <c r="V10" s="289">
        <v>19.05</v>
      </c>
      <c r="W10" s="289">
        <v>18.75</v>
      </c>
      <c r="X10" s="289">
        <v>18.16</v>
      </c>
      <c r="Y10" s="289">
        <v>17.21</v>
      </c>
      <c r="Z10" s="289">
        <v>16.760000000000002</v>
      </c>
      <c r="AA10" s="289">
        <v>17.68</v>
      </c>
      <c r="AB10" s="289">
        <v>17.41</v>
      </c>
      <c r="AC10" s="289">
        <v>16.41</v>
      </c>
      <c r="AD10" s="289">
        <v>17.46</v>
      </c>
      <c r="AE10" s="289">
        <v>18.43</v>
      </c>
      <c r="AF10" s="289">
        <v>19.04</v>
      </c>
      <c r="AG10" s="64">
        <v>1</v>
      </c>
      <c r="AH10" s="296"/>
      <c r="AJ10" s="92">
        <f t="shared" si="8"/>
        <v>1.2535250000000002</v>
      </c>
      <c r="AM10" s="298">
        <f t="shared" si="5"/>
        <v>6.6533333333333333E-2</v>
      </c>
      <c r="AN10" s="291">
        <f t="shared" si="6"/>
        <v>4.2741666666666664E-2</v>
      </c>
      <c r="AP10" s="292">
        <f t="shared" si="9"/>
        <v>1.2535250000000002</v>
      </c>
      <c r="AQ10" s="292">
        <f t="shared" si="9"/>
        <v>1.26492</v>
      </c>
      <c r="AR10" s="292">
        <f t="shared" si="9"/>
        <v>1.2506249999999999</v>
      </c>
      <c r="AS10" s="292">
        <f t="shared" si="9"/>
        <v>4.1931440000000002</v>
      </c>
      <c r="AT10" s="292">
        <f t="shared" si="9"/>
        <v>1.650439</v>
      </c>
      <c r="AU10" s="292">
        <f t="shared" si="9"/>
        <v>0.9955440000000001</v>
      </c>
      <c r="AV10" s="292">
        <f t="shared" si="9"/>
        <v>1.6424719999999999</v>
      </c>
      <c r="AW10" s="292">
        <f t="shared" si="9"/>
        <v>1.3179370000000001</v>
      </c>
      <c r="AX10" s="292">
        <f t="shared" si="9"/>
        <v>1.5835650000000001</v>
      </c>
      <c r="AY10" s="292">
        <f t="shared" si="9"/>
        <v>2.3640840000000001</v>
      </c>
      <c r="AZ10" s="292">
        <f t="shared" si="9"/>
        <v>3.4500959999999998</v>
      </c>
      <c r="BA10" s="292">
        <f t="shared" si="9"/>
        <v>2.6237119999999998</v>
      </c>
      <c r="BH10" s="91">
        <f t="shared" ref="BH10:BH18" si="10">Q10-P10</f>
        <v>-4.9399999999999999E-2</v>
      </c>
    </row>
    <row r="11" spans="1:61" ht="12.75" customHeight="1">
      <c r="A11" s="92" t="s">
        <v>333</v>
      </c>
      <c r="B11" s="8" t="s">
        <v>128</v>
      </c>
      <c r="C11" s="3"/>
      <c r="D11" s="287">
        <v>3.1749999999999994E-3</v>
      </c>
      <c r="E11" s="288"/>
      <c r="F11" s="29">
        <v>4.0000000000000001E-3</v>
      </c>
      <c r="G11" s="29">
        <v>9.5600000000000004E-2</v>
      </c>
      <c r="H11" s="29">
        <v>0.20499999999999999</v>
      </c>
      <c r="I11" s="29">
        <v>0.23039999999999999</v>
      </c>
      <c r="J11" s="29">
        <v>0.23930000000000001</v>
      </c>
      <c r="K11" s="29">
        <v>0.16289999999999999</v>
      </c>
      <c r="L11" s="29">
        <v>0.1081</v>
      </c>
      <c r="M11" s="29">
        <v>8.6099999999999996E-2</v>
      </c>
      <c r="N11" s="29">
        <v>8.8999999999999996E-2</v>
      </c>
      <c r="O11" s="29">
        <v>0.13819999999999999</v>
      </c>
      <c r="P11" s="29">
        <v>0.14419999999999999</v>
      </c>
      <c r="Q11" s="29">
        <v>0.1497</v>
      </c>
      <c r="R11" s="287">
        <f t="shared" si="3"/>
        <v>0.13770833333333335</v>
      </c>
      <c r="T11" s="64" t="str">
        <f t="shared" si="0"/>
        <v>E265</v>
      </c>
      <c r="U11" s="289">
        <v>8.14</v>
      </c>
      <c r="V11" s="289">
        <v>8.59</v>
      </c>
      <c r="W11" s="289">
        <v>8.75</v>
      </c>
      <c r="X11" s="289">
        <v>8.75</v>
      </c>
      <c r="Y11" s="289">
        <v>8.75</v>
      </c>
      <c r="Z11" s="289">
        <v>8.65</v>
      </c>
      <c r="AA11" s="289">
        <v>8.33</v>
      </c>
      <c r="AB11" s="289">
        <v>9.3000000000000007</v>
      </c>
      <c r="AC11" s="289">
        <v>9.39</v>
      </c>
      <c r="AD11" s="289">
        <v>9.2799999999999994</v>
      </c>
      <c r="AE11" s="289">
        <v>9.23</v>
      </c>
      <c r="AF11" s="289">
        <v>9.23</v>
      </c>
      <c r="AH11" s="296"/>
      <c r="AJ11" s="92">
        <f t="shared" si="8"/>
        <v>3.2560000000000006E-2</v>
      </c>
      <c r="AM11" s="298">
        <f t="shared" si="5"/>
        <v>0.10153333333333332</v>
      </c>
      <c r="AN11" s="291">
        <f t="shared" si="6"/>
        <v>3.6175000000000027E-2</v>
      </c>
      <c r="AP11" s="292">
        <f t="shared" si="9"/>
        <v>3.2560000000000006E-2</v>
      </c>
      <c r="AQ11" s="292">
        <f t="shared" si="9"/>
        <v>0.82120400000000005</v>
      </c>
      <c r="AR11" s="292">
        <f t="shared" si="9"/>
        <v>1.79375</v>
      </c>
      <c r="AS11" s="292">
        <f t="shared" si="9"/>
        <v>2.016</v>
      </c>
      <c r="AT11" s="292">
        <f t="shared" si="9"/>
        <v>2.0938750000000002</v>
      </c>
      <c r="AU11" s="292">
        <f t="shared" si="9"/>
        <v>1.4090849999999999</v>
      </c>
      <c r="AV11" s="292">
        <f t="shared" si="9"/>
        <v>0.90047299999999997</v>
      </c>
      <c r="AW11" s="292">
        <f t="shared" si="9"/>
        <v>0.80073000000000005</v>
      </c>
      <c r="AX11" s="292">
        <f t="shared" si="9"/>
        <v>0.83571000000000006</v>
      </c>
      <c r="AY11" s="292">
        <f t="shared" si="9"/>
        <v>1.2824959999999999</v>
      </c>
      <c r="AZ11" s="292">
        <f t="shared" si="9"/>
        <v>1.3309660000000001</v>
      </c>
      <c r="BA11" s="292">
        <f t="shared" si="9"/>
        <v>1.381731</v>
      </c>
      <c r="BH11" s="91">
        <f t="shared" si="10"/>
        <v>5.5000000000000049E-3</v>
      </c>
    </row>
    <row r="12" spans="1:61" ht="12.75" customHeight="1">
      <c r="A12" s="92" t="s">
        <v>334</v>
      </c>
      <c r="B12" s="8" t="s">
        <v>335</v>
      </c>
      <c r="C12" s="3"/>
      <c r="D12" s="287">
        <v>1.7174999999999999E-2</v>
      </c>
      <c r="E12" s="288"/>
      <c r="F12" s="29">
        <v>4.2900000000000001E-2</v>
      </c>
      <c r="G12" s="29">
        <v>4.2999999999999997E-2</v>
      </c>
      <c r="H12" s="29">
        <v>2.8799999999999999E-2</v>
      </c>
      <c r="I12" s="29">
        <v>9.5000000000000001E-2</v>
      </c>
      <c r="J12" s="29">
        <v>3.5900000000000001E-2</v>
      </c>
      <c r="K12" s="29">
        <v>7.3599999999999999E-2</v>
      </c>
      <c r="L12" s="29">
        <v>3.1199999999999999E-2</v>
      </c>
      <c r="M12" s="29">
        <v>0</v>
      </c>
      <c r="N12" s="29">
        <v>1.66E-2</v>
      </c>
      <c r="O12" s="29">
        <v>8.8000000000000005E-3</v>
      </c>
      <c r="P12" s="29">
        <v>4.8999999999999998E-3</v>
      </c>
      <c r="Q12" s="29">
        <v>0</v>
      </c>
      <c r="R12" s="287">
        <f t="shared" si="3"/>
        <v>3.1724999999999996E-2</v>
      </c>
      <c r="T12" s="64" t="str">
        <f t="shared" si="0"/>
        <v>E273</v>
      </c>
      <c r="U12" s="289">
        <v>13.24</v>
      </c>
      <c r="V12" s="289">
        <v>13.04</v>
      </c>
      <c r="W12" s="289">
        <v>13.34</v>
      </c>
      <c r="X12" s="289">
        <v>13.34</v>
      </c>
      <c r="Y12" s="289">
        <v>13.34</v>
      </c>
      <c r="Z12" s="289">
        <v>14.11</v>
      </c>
      <c r="AA12" s="289">
        <v>14.1</v>
      </c>
      <c r="AB12" s="289">
        <v>12.49</v>
      </c>
      <c r="AC12" s="289">
        <v>12.89</v>
      </c>
      <c r="AD12" s="289">
        <v>12.5</v>
      </c>
      <c r="AE12" s="289">
        <v>12.15</v>
      </c>
      <c r="AF12" s="289">
        <v>11.52</v>
      </c>
      <c r="AH12" s="12">
        <v>0</v>
      </c>
      <c r="AJ12" s="92">
        <f t="shared" si="8"/>
        <v>0.56799600000000006</v>
      </c>
      <c r="AM12" s="298">
        <f t="shared" si="5"/>
        <v>3.8233333333333334E-2</v>
      </c>
      <c r="AN12" s="291">
        <f t="shared" si="6"/>
        <v>-6.5083333333333382E-3</v>
      </c>
      <c r="AP12" s="292">
        <f t="shared" si="9"/>
        <v>0.56799600000000006</v>
      </c>
      <c r="AQ12" s="292">
        <f t="shared" si="9"/>
        <v>0.56071999999999989</v>
      </c>
      <c r="AR12" s="292">
        <f t="shared" si="9"/>
        <v>0.38419199999999998</v>
      </c>
      <c r="AS12" s="292">
        <f t="shared" si="9"/>
        <v>1.2673000000000001</v>
      </c>
      <c r="AT12" s="292">
        <f t="shared" si="9"/>
        <v>0.478906</v>
      </c>
      <c r="AU12" s="292">
        <f t="shared" si="9"/>
        <v>1.0384959999999999</v>
      </c>
      <c r="AV12" s="292">
        <f t="shared" si="9"/>
        <v>0.43991999999999998</v>
      </c>
      <c r="AW12" s="292">
        <f t="shared" si="9"/>
        <v>0</v>
      </c>
      <c r="AX12" s="292">
        <f t="shared" si="9"/>
        <v>0.21397400000000003</v>
      </c>
      <c r="AY12" s="292">
        <f t="shared" si="9"/>
        <v>0.11</v>
      </c>
      <c r="AZ12" s="292">
        <f t="shared" si="9"/>
        <v>5.9534999999999998E-2</v>
      </c>
      <c r="BA12" s="292">
        <f t="shared" si="9"/>
        <v>0</v>
      </c>
      <c r="BH12" s="91">
        <f t="shared" si="10"/>
        <v>-4.8999999999999998E-3</v>
      </c>
    </row>
    <row r="13" spans="1:61" ht="12.75" customHeight="1">
      <c r="A13" s="92" t="s">
        <v>336</v>
      </c>
      <c r="B13" s="8" t="s">
        <v>131</v>
      </c>
      <c r="C13" s="3"/>
      <c r="D13" s="287">
        <v>9.1508333333333344E-2</v>
      </c>
      <c r="E13" s="288"/>
      <c r="F13" s="29">
        <v>4.9599999999999998E-2</v>
      </c>
      <c r="G13" s="29">
        <v>4.5499999999999999E-2</v>
      </c>
      <c r="H13" s="29">
        <v>2.5700000000000001E-2</v>
      </c>
      <c r="I13" s="29">
        <v>7.9000000000000008E-3</v>
      </c>
      <c r="J13" s="29">
        <v>1.37E-2</v>
      </c>
      <c r="K13" s="29">
        <v>6.2700000000000006E-2</v>
      </c>
      <c r="L13" s="29">
        <v>6.5299999999999997E-2</v>
      </c>
      <c r="M13" s="29">
        <v>5.0700000000000002E-2</v>
      </c>
      <c r="N13" s="29">
        <v>5.5399999999999998E-2</v>
      </c>
      <c r="O13" s="29">
        <v>8.0399999999999999E-2</v>
      </c>
      <c r="P13" s="29">
        <v>0.12790000000000001</v>
      </c>
      <c r="Q13" s="29">
        <v>0.16830000000000001</v>
      </c>
      <c r="R13" s="287">
        <f t="shared" si="3"/>
        <v>6.2758333333333333E-2</v>
      </c>
      <c r="T13" s="64" t="str">
        <f t="shared" si="0"/>
        <v>E210</v>
      </c>
      <c r="U13" s="289">
        <v>19.97</v>
      </c>
      <c r="V13" s="289">
        <v>18.68</v>
      </c>
      <c r="W13" s="289">
        <v>18.829999999999998</v>
      </c>
      <c r="X13" s="289">
        <v>18.489999999999998</v>
      </c>
      <c r="Y13" s="289">
        <v>18.88</v>
      </c>
      <c r="Z13" s="289">
        <v>18.649999999999999</v>
      </c>
      <c r="AA13" s="289">
        <v>18.809999999999999</v>
      </c>
      <c r="AB13" s="289">
        <v>18.190000000000001</v>
      </c>
      <c r="AC13" s="289">
        <v>19.05</v>
      </c>
      <c r="AD13" s="289">
        <v>19.7</v>
      </c>
      <c r="AE13" s="289">
        <v>19.899999999999999</v>
      </c>
      <c r="AF13" s="289">
        <v>20.350000000000001</v>
      </c>
      <c r="AH13" s="12"/>
      <c r="AJ13" s="92">
        <f t="shared" si="8"/>
        <v>0.99051199999999995</v>
      </c>
      <c r="AM13" s="298">
        <f t="shared" si="5"/>
        <v>4.0266666666666666E-2</v>
      </c>
      <c r="AN13" s="291">
        <f t="shared" si="6"/>
        <v>2.2491666666666667E-2</v>
      </c>
      <c r="AP13" s="292">
        <f t="shared" si="9"/>
        <v>0.99051199999999995</v>
      </c>
      <c r="AQ13" s="292">
        <f t="shared" si="9"/>
        <v>0.84993999999999992</v>
      </c>
      <c r="AR13" s="292">
        <f t="shared" si="9"/>
        <v>0.48393099999999994</v>
      </c>
      <c r="AS13" s="292">
        <f t="shared" si="9"/>
        <v>0.14607100000000001</v>
      </c>
      <c r="AT13" s="292">
        <f t="shared" si="9"/>
        <v>0.258656</v>
      </c>
      <c r="AU13" s="292">
        <f t="shared" si="9"/>
        <v>1.1693549999999999</v>
      </c>
      <c r="AV13" s="292">
        <f t="shared" si="9"/>
        <v>1.2282929999999999</v>
      </c>
      <c r="AW13" s="292">
        <f t="shared" si="9"/>
        <v>0.92223300000000008</v>
      </c>
      <c r="AX13" s="292">
        <f t="shared" si="9"/>
        <v>1.0553699999999999</v>
      </c>
      <c r="AY13" s="292">
        <f t="shared" si="9"/>
        <v>1.58388</v>
      </c>
      <c r="AZ13" s="292">
        <f t="shared" si="9"/>
        <v>2.54521</v>
      </c>
      <c r="BA13" s="292">
        <f t="shared" si="9"/>
        <v>3.4249050000000003</v>
      </c>
      <c r="BH13" s="91">
        <f t="shared" si="10"/>
        <v>4.0399999999999991E-2</v>
      </c>
    </row>
    <row r="14" spans="1:61" ht="12.75" customHeight="1">
      <c r="A14" s="92" t="s">
        <v>337</v>
      </c>
      <c r="B14" s="8" t="s">
        <v>137</v>
      </c>
      <c r="C14" s="3"/>
      <c r="D14" s="287">
        <v>5.3216666666666662E-2</v>
      </c>
      <c r="E14" s="288"/>
      <c r="F14" s="29">
        <v>7.4899999999999994E-2</v>
      </c>
      <c r="G14" s="29">
        <v>0.1323</v>
      </c>
      <c r="H14" s="29">
        <v>0.15390000000000001</v>
      </c>
      <c r="I14" s="29">
        <v>0.16189999999999999</v>
      </c>
      <c r="J14" s="29">
        <v>0.1489</v>
      </c>
      <c r="K14" s="29">
        <v>0.113</v>
      </c>
      <c r="L14" s="29">
        <v>0.1128</v>
      </c>
      <c r="M14" s="29">
        <v>7.3499999999999996E-2</v>
      </c>
      <c r="N14" s="29">
        <v>7.4899999999999994E-2</v>
      </c>
      <c r="O14" s="29">
        <v>8.72E-2</v>
      </c>
      <c r="P14" s="29">
        <v>7.6399999999999996E-2</v>
      </c>
      <c r="Q14" s="29">
        <v>6.5699999999999995E-2</v>
      </c>
      <c r="R14" s="287">
        <f t="shared" si="3"/>
        <v>0.10628333333333334</v>
      </c>
      <c r="T14" s="64" t="str">
        <f t="shared" si="0"/>
        <v>E99</v>
      </c>
      <c r="U14" s="289">
        <v>16.809999999999999</v>
      </c>
      <c r="V14" s="289">
        <v>17.25</v>
      </c>
      <c r="W14" s="289">
        <v>16.32</v>
      </c>
      <c r="X14" s="289">
        <v>17.25</v>
      </c>
      <c r="Y14" s="289">
        <v>17.670000000000002</v>
      </c>
      <c r="Z14" s="289">
        <v>17.88</v>
      </c>
      <c r="AA14" s="289">
        <v>17.79</v>
      </c>
      <c r="AB14" s="289">
        <v>20.39</v>
      </c>
      <c r="AC14" s="289">
        <v>20.65</v>
      </c>
      <c r="AD14" s="289">
        <v>20.65</v>
      </c>
      <c r="AE14" s="289">
        <v>21.05</v>
      </c>
      <c r="AF14" s="289">
        <v>21.07</v>
      </c>
      <c r="AJ14" s="92">
        <f t="shared" si="8"/>
        <v>1.2590689999999998</v>
      </c>
      <c r="AM14" s="298">
        <f t="shared" si="5"/>
        <v>0.12036666666666666</v>
      </c>
      <c r="AN14" s="291">
        <f t="shared" si="6"/>
        <v>-1.4083333333333323E-2</v>
      </c>
      <c r="AP14" s="292">
        <f t="shared" si="9"/>
        <v>1.2590689999999998</v>
      </c>
      <c r="AQ14" s="292">
        <f t="shared" si="9"/>
        <v>2.2821750000000001</v>
      </c>
      <c r="AR14" s="292">
        <f t="shared" si="9"/>
        <v>2.5116480000000001</v>
      </c>
      <c r="AS14" s="292">
        <f t="shared" si="9"/>
        <v>2.7927749999999998</v>
      </c>
      <c r="AT14" s="292">
        <f t="shared" si="9"/>
        <v>2.6310630000000002</v>
      </c>
      <c r="AU14" s="292">
        <f t="shared" si="9"/>
        <v>2.0204399999999998</v>
      </c>
      <c r="AV14" s="292">
        <f t="shared" si="9"/>
        <v>2.0067119999999998</v>
      </c>
      <c r="AW14" s="292">
        <f t="shared" si="9"/>
        <v>1.4986649999999999</v>
      </c>
      <c r="AX14" s="292">
        <f t="shared" si="9"/>
        <v>1.5466849999999999</v>
      </c>
      <c r="AY14" s="292">
        <f t="shared" si="9"/>
        <v>1.8006799999999998</v>
      </c>
      <c r="AZ14" s="292">
        <f t="shared" si="9"/>
        <v>1.60822</v>
      </c>
      <c r="BA14" s="292">
        <f t="shared" si="9"/>
        <v>1.3842989999999999</v>
      </c>
      <c r="BH14" s="91">
        <f t="shared" si="10"/>
        <v>-1.0700000000000001E-2</v>
      </c>
    </row>
    <row r="15" spans="1:61" ht="12.75" customHeight="1">
      <c r="A15" s="92" t="s">
        <v>338</v>
      </c>
      <c r="B15" s="8" t="s">
        <v>140</v>
      </c>
      <c r="C15" s="3"/>
      <c r="D15" s="287">
        <v>8.8858333333333359E-2</v>
      </c>
      <c r="E15" s="288"/>
      <c r="F15" s="29">
        <v>1.8800000000000001E-2</v>
      </c>
      <c r="G15" s="29">
        <v>8.0999999999999996E-3</v>
      </c>
      <c r="H15" s="29">
        <v>0.1283</v>
      </c>
      <c r="I15" s="29">
        <v>0.1449</v>
      </c>
      <c r="J15" s="29">
        <v>5.4600000000000003E-2</v>
      </c>
      <c r="K15" s="29">
        <v>3.1600000000000003E-2</v>
      </c>
      <c r="L15" s="29">
        <v>8.3000000000000001E-3</v>
      </c>
      <c r="M15" s="29">
        <v>0</v>
      </c>
      <c r="N15" s="29">
        <v>0</v>
      </c>
      <c r="O15" s="29">
        <v>0</v>
      </c>
      <c r="P15" s="29">
        <v>3.8600000000000002E-2</v>
      </c>
      <c r="Q15" s="29">
        <v>7.9200000000000007E-2</v>
      </c>
      <c r="R15" s="287">
        <f t="shared" si="3"/>
        <v>4.2700000000000009E-2</v>
      </c>
      <c r="T15" s="64" t="str">
        <f t="shared" si="0"/>
        <v>E117</v>
      </c>
      <c r="U15" s="289">
        <v>7.04</v>
      </c>
      <c r="V15" s="289">
        <v>7.04</v>
      </c>
      <c r="W15" s="289">
        <v>7.04</v>
      </c>
      <c r="X15" s="289">
        <v>7.04</v>
      </c>
      <c r="Y15" s="289">
        <v>6.97</v>
      </c>
      <c r="Z15" s="289">
        <v>7.17</v>
      </c>
      <c r="AA15" s="289">
        <v>7.02</v>
      </c>
      <c r="AB15" s="289">
        <v>7.77</v>
      </c>
      <c r="AC15" s="289">
        <v>7.77</v>
      </c>
      <c r="AD15" s="289">
        <v>7.77</v>
      </c>
      <c r="AE15" s="289">
        <v>7.77</v>
      </c>
      <c r="AF15" s="289">
        <v>8.2200000000000006</v>
      </c>
      <c r="AI15" s="296"/>
      <c r="AJ15" s="92">
        <f t="shared" si="8"/>
        <v>0.132352</v>
      </c>
      <c r="AM15" s="298">
        <f t="shared" si="5"/>
        <v>5.1733333333333333E-2</v>
      </c>
      <c r="AN15" s="291">
        <f t="shared" si="6"/>
        <v>-9.0333333333333238E-3</v>
      </c>
      <c r="AP15" s="292">
        <f t="shared" si="9"/>
        <v>0.132352</v>
      </c>
      <c r="AQ15" s="292">
        <f t="shared" si="9"/>
        <v>5.7023999999999998E-2</v>
      </c>
      <c r="AR15" s="292">
        <f t="shared" si="9"/>
        <v>0.90323200000000003</v>
      </c>
      <c r="AS15" s="292">
        <f t="shared" si="9"/>
        <v>1.0200960000000001</v>
      </c>
      <c r="AT15" s="292">
        <f t="shared" si="9"/>
        <v>0.38056200000000001</v>
      </c>
      <c r="AU15" s="292">
        <f t="shared" si="9"/>
        <v>0.22657200000000002</v>
      </c>
      <c r="AV15" s="292">
        <f t="shared" si="9"/>
        <v>5.8265999999999998E-2</v>
      </c>
      <c r="AW15" s="292">
        <f t="shared" si="9"/>
        <v>0</v>
      </c>
      <c r="AX15" s="292">
        <f t="shared" si="9"/>
        <v>0</v>
      </c>
      <c r="AY15" s="292">
        <f t="shared" si="9"/>
        <v>0</v>
      </c>
      <c r="AZ15" s="292">
        <f t="shared" si="9"/>
        <v>0.29992200000000002</v>
      </c>
      <c r="BA15" s="292">
        <f t="shared" si="9"/>
        <v>0.65102400000000016</v>
      </c>
      <c r="BH15" s="91">
        <f t="shared" si="10"/>
        <v>4.0600000000000004E-2</v>
      </c>
      <c r="BI15" s="92" t="s">
        <v>339</v>
      </c>
    </row>
    <row r="16" spans="1:61" ht="12.75" customHeight="1">
      <c r="A16" s="92" t="s">
        <v>340</v>
      </c>
      <c r="B16" s="8" t="s">
        <v>144</v>
      </c>
      <c r="C16" s="3"/>
      <c r="D16" s="287">
        <v>0.18619166666666667</v>
      </c>
      <c r="E16" s="288"/>
      <c r="F16" s="29">
        <v>0.20469999999999999</v>
      </c>
      <c r="G16" s="29">
        <v>0.1411</v>
      </c>
      <c r="H16" s="29">
        <v>0.15110000000000001</v>
      </c>
      <c r="I16" s="29">
        <v>0.14050000000000001</v>
      </c>
      <c r="J16" s="29">
        <v>0.1361</v>
      </c>
      <c r="K16" s="29">
        <v>9.74E-2</v>
      </c>
      <c r="L16" s="29">
        <v>9.5200000000000007E-2</v>
      </c>
      <c r="M16" s="29">
        <v>9.9400000000000002E-2</v>
      </c>
      <c r="N16" s="29">
        <v>9.0700000000000003E-2</v>
      </c>
      <c r="O16" s="29">
        <v>1.23E-2</v>
      </c>
      <c r="P16" s="29">
        <v>6.4999999999999997E-3</v>
      </c>
      <c r="Q16" s="29">
        <v>2.12E-2</v>
      </c>
      <c r="R16" s="287">
        <f t="shared" si="3"/>
        <v>9.9683333333333332E-2</v>
      </c>
      <c r="T16" s="64" t="str">
        <f t="shared" si="0"/>
        <v>E217</v>
      </c>
      <c r="U16" s="289">
        <v>14.58</v>
      </c>
      <c r="V16" s="289">
        <v>13.24</v>
      </c>
      <c r="W16" s="289">
        <v>13.33</v>
      </c>
      <c r="X16" s="289">
        <v>13.46</v>
      </c>
      <c r="Y16" s="289">
        <v>13.23</v>
      </c>
      <c r="Z16" s="289">
        <v>13.27</v>
      </c>
      <c r="AA16" s="289">
        <v>13.02</v>
      </c>
      <c r="AB16" s="289">
        <v>12.47</v>
      </c>
      <c r="AC16" s="289">
        <v>12.12</v>
      </c>
      <c r="AD16" s="289">
        <v>12.12</v>
      </c>
      <c r="AE16" s="289">
        <v>12.27</v>
      </c>
      <c r="AF16" s="289">
        <v>11.87</v>
      </c>
      <c r="AJ16" s="92">
        <f t="shared" si="8"/>
        <v>2.9845259999999998</v>
      </c>
      <c r="AM16" s="298">
        <f t="shared" si="5"/>
        <v>0.16563333333333333</v>
      </c>
      <c r="AN16" s="291">
        <f t="shared" si="6"/>
        <v>-6.5949999999999995E-2</v>
      </c>
      <c r="AP16" s="292">
        <f t="shared" si="9"/>
        <v>2.9845259999999998</v>
      </c>
      <c r="AQ16" s="292">
        <f t="shared" si="9"/>
        <v>1.8681640000000002</v>
      </c>
      <c r="AR16" s="292">
        <f t="shared" si="9"/>
        <v>2.0141630000000004</v>
      </c>
      <c r="AS16" s="292">
        <f t="shared" si="9"/>
        <v>1.8911300000000002</v>
      </c>
      <c r="AT16" s="292">
        <f t="shared" si="9"/>
        <v>1.800603</v>
      </c>
      <c r="AU16" s="292">
        <f t="shared" si="9"/>
        <v>1.2924979999999999</v>
      </c>
      <c r="AV16" s="292">
        <f t="shared" si="9"/>
        <v>1.2395039999999999</v>
      </c>
      <c r="AW16" s="292">
        <f t="shared" si="9"/>
        <v>1.2395180000000001</v>
      </c>
      <c r="AX16" s="292">
        <f t="shared" si="9"/>
        <v>1.0992839999999999</v>
      </c>
      <c r="AY16" s="292">
        <f t="shared" si="9"/>
        <v>0.14907599999999999</v>
      </c>
      <c r="AZ16" s="292">
        <f t="shared" si="9"/>
        <v>7.9754999999999993E-2</v>
      </c>
      <c r="BA16" s="292">
        <f t="shared" si="9"/>
        <v>0.25164399999999998</v>
      </c>
      <c r="BH16" s="91">
        <f t="shared" si="10"/>
        <v>1.4700000000000001E-2</v>
      </c>
    </row>
    <row r="17" spans="1:61" ht="12.75" customHeight="1">
      <c r="A17" s="92" t="s">
        <v>341</v>
      </c>
      <c r="B17" s="8" t="s">
        <v>143</v>
      </c>
      <c r="C17" s="3"/>
      <c r="D17" s="287">
        <v>9.7100000000000006E-2</v>
      </c>
      <c r="E17" s="288"/>
      <c r="F17" s="29">
        <v>0.13780000000000001</v>
      </c>
      <c r="G17" s="29">
        <v>0.115</v>
      </c>
      <c r="H17" s="29">
        <v>9.1300000000000006E-2</v>
      </c>
      <c r="I17" s="29">
        <v>0.21240000000000001</v>
      </c>
      <c r="J17" s="29">
        <v>0.18820000000000001</v>
      </c>
      <c r="K17" s="29">
        <v>0.16259999999999999</v>
      </c>
      <c r="L17" s="29">
        <v>2.7900000000000001E-2</v>
      </c>
      <c r="M17" s="29">
        <v>0.1905</v>
      </c>
      <c r="N17" s="29">
        <v>0.16350000000000001</v>
      </c>
      <c r="O17" s="29">
        <v>0.2114</v>
      </c>
      <c r="P17" s="29">
        <v>0.20050000000000001</v>
      </c>
      <c r="Q17" s="29">
        <v>0.16220000000000001</v>
      </c>
      <c r="R17" s="287">
        <f t="shared" si="3"/>
        <v>0.15527500000000002</v>
      </c>
      <c r="T17" s="64" t="str">
        <f t="shared" si="0"/>
        <v>E98</v>
      </c>
      <c r="U17" s="289">
        <v>6.57</v>
      </c>
      <c r="V17" s="289">
        <v>6.57</v>
      </c>
      <c r="W17" s="289">
        <v>6.59</v>
      </c>
      <c r="X17" s="289">
        <v>6.75</v>
      </c>
      <c r="Y17" s="289">
        <v>7.16</v>
      </c>
      <c r="Z17" s="289">
        <v>7.48</v>
      </c>
      <c r="AA17" s="289">
        <v>7.16</v>
      </c>
      <c r="AB17" s="289">
        <v>6.3</v>
      </c>
      <c r="AC17" s="289">
        <v>7.5</v>
      </c>
      <c r="AD17" s="289">
        <v>8</v>
      </c>
      <c r="AE17" s="289">
        <v>8</v>
      </c>
      <c r="AF17" s="289">
        <v>8.9700000000000006</v>
      </c>
      <c r="AJ17" s="92">
        <f t="shared" si="8"/>
        <v>0.9053460000000001</v>
      </c>
      <c r="AM17" s="298">
        <f t="shared" si="5"/>
        <v>0.11470000000000001</v>
      </c>
      <c r="AN17" s="291">
        <f t="shared" si="6"/>
        <v>4.0575000000000014E-2</v>
      </c>
      <c r="AP17" s="292">
        <f t="shared" si="9"/>
        <v>0.9053460000000001</v>
      </c>
      <c r="AQ17" s="292">
        <f t="shared" si="9"/>
        <v>0.75555000000000005</v>
      </c>
      <c r="AR17" s="292">
        <f t="shared" si="9"/>
        <v>0.60166700000000006</v>
      </c>
      <c r="AS17" s="292">
        <f t="shared" si="9"/>
        <v>1.4337</v>
      </c>
      <c r="AT17" s="292">
        <f t="shared" si="9"/>
        <v>1.347512</v>
      </c>
      <c r="AU17" s="292">
        <f t="shared" si="9"/>
        <v>1.216248</v>
      </c>
      <c r="AV17" s="292">
        <f t="shared" si="9"/>
        <v>0.19976400000000002</v>
      </c>
      <c r="AW17" s="292">
        <f t="shared" si="9"/>
        <v>1.2001500000000001</v>
      </c>
      <c r="AX17" s="292">
        <f t="shared" si="9"/>
        <v>1.2262500000000001</v>
      </c>
      <c r="AY17" s="292">
        <f t="shared" si="9"/>
        <v>1.6912</v>
      </c>
      <c r="AZ17" s="292">
        <f t="shared" si="9"/>
        <v>1.6040000000000001</v>
      </c>
      <c r="BA17" s="292">
        <f t="shared" si="9"/>
        <v>1.4549340000000002</v>
      </c>
      <c r="BH17" s="91">
        <f t="shared" si="10"/>
        <v>-3.8300000000000001E-2</v>
      </c>
    </row>
    <row r="18" spans="1:61" ht="12.75" customHeight="1">
      <c r="A18" s="92" t="s">
        <v>342</v>
      </c>
      <c r="B18" s="8" t="s">
        <v>124</v>
      </c>
      <c r="C18" s="3"/>
      <c r="D18" s="287">
        <v>5.6916666666666669E-3</v>
      </c>
      <c r="E18" s="288"/>
      <c r="F18" s="29">
        <v>4.3E-3</v>
      </c>
      <c r="G18" s="29">
        <v>3.5999999999999999E-3</v>
      </c>
      <c r="H18" s="29">
        <v>0</v>
      </c>
      <c r="I18" s="29">
        <v>0</v>
      </c>
      <c r="J18" s="29">
        <v>0.11020000000000001</v>
      </c>
      <c r="K18" s="29">
        <v>9.0200000000000002E-2</v>
      </c>
      <c r="L18" s="29">
        <v>0</v>
      </c>
      <c r="M18" s="29">
        <v>0</v>
      </c>
      <c r="N18" s="29">
        <v>4.5499999999999999E-2</v>
      </c>
      <c r="O18" s="29">
        <v>7.9899999999999999E-2</v>
      </c>
      <c r="P18" s="29">
        <v>7.9899999999999999E-2</v>
      </c>
      <c r="Q18" s="29">
        <v>7.85E-2</v>
      </c>
      <c r="R18" s="299">
        <f t="shared" si="3"/>
        <v>4.1008333333333334E-2</v>
      </c>
      <c r="T18" s="64" t="str">
        <f t="shared" si="0"/>
        <v>E397</v>
      </c>
      <c r="U18" s="289">
        <v>6.91</v>
      </c>
      <c r="V18" s="289">
        <v>6.91</v>
      </c>
      <c r="W18" s="289">
        <v>6.81</v>
      </c>
      <c r="X18" s="289">
        <v>6.81</v>
      </c>
      <c r="Y18" s="289">
        <v>7.61</v>
      </c>
      <c r="Z18" s="289">
        <v>7.61</v>
      </c>
      <c r="AA18" s="289">
        <v>6.81</v>
      </c>
      <c r="AB18" s="289">
        <v>7.51</v>
      </c>
      <c r="AC18" s="289">
        <v>7.51</v>
      </c>
      <c r="AD18" s="289">
        <v>7.51</v>
      </c>
      <c r="AE18" s="289">
        <v>7.51</v>
      </c>
      <c r="AF18" s="289">
        <v>7.64</v>
      </c>
      <c r="AJ18" s="92">
        <f t="shared" si="8"/>
        <v>2.9713E-2</v>
      </c>
      <c r="AM18" s="298">
        <f t="shared" si="5"/>
        <v>2.6333333333333334E-3</v>
      </c>
      <c r="AN18" s="291">
        <f t="shared" si="6"/>
        <v>3.8374999999999999E-2</v>
      </c>
      <c r="AP18" s="292">
        <f t="shared" si="9"/>
        <v>2.9713E-2</v>
      </c>
      <c r="AQ18" s="292">
        <f t="shared" si="9"/>
        <v>2.4875999999999999E-2</v>
      </c>
      <c r="AR18" s="292">
        <f t="shared" si="9"/>
        <v>0</v>
      </c>
      <c r="AS18" s="292">
        <f t="shared" si="9"/>
        <v>0</v>
      </c>
      <c r="AT18" s="292">
        <f t="shared" si="9"/>
        <v>0.83862200000000009</v>
      </c>
      <c r="AU18" s="292">
        <f t="shared" si="9"/>
        <v>0.68642200000000009</v>
      </c>
      <c r="AV18" s="292">
        <f t="shared" si="9"/>
        <v>0</v>
      </c>
      <c r="AW18" s="292">
        <f t="shared" si="9"/>
        <v>0</v>
      </c>
      <c r="AX18" s="292">
        <f t="shared" si="9"/>
        <v>0.34170499999999998</v>
      </c>
      <c r="AY18" s="292">
        <f t="shared" si="9"/>
        <v>0.60004899999999994</v>
      </c>
      <c r="AZ18" s="292">
        <f t="shared" si="9"/>
        <v>0.60004899999999994</v>
      </c>
      <c r="BA18" s="292">
        <f t="shared" si="9"/>
        <v>0.59973999999999994</v>
      </c>
      <c r="BH18" s="91">
        <f t="shared" si="10"/>
        <v>-1.3999999999999985E-3</v>
      </c>
    </row>
    <row r="19" spans="1:61" ht="6" customHeight="1">
      <c r="B19" s="10"/>
      <c r="C19" s="10"/>
      <c r="D19" s="10"/>
      <c r="E19" s="10"/>
      <c r="F19" s="10"/>
      <c r="G19" s="10"/>
      <c r="H19" s="10"/>
      <c r="I19" s="10"/>
      <c r="J19" s="10"/>
      <c r="K19" s="10"/>
      <c r="L19" s="10"/>
      <c r="M19" s="10"/>
      <c r="N19" s="10"/>
      <c r="O19" s="10"/>
      <c r="P19" s="10"/>
      <c r="Q19" s="10"/>
      <c r="R19" s="10"/>
      <c r="T19" s="64"/>
      <c r="U19" s="293"/>
      <c r="V19" s="293"/>
      <c r="W19" s="293"/>
      <c r="X19" s="293"/>
      <c r="Y19" s="293"/>
      <c r="Z19" s="293"/>
      <c r="AA19" s="293"/>
      <c r="AB19" s="293"/>
      <c r="AC19" s="293"/>
      <c r="AD19" s="293"/>
      <c r="AE19" s="293"/>
      <c r="AF19" s="293"/>
      <c r="AM19" s="31"/>
      <c r="AP19" s="293"/>
      <c r="AQ19" s="293"/>
      <c r="AR19" s="293"/>
      <c r="AS19" s="293"/>
      <c r="AT19" s="293"/>
      <c r="AU19" s="293"/>
      <c r="AV19" s="294"/>
      <c r="AW19" s="293"/>
      <c r="AX19" s="293"/>
      <c r="AY19" s="293"/>
      <c r="AZ19" s="293"/>
      <c r="BA19" s="293"/>
    </row>
    <row r="20" spans="1:61" ht="12.75" customHeight="1">
      <c r="A20" s="92" t="s">
        <v>343</v>
      </c>
      <c r="B20" s="7" t="s">
        <v>193</v>
      </c>
      <c r="C20" s="3"/>
      <c r="D20" s="251">
        <v>9.0794166666666676E-2</v>
      </c>
      <c r="E20" s="288"/>
      <c r="F20" s="71">
        <f>IF(AP20=0,"",AP20/U20)</f>
        <v>6.913485451993473E-2</v>
      </c>
      <c r="G20" s="71">
        <f>IF(AQ20=0,"",AQ20/V20)</f>
        <v>7.9186909328014726E-2</v>
      </c>
      <c r="H20" s="71">
        <f>IF(AR20=0,"",AR20/W20)</f>
        <v>8.0808645598194132E-2</v>
      </c>
      <c r="I20" s="71">
        <f>IF(AS20=0,"",AS20/X20)</f>
        <v>8.3332829876765852E-2</v>
      </c>
      <c r="J20" s="71">
        <f t="shared" ref="J20:Q20" si="11">IF(AT20=0,"",AT20/Y20)</f>
        <v>5.9388917083364419E-2</v>
      </c>
      <c r="K20" s="71">
        <f t="shared" si="11"/>
        <v>6.8385445173730838E-2</v>
      </c>
      <c r="L20" s="71">
        <f t="shared" si="11"/>
        <v>5.4249828358208955E-2</v>
      </c>
      <c r="M20" s="71">
        <f t="shared" si="11"/>
        <v>3.4546071002730876E-2</v>
      </c>
      <c r="N20" s="71">
        <f t="shared" si="11"/>
        <v>5.9517664317012754E-2</v>
      </c>
      <c r="O20" s="71">
        <f t="shared" si="11"/>
        <v>8.7327774790690524E-2</v>
      </c>
      <c r="P20" s="71">
        <f t="shared" si="11"/>
        <v>9.1063251179065885E-2</v>
      </c>
      <c r="Q20" s="71">
        <f t="shared" si="11"/>
        <v>0.11541304713161715</v>
      </c>
      <c r="R20" s="40">
        <f>AVERAGE(F20:Q20)</f>
        <v>7.3529603196610907E-2</v>
      </c>
      <c r="T20" s="64" t="str">
        <f t="shared" ref="T20:T29" si="12">A20</f>
        <v>Noord 10</v>
      </c>
      <c r="U20" s="295">
        <f>SUM(U21:U29)</f>
        <v>263.61</v>
      </c>
      <c r="V20" s="295">
        <f>SUM(V21:V29)</f>
        <v>260.71999999999997</v>
      </c>
      <c r="W20" s="295">
        <f>SUM(W21:W29)</f>
        <v>265.8</v>
      </c>
      <c r="X20" s="295">
        <f>SUM(X21:X29)</f>
        <v>266.15999999999997</v>
      </c>
      <c r="Y20" s="295">
        <f t="shared" ref="Y20:AF20" si="13">Y21+Y22+Y23+Y24+Y25+Y26+Y27+Y28+Y29</f>
        <v>267.98</v>
      </c>
      <c r="Z20" s="295">
        <f t="shared" si="13"/>
        <v>269.67</v>
      </c>
      <c r="AA20" s="295">
        <f>AA21+AA22+AA23+AA24+AA25+AA26+AA27+AA28+AA29</f>
        <v>268</v>
      </c>
      <c r="AB20" s="295">
        <f>AB21+AB22+AB23+AB24+AB25+AB26+AB27+AB28+AB29</f>
        <v>259.99</v>
      </c>
      <c r="AC20" s="295">
        <f t="shared" si="13"/>
        <v>262.45000000000005</v>
      </c>
      <c r="AD20" s="295">
        <f t="shared" si="13"/>
        <v>260.38</v>
      </c>
      <c r="AE20" s="295">
        <f t="shared" si="13"/>
        <v>262.91999999999996</v>
      </c>
      <c r="AF20" s="295">
        <f t="shared" si="13"/>
        <v>261.82</v>
      </c>
      <c r="AM20" s="74">
        <f t="shared" ref="AM20:AM29" si="14">SUM(F20:H20)/3</f>
        <v>7.6376803148714534E-2</v>
      </c>
      <c r="AN20" s="75">
        <f t="shared" ref="AN20:AN29" si="15">R20-AM20</f>
        <v>-2.8471999521036268E-3</v>
      </c>
      <c r="AP20" s="297">
        <f>SUM(AP21:AP29)</f>
        <v>18.224638999999996</v>
      </c>
      <c r="AQ20" s="297">
        <f>SUM(AQ21:AQ29)</f>
        <v>20.645610999999999</v>
      </c>
      <c r="AR20" s="297">
        <f>SUM(AR21:AR29)</f>
        <v>21.478937999999999</v>
      </c>
      <c r="AS20" s="297">
        <f t="shared" ref="AS20:BA20" si="16">AS21+AS22+AS23+AS24+AS25+AS26+AS27+AS28+AS29</f>
        <v>22.179865999999997</v>
      </c>
      <c r="AT20" s="297">
        <f t="shared" si="16"/>
        <v>15.915041999999998</v>
      </c>
      <c r="AU20" s="297">
        <f t="shared" si="16"/>
        <v>18.441502999999997</v>
      </c>
      <c r="AV20" s="297">
        <f t="shared" si="16"/>
        <v>14.538954</v>
      </c>
      <c r="AW20" s="297">
        <f t="shared" si="16"/>
        <v>8.9816330000000004</v>
      </c>
      <c r="AX20" s="297">
        <f t="shared" si="16"/>
        <v>15.620411000000001</v>
      </c>
      <c r="AY20" s="297">
        <f t="shared" si="16"/>
        <v>22.738405999999998</v>
      </c>
      <c r="AZ20" s="297">
        <f t="shared" si="16"/>
        <v>23.942349999999998</v>
      </c>
      <c r="BA20" s="297">
        <f t="shared" si="16"/>
        <v>30.217444</v>
      </c>
      <c r="BD20" s="40">
        <f>SUM(F20:H20)/3</f>
        <v>7.6376803148714534E-2</v>
      </c>
      <c r="BE20" s="40">
        <f>SUM(I20:K20)/3</f>
        <v>7.0369064044620358E-2</v>
      </c>
      <c r="BF20" s="40">
        <f>SUM(L20:N20)/3</f>
        <v>4.9437854559317533E-2</v>
      </c>
      <c r="BG20" s="40">
        <f>SUM(O20:Q20)/3</f>
        <v>9.7934691033791196E-2</v>
      </c>
    </row>
    <row r="21" spans="1:61" ht="12.75" customHeight="1">
      <c r="A21" s="92" t="s">
        <v>344</v>
      </c>
      <c r="B21" s="8" t="s">
        <v>152</v>
      </c>
      <c r="D21" s="287">
        <v>0.20421666666666669</v>
      </c>
      <c r="E21" s="11"/>
      <c r="F21" s="29">
        <v>0.19059999999999999</v>
      </c>
      <c r="G21" s="29">
        <v>0.11219999999999999</v>
      </c>
      <c r="H21" s="29">
        <v>0.1017</v>
      </c>
      <c r="I21" s="29">
        <v>6.6100000000000006E-2</v>
      </c>
      <c r="J21" s="29">
        <v>7.0800000000000002E-2</v>
      </c>
      <c r="K21" s="29">
        <v>7.2999999999999995E-2</v>
      </c>
      <c r="L21" s="29">
        <v>6.6100000000000006E-2</v>
      </c>
      <c r="M21" s="29">
        <v>0.11600000000000001</v>
      </c>
      <c r="N21" s="29">
        <v>0.1394</v>
      </c>
      <c r="O21" s="29">
        <v>0.1229</v>
      </c>
      <c r="P21" s="29">
        <v>0.1167</v>
      </c>
      <c r="Q21" s="29">
        <v>0.1734</v>
      </c>
      <c r="R21" s="287">
        <f t="shared" ref="R21:R29" si="17">AVERAGE(F21:Q21)</f>
        <v>0.11240833333333333</v>
      </c>
      <c r="T21" s="64" t="str">
        <f t="shared" si="12"/>
        <v>E354</v>
      </c>
      <c r="U21" s="289">
        <v>12.86</v>
      </c>
      <c r="V21" s="289">
        <v>11.72</v>
      </c>
      <c r="W21" s="289">
        <v>11.61</v>
      </c>
      <c r="X21" s="289">
        <v>13.61</v>
      </c>
      <c r="Y21" s="289">
        <v>13.61</v>
      </c>
      <c r="Z21" s="289">
        <v>13.61</v>
      </c>
      <c r="AA21" s="289">
        <v>13.61</v>
      </c>
      <c r="AB21" s="289">
        <v>12.76</v>
      </c>
      <c r="AC21" s="289">
        <v>13.63</v>
      </c>
      <c r="AD21" s="289">
        <v>14.46</v>
      </c>
      <c r="AE21" s="289">
        <v>14.56</v>
      </c>
      <c r="AF21" s="289">
        <v>14.56</v>
      </c>
      <c r="AM21" s="298">
        <f t="shared" si="14"/>
        <v>0.13483333333333333</v>
      </c>
      <c r="AN21" s="291">
        <f t="shared" si="15"/>
        <v>-2.2425E-2</v>
      </c>
      <c r="AP21" s="292">
        <f>F21*U21</f>
        <v>2.4511159999999999</v>
      </c>
      <c r="AQ21" s="292">
        <f t="shared" ref="AQ21:BA29" si="18">G21*V21</f>
        <v>1.3149839999999999</v>
      </c>
      <c r="AR21" s="292">
        <f t="shared" si="18"/>
        <v>1.1807369999999999</v>
      </c>
      <c r="AS21" s="292">
        <f t="shared" si="18"/>
        <v>0.899621</v>
      </c>
      <c r="AT21" s="292">
        <f t="shared" si="18"/>
        <v>0.963588</v>
      </c>
      <c r="AU21" s="292">
        <f t="shared" si="18"/>
        <v>0.99352999999999991</v>
      </c>
      <c r="AV21" s="292">
        <f t="shared" si="18"/>
        <v>0.899621</v>
      </c>
      <c r="AW21" s="292">
        <f t="shared" si="18"/>
        <v>1.4801600000000001</v>
      </c>
      <c r="AX21" s="292">
        <f t="shared" si="18"/>
        <v>1.9000220000000001</v>
      </c>
      <c r="AY21" s="292">
        <f t="shared" si="18"/>
        <v>1.777134</v>
      </c>
      <c r="AZ21" s="292">
        <f t="shared" si="18"/>
        <v>1.699152</v>
      </c>
      <c r="BA21" s="292">
        <f t="shared" si="18"/>
        <v>2.5247040000000003</v>
      </c>
      <c r="BH21" s="91">
        <f t="shared" ref="BH21:BH29" si="19">Q21-P21</f>
        <v>5.67E-2</v>
      </c>
      <c r="BI21" s="92" t="s">
        <v>339</v>
      </c>
    </row>
    <row r="22" spans="1:61" ht="12.75" customHeight="1">
      <c r="A22" s="92" t="s">
        <v>345</v>
      </c>
      <c r="B22" s="8" t="s">
        <v>189</v>
      </c>
      <c r="C22" s="3"/>
      <c r="D22" s="287">
        <v>2.3024999999999993E-2</v>
      </c>
      <c r="E22" s="288"/>
      <c r="F22" s="29">
        <v>2.4799999999999999E-2</v>
      </c>
      <c r="G22" s="29">
        <v>2.75E-2</v>
      </c>
      <c r="H22" s="29">
        <v>4.6899999999999997E-2</v>
      </c>
      <c r="I22" s="29">
        <v>6.7500000000000004E-2</v>
      </c>
      <c r="J22" s="29">
        <v>1.4800000000000001E-2</v>
      </c>
      <c r="K22" s="29">
        <v>0</v>
      </c>
      <c r="L22" s="29">
        <v>8.9999999999999998E-4</v>
      </c>
      <c r="M22" s="29">
        <v>2.8999999999999998E-3</v>
      </c>
      <c r="N22" s="29">
        <v>1.66E-2</v>
      </c>
      <c r="O22" s="29">
        <v>1.21E-2</v>
      </c>
      <c r="P22" s="29">
        <v>1.67E-2</v>
      </c>
      <c r="Q22" s="29">
        <v>5.3100000000000001E-2</v>
      </c>
      <c r="R22" s="287">
        <f t="shared" si="17"/>
        <v>2.3650000000000001E-2</v>
      </c>
      <c r="T22" s="262" t="str">
        <f t="shared" si="12"/>
        <v>E300</v>
      </c>
      <c r="U22" s="289">
        <v>41.12</v>
      </c>
      <c r="V22" s="289">
        <v>40.770000000000003</v>
      </c>
      <c r="W22" s="289">
        <v>41</v>
      </c>
      <c r="X22" s="289">
        <v>41.55</v>
      </c>
      <c r="Y22" s="289">
        <v>41.87</v>
      </c>
      <c r="Z22" s="289">
        <v>40.869999999999997</v>
      </c>
      <c r="AA22" s="289">
        <v>40.369999999999997</v>
      </c>
      <c r="AB22" s="289">
        <v>40.020000000000003</v>
      </c>
      <c r="AC22" s="289">
        <v>40.020000000000003</v>
      </c>
      <c r="AD22" s="289">
        <v>40.119999999999997</v>
      </c>
      <c r="AE22" s="289">
        <v>39.369999999999997</v>
      </c>
      <c r="AF22" s="289">
        <v>39.57</v>
      </c>
      <c r="AL22" s="300"/>
      <c r="AM22" s="298">
        <f t="shared" si="14"/>
        <v>3.3066666666666668E-2</v>
      </c>
      <c r="AN22" s="291">
        <f t="shared" si="15"/>
        <v>-9.4166666666666669E-3</v>
      </c>
      <c r="AP22" s="292">
        <f t="shared" ref="AP22:AP29" si="20">F22*U22</f>
        <v>1.0197759999999998</v>
      </c>
      <c r="AQ22" s="292">
        <f t="shared" si="18"/>
        <v>1.121175</v>
      </c>
      <c r="AR22" s="292">
        <f t="shared" si="18"/>
        <v>1.9228999999999998</v>
      </c>
      <c r="AS22" s="292">
        <f t="shared" si="18"/>
        <v>2.8046250000000001</v>
      </c>
      <c r="AT22" s="292">
        <f t="shared" si="18"/>
        <v>0.619676</v>
      </c>
      <c r="AU22" s="292">
        <f t="shared" si="18"/>
        <v>0</v>
      </c>
      <c r="AV22" s="292">
        <f t="shared" si="18"/>
        <v>3.6332999999999997E-2</v>
      </c>
      <c r="AW22" s="292">
        <f t="shared" si="18"/>
        <v>0.11605799999999999</v>
      </c>
      <c r="AX22" s="292">
        <f t="shared" si="18"/>
        <v>0.66433200000000003</v>
      </c>
      <c r="AY22" s="292">
        <f t="shared" si="18"/>
        <v>0.48545199999999994</v>
      </c>
      <c r="AZ22" s="292">
        <f t="shared" si="18"/>
        <v>0.65747899999999992</v>
      </c>
      <c r="BA22" s="292">
        <f t="shared" si="18"/>
        <v>2.1011670000000002</v>
      </c>
      <c r="BH22" s="91">
        <f t="shared" si="19"/>
        <v>3.6400000000000002E-2</v>
      </c>
      <c r="BI22" s="92" t="s">
        <v>339</v>
      </c>
    </row>
    <row r="23" spans="1:61" ht="12.75" customHeight="1">
      <c r="A23" s="92" t="s">
        <v>346</v>
      </c>
      <c r="B23" s="8" t="s">
        <v>161</v>
      </c>
      <c r="C23" s="41"/>
      <c r="D23" s="287">
        <v>6.3299999999999995E-2</v>
      </c>
      <c r="E23" s="11"/>
      <c r="F23" s="29">
        <v>4.1799999999999997E-2</v>
      </c>
      <c r="G23" s="29">
        <v>5.3699999999999998E-2</v>
      </c>
      <c r="H23" s="29">
        <v>4.4600000000000001E-2</v>
      </c>
      <c r="I23" s="29">
        <v>5.0200000000000002E-2</v>
      </c>
      <c r="J23" s="29">
        <v>3.61E-2</v>
      </c>
      <c r="K23" s="29">
        <v>4.9399999999999999E-2</v>
      </c>
      <c r="L23" s="29">
        <v>2.5899999999999999E-2</v>
      </c>
      <c r="M23" s="29">
        <v>9.5999999999999992E-3</v>
      </c>
      <c r="N23" s="29">
        <v>1.61E-2</v>
      </c>
      <c r="O23" s="29">
        <v>2.69E-2</v>
      </c>
      <c r="P23" s="29">
        <v>9.5799999999999996E-2</v>
      </c>
      <c r="Q23" s="29">
        <v>0.13950000000000001</v>
      </c>
      <c r="R23" s="287">
        <f t="shared" si="17"/>
        <v>4.9133333333333327E-2</v>
      </c>
      <c r="T23" s="262" t="str">
        <f t="shared" si="12"/>
        <v>E347</v>
      </c>
      <c r="U23" s="289">
        <v>25.21</v>
      </c>
      <c r="V23" s="289">
        <v>26.95</v>
      </c>
      <c r="W23" s="289">
        <v>26.92</v>
      </c>
      <c r="X23" s="289">
        <v>26.49</v>
      </c>
      <c r="Y23" s="289">
        <v>26.12</v>
      </c>
      <c r="Z23" s="289">
        <v>27.11</v>
      </c>
      <c r="AA23" s="289">
        <v>24.59</v>
      </c>
      <c r="AB23" s="289">
        <v>22.92</v>
      </c>
      <c r="AC23" s="289">
        <v>23.96</v>
      </c>
      <c r="AD23" s="289">
        <v>22.96</v>
      </c>
      <c r="AE23" s="289">
        <v>24.36</v>
      </c>
      <c r="AF23" s="289">
        <v>24.36</v>
      </c>
      <c r="AM23" s="298">
        <f t="shared" si="14"/>
        <v>4.6699999999999998E-2</v>
      </c>
      <c r="AN23" s="291">
        <f t="shared" si="15"/>
        <v>2.433333333333329E-3</v>
      </c>
      <c r="AP23" s="292">
        <f t="shared" si="20"/>
        <v>1.0537779999999999</v>
      </c>
      <c r="AQ23" s="292">
        <f t="shared" si="18"/>
        <v>1.4472149999999999</v>
      </c>
      <c r="AR23" s="292">
        <f t="shared" si="18"/>
        <v>1.2006320000000001</v>
      </c>
      <c r="AS23" s="292">
        <f t="shared" si="18"/>
        <v>1.329798</v>
      </c>
      <c r="AT23" s="292">
        <f t="shared" si="18"/>
        <v>0.94293199999999999</v>
      </c>
      <c r="AU23" s="292">
        <f t="shared" si="18"/>
        <v>1.339234</v>
      </c>
      <c r="AV23" s="292">
        <f t="shared" si="18"/>
        <v>0.63688100000000003</v>
      </c>
      <c r="AW23" s="292">
        <f t="shared" si="18"/>
        <v>0.22003200000000001</v>
      </c>
      <c r="AX23" s="292">
        <f t="shared" si="18"/>
        <v>0.38575599999999999</v>
      </c>
      <c r="AY23" s="292">
        <f t="shared" si="18"/>
        <v>0.61762400000000006</v>
      </c>
      <c r="AZ23" s="292">
        <f t="shared" si="18"/>
        <v>2.333688</v>
      </c>
      <c r="BA23" s="292">
        <f t="shared" si="18"/>
        <v>3.3982200000000002</v>
      </c>
      <c r="BH23" s="91">
        <f t="shared" si="19"/>
        <v>4.3700000000000017E-2</v>
      </c>
      <c r="BI23" s="92" t="s">
        <v>339</v>
      </c>
    </row>
    <row r="24" spans="1:61" ht="12.75" customHeight="1">
      <c r="A24" s="92" t="s">
        <v>347</v>
      </c>
      <c r="B24" s="8" t="s">
        <v>192</v>
      </c>
      <c r="D24" s="287">
        <v>0.15976666666666667</v>
      </c>
      <c r="E24" s="11"/>
      <c r="F24" s="29">
        <v>6.9000000000000006E-2</v>
      </c>
      <c r="G24" s="29">
        <v>0.1085</v>
      </c>
      <c r="H24" s="29">
        <v>0.1139</v>
      </c>
      <c r="I24" s="29">
        <v>0.1268</v>
      </c>
      <c r="J24" s="29">
        <v>0.1263</v>
      </c>
      <c r="K24" s="29">
        <v>0.1149</v>
      </c>
      <c r="L24" s="29">
        <v>0.12470000000000001</v>
      </c>
      <c r="M24" s="29">
        <v>0.12230000000000001</v>
      </c>
      <c r="N24" s="29">
        <v>0.11650000000000001</v>
      </c>
      <c r="O24" s="29">
        <v>0.1658</v>
      </c>
      <c r="P24" s="29">
        <v>0.14119999999999999</v>
      </c>
      <c r="Q24" s="29">
        <v>0.16919999999999999</v>
      </c>
      <c r="R24" s="287">
        <f t="shared" si="17"/>
        <v>0.12492499999999999</v>
      </c>
      <c r="T24" s="262" t="str">
        <f t="shared" si="12"/>
        <v>E353+290</v>
      </c>
      <c r="U24" s="289">
        <v>26.21</v>
      </c>
      <c r="V24" s="289">
        <v>24.03</v>
      </c>
      <c r="W24" s="289">
        <v>26.03</v>
      </c>
      <c r="X24" s="289">
        <v>25.03</v>
      </c>
      <c r="Y24" s="289">
        <v>24.98</v>
      </c>
      <c r="Z24" s="289">
        <v>24.43</v>
      </c>
      <c r="AA24" s="289">
        <v>24.76</v>
      </c>
      <c r="AB24" s="289">
        <v>23.43</v>
      </c>
      <c r="AC24" s="289">
        <v>23.23</v>
      </c>
      <c r="AD24" s="289">
        <v>22.79</v>
      </c>
      <c r="AE24" s="289">
        <v>22.67</v>
      </c>
      <c r="AF24" s="289">
        <v>22.6</v>
      </c>
      <c r="AL24" s="300"/>
      <c r="AM24" s="298">
        <f t="shared" si="14"/>
        <v>9.7133333333333335E-2</v>
      </c>
      <c r="AN24" s="291">
        <f t="shared" si="15"/>
        <v>2.7791666666666659E-2</v>
      </c>
      <c r="AP24" s="292">
        <f t="shared" si="20"/>
        <v>1.8084900000000002</v>
      </c>
      <c r="AQ24" s="292">
        <f t="shared" si="18"/>
        <v>2.6072550000000003</v>
      </c>
      <c r="AR24" s="292">
        <f t="shared" si="18"/>
        <v>2.964817</v>
      </c>
      <c r="AS24" s="292">
        <f t="shared" si="18"/>
        <v>3.1738040000000001</v>
      </c>
      <c r="AT24" s="292">
        <f t="shared" si="18"/>
        <v>3.1549739999999997</v>
      </c>
      <c r="AU24" s="292">
        <f t="shared" si="18"/>
        <v>2.807007</v>
      </c>
      <c r="AV24" s="292">
        <f t="shared" si="18"/>
        <v>3.0875720000000002</v>
      </c>
      <c r="AW24" s="292">
        <f t="shared" si="18"/>
        <v>2.8654890000000002</v>
      </c>
      <c r="AX24" s="292">
        <f t="shared" si="18"/>
        <v>2.7062950000000003</v>
      </c>
      <c r="AY24" s="292">
        <f t="shared" si="18"/>
        <v>3.7785820000000001</v>
      </c>
      <c r="AZ24" s="292">
        <f t="shared" si="18"/>
        <v>3.2010040000000002</v>
      </c>
      <c r="BA24" s="292">
        <f t="shared" si="18"/>
        <v>3.8239200000000002</v>
      </c>
      <c r="BH24" s="91">
        <f t="shared" si="19"/>
        <v>2.7999999999999997E-2</v>
      </c>
    </row>
    <row r="25" spans="1:61" ht="12.75" customHeight="1">
      <c r="A25" s="92" t="s">
        <v>348</v>
      </c>
      <c r="B25" s="8" t="s">
        <v>306</v>
      </c>
      <c r="D25" s="287">
        <v>0.1203</v>
      </c>
      <c r="E25" s="11"/>
      <c r="F25" s="29">
        <v>5.74E-2</v>
      </c>
      <c r="G25" s="29">
        <v>0.156</v>
      </c>
      <c r="H25" s="29">
        <v>7.6999999999999999E-2</v>
      </c>
      <c r="I25" s="29">
        <v>7.4099999999999999E-2</v>
      </c>
      <c r="J25" s="29">
        <v>9.3299999999999994E-2</v>
      </c>
      <c r="K25" s="29">
        <v>0.1072</v>
      </c>
      <c r="L25" s="29">
        <v>0</v>
      </c>
      <c r="M25" s="29">
        <v>0</v>
      </c>
      <c r="N25" s="29">
        <v>7.8299999999999995E-2</v>
      </c>
      <c r="O25" s="29">
        <v>0.16889999999999999</v>
      </c>
      <c r="P25" s="29">
        <v>0.1447</v>
      </c>
      <c r="Q25" s="29">
        <v>0.1318</v>
      </c>
      <c r="R25" s="287">
        <f t="shared" si="17"/>
        <v>9.0725E-2</v>
      </c>
      <c r="T25" s="262" t="str">
        <f t="shared" si="12"/>
        <v>E339</v>
      </c>
      <c r="U25" s="289">
        <v>15.8</v>
      </c>
      <c r="V25" s="289">
        <v>13.92</v>
      </c>
      <c r="W25" s="289">
        <v>15.04</v>
      </c>
      <c r="X25" s="289">
        <v>13.49</v>
      </c>
      <c r="Y25" s="289">
        <v>13.8</v>
      </c>
      <c r="Z25" s="289">
        <v>13.8</v>
      </c>
      <c r="AA25" s="289">
        <v>14.9</v>
      </c>
      <c r="AB25" s="289">
        <v>13.6</v>
      </c>
      <c r="AC25" s="289">
        <v>13.7</v>
      </c>
      <c r="AD25" s="289">
        <v>13.14</v>
      </c>
      <c r="AE25" s="289">
        <v>13.59</v>
      </c>
      <c r="AF25" s="289">
        <v>11.73</v>
      </c>
      <c r="AM25" s="298">
        <f t="shared" si="14"/>
        <v>9.6799999999999997E-2</v>
      </c>
      <c r="AN25" s="291">
        <f t="shared" si="15"/>
        <v>-6.0749999999999971E-3</v>
      </c>
      <c r="AP25" s="292">
        <f t="shared" si="20"/>
        <v>0.90692000000000006</v>
      </c>
      <c r="AQ25" s="292">
        <f t="shared" si="18"/>
        <v>2.1715200000000001</v>
      </c>
      <c r="AR25" s="292">
        <f t="shared" si="18"/>
        <v>1.15808</v>
      </c>
      <c r="AS25" s="292">
        <f t="shared" si="18"/>
        <v>0.99960899999999997</v>
      </c>
      <c r="AT25" s="292">
        <f t="shared" si="18"/>
        <v>1.2875399999999999</v>
      </c>
      <c r="AU25" s="292">
        <f t="shared" si="18"/>
        <v>1.4793600000000002</v>
      </c>
      <c r="AV25" s="292">
        <f t="shared" si="18"/>
        <v>0</v>
      </c>
      <c r="AW25" s="292">
        <f t="shared" si="18"/>
        <v>0</v>
      </c>
      <c r="AX25" s="292">
        <f t="shared" si="18"/>
        <v>1.0727099999999998</v>
      </c>
      <c r="AY25" s="292">
        <f t="shared" si="18"/>
        <v>2.2193459999999998</v>
      </c>
      <c r="AZ25" s="292">
        <f t="shared" si="18"/>
        <v>1.9664729999999999</v>
      </c>
      <c r="BA25" s="292">
        <f t="shared" si="18"/>
        <v>1.546014</v>
      </c>
      <c r="BH25" s="91">
        <f t="shared" si="19"/>
        <v>-1.2899999999999995E-2</v>
      </c>
    </row>
    <row r="26" spans="1:61" ht="12.75" customHeight="1">
      <c r="A26" s="92" t="s">
        <v>349</v>
      </c>
      <c r="B26" s="8" t="s">
        <v>350</v>
      </c>
      <c r="D26" s="287">
        <v>4.8674999999999996E-2</v>
      </c>
      <c r="E26" s="11"/>
      <c r="F26" s="29">
        <v>5.7599999999999998E-2</v>
      </c>
      <c r="G26" s="29">
        <v>7.6399999999999996E-2</v>
      </c>
      <c r="H26" s="29">
        <v>8.4000000000000005E-2</v>
      </c>
      <c r="I26" s="29">
        <v>8.0699999999999994E-2</v>
      </c>
      <c r="J26" s="29">
        <v>7.3899999999999993E-2</v>
      </c>
      <c r="K26" s="29">
        <v>8.4199999999999997E-2</v>
      </c>
      <c r="L26" s="29">
        <v>6.4500000000000002E-2</v>
      </c>
      <c r="M26" s="29">
        <v>1.6500000000000001E-2</v>
      </c>
      <c r="N26" s="29">
        <v>4.1599999999999998E-2</v>
      </c>
      <c r="O26" s="29">
        <v>8.8800000000000004E-2</v>
      </c>
      <c r="P26" s="29">
        <v>8.5999999999999993E-2</v>
      </c>
      <c r="Q26" s="29">
        <v>0.1046</v>
      </c>
      <c r="R26" s="287">
        <f t="shared" si="17"/>
        <v>7.1566666666666667E-2</v>
      </c>
      <c r="T26" s="64" t="str">
        <f t="shared" si="12"/>
        <v>E84</v>
      </c>
      <c r="U26" s="289">
        <v>75.959999999999994</v>
      </c>
      <c r="V26" s="289">
        <v>76.430000000000007</v>
      </c>
      <c r="W26" s="289">
        <v>76.92</v>
      </c>
      <c r="X26" s="289">
        <v>79.989999999999995</v>
      </c>
      <c r="Y26" s="289">
        <v>80.8</v>
      </c>
      <c r="Z26" s="289">
        <v>83.31</v>
      </c>
      <c r="AA26" s="289">
        <v>82.61</v>
      </c>
      <c r="AB26" s="289">
        <v>83.07</v>
      </c>
      <c r="AC26" s="289">
        <v>83.87</v>
      </c>
      <c r="AD26" s="289">
        <v>82.95</v>
      </c>
      <c r="AE26" s="289">
        <v>83.85</v>
      </c>
      <c r="AF26" s="289">
        <v>85.44</v>
      </c>
      <c r="AL26" s="300"/>
      <c r="AM26" s="298">
        <f t="shared" si="14"/>
        <v>7.2666666666666671E-2</v>
      </c>
      <c r="AN26" s="291">
        <f t="shared" si="15"/>
        <v>-1.1000000000000038E-3</v>
      </c>
      <c r="AP26" s="292">
        <f t="shared" si="20"/>
        <v>4.3752959999999996</v>
      </c>
      <c r="AQ26" s="292">
        <f t="shared" si="18"/>
        <v>5.8392520000000001</v>
      </c>
      <c r="AR26" s="292">
        <f t="shared" si="18"/>
        <v>6.4612800000000004</v>
      </c>
      <c r="AS26" s="292">
        <f t="shared" si="18"/>
        <v>6.4551929999999995</v>
      </c>
      <c r="AT26" s="292">
        <f t="shared" si="18"/>
        <v>5.9711199999999991</v>
      </c>
      <c r="AU26" s="292">
        <f t="shared" si="18"/>
        <v>7.0147019999999998</v>
      </c>
      <c r="AV26" s="292">
        <f t="shared" si="18"/>
        <v>5.3283450000000006</v>
      </c>
      <c r="AW26" s="292">
        <f t="shared" si="18"/>
        <v>1.370655</v>
      </c>
      <c r="AX26" s="292">
        <f t="shared" si="18"/>
        <v>3.4889920000000001</v>
      </c>
      <c r="AY26" s="292">
        <f t="shared" si="18"/>
        <v>7.3659600000000003</v>
      </c>
      <c r="AZ26" s="292">
        <f t="shared" si="18"/>
        <v>7.2110999999999992</v>
      </c>
      <c r="BA26" s="292">
        <f t="shared" si="18"/>
        <v>8.9370239999999992</v>
      </c>
      <c r="BH26" s="91">
        <f t="shared" si="19"/>
        <v>1.8600000000000005E-2</v>
      </c>
    </row>
    <row r="27" spans="1:61" ht="12.75" customHeight="1">
      <c r="A27" s="92" t="s">
        <v>351</v>
      </c>
      <c r="B27" s="8" t="s">
        <v>40</v>
      </c>
      <c r="D27" s="287">
        <v>9.9083333333333343E-2</v>
      </c>
      <c r="E27" s="11"/>
      <c r="F27" s="29">
        <v>3.8399999999999997E-2</v>
      </c>
      <c r="G27" s="29">
        <v>5.0299999999999997E-2</v>
      </c>
      <c r="H27" s="29">
        <v>6.0699999999999997E-2</v>
      </c>
      <c r="I27" s="29">
        <v>6.6500000000000004E-2</v>
      </c>
      <c r="J27" s="29">
        <v>1.9400000000000001E-2</v>
      </c>
      <c r="K27" s="29">
        <v>5.4999999999999997E-3</v>
      </c>
      <c r="L27" s="29">
        <v>0</v>
      </c>
      <c r="M27" s="29">
        <v>0</v>
      </c>
      <c r="N27" s="29">
        <v>0</v>
      </c>
      <c r="O27" s="29">
        <v>4.1700000000000001E-2</v>
      </c>
      <c r="P27" s="29">
        <v>6.1699999999999998E-2</v>
      </c>
      <c r="Q27" s="29">
        <v>0.1217</v>
      </c>
      <c r="R27" s="287">
        <f t="shared" si="17"/>
        <v>3.8824999999999998E-2</v>
      </c>
      <c r="T27" s="64" t="str">
        <f t="shared" si="12"/>
        <v>E326</v>
      </c>
      <c r="U27" s="289">
        <v>17.79</v>
      </c>
      <c r="V27" s="289">
        <v>18.59</v>
      </c>
      <c r="W27" s="289">
        <v>18.59</v>
      </c>
      <c r="X27" s="289">
        <v>16.79</v>
      </c>
      <c r="Y27" s="289">
        <v>16.79</v>
      </c>
      <c r="Z27" s="289">
        <v>16.79</v>
      </c>
      <c r="AA27" s="289">
        <v>17</v>
      </c>
      <c r="AB27" s="289">
        <v>16.79</v>
      </c>
      <c r="AC27" s="289">
        <v>14.99</v>
      </c>
      <c r="AD27" s="289">
        <v>14.59</v>
      </c>
      <c r="AE27" s="289">
        <v>14.59</v>
      </c>
      <c r="AF27" s="289">
        <v>14.59</v>
      </c>
      <c r="AM27" s="298">
        <f t="shared" si="14"/>
        <v>4.9800000000000004E-2</v>
      </c>
      <c r="AN27" s="291">
        <f t="shared" si="15"/>
        <v>-1.0975000000000006E-2</v>
      </c>
      <c r="AP27" s="292">
        <f t="shared" si="20"/>
        <v>0.68313599999999985</v>
      </c>
      <c r="AQ27" s="292">
        <f t="shared" si="18"/>
        <v>0.93507699999999994</v>
      </c>
      <c r="AR27" s="292">
        <f t="shared" si="18"/>
        <v>1.1284129999999999</v>
      </c>
      <c r="AS27" s="292">
        <f t="shared" si="18"/>
        <v>1.1165350000000001</v>
      </c>
      <c r="AT27" s="292">
        <f t="shared" si="18"/>
        <v>0.32572600000000002</v>
      </c>
      <c r="AU27" s="292">
        <f t="shared" si="18"/>
        <v>9.2344999999999997E-2</v>
      </c>
      <c r="AV27" s="292">
        <f t="shared" si="18"/>
        <v>0</v>
      </c>
      <c r="AW27" s="292">
        <f t="shared" si="18"/>
        <v>0</v>
      </c>
      <c r="AX27" s="292">
        <f t="shared" si="18"/>
        <v>0</v>
      </c>
      <c r="AY27" s="292">
        <f t="shared" si="18"/>
        <v>0.60840300000000003</v>
      </c>
      <c r="AZ27" s="292">
        <f t="shared" si="18"/>
        <v>0.90020299999999998</v>
      </c>
      <c r="BA27" s="292">
        <f t="shared" si="18"/>
        <v>1.775603</v>
      </c>
      <c r="BH27" s="91">
        <f t="shared" si="19"/>
        <v>6.0000000000000005E-2</v>
      </c>
      <c r="BI27" s="92" t="s">
        <v>339</v>
      </c>
    </row>
    <row r="28" spans="1:61" ht="12.75" customHeight="1">
      <c r="A28" s="92" t="s">
        <v>352</v>
      </c>
      <c r="B28" s="8" t="s">
        <v>182</v>
      </c>
      <c r="D28" s="287">
        <v>9.2691666666666672E-2</v>
      </c>
      <c r="E28" s="11"/>
      <c r="F28" s="29">
        <v>0.1142</v>
      </c>
      <c r="G28" s="29">
        <v>0.1103</v>
      </c>
      <c r="H28" s="29">
        <v>0.1221</v>
      </c>
      <c r="I28" s="29">
        <v>0.13200000000000001</v>
      </c>
      <c r="J28" s="29">
        <v>8.1000000000000003E-2</v>
      </c>
      <c r="K28" s="29">
        <v>7.9500000000000001E-2</v>
      </c>
      <c r="L28" s="29">
        <v>3.4099999999999998E-2</v>
      </c>
      <c r="M28" s="29">
        <v>0</v>
      </c>
      <c r="N28" s="29">
        <v>1.6299999999999999E-2</v>
      </c>
      <c r="O28" s="29">
        <v>2.1499999999999998E-2</v>
      </c>
      <c r="P28" s="29">
        <v>3.3700000000000001E-2</v>
      </c>
      <c r="Q28" s="29">
        <v>6.5600000000000006E-2</v>
      </c>
      <c r="R28" s="287">
        <f t="shared" si="17"/>
        <v>6.7524999999999988E-2</v>
      </c>
      <c r="T28" s="64" t="str">
        <f t="shared" si="12"/>
        <v>E316</v>
      </c>
      <c r="U28" s="289">
        <v>12.11</v>
      </c>
      <c r="V28" s="289">
        <v>12.11</v>
      </c>
      <c r="W28" s="289">
        <v>12.34</v>
      </c>
      <c r="X28" s="289">
        <v>12.34</v>
      </c>
      <c r="Y28" s="289">
        <v>12.34</v>
      </c>
      <c r="Z28" s="289">
        <v>11.74</v>
      </c>
      <c r="AA28" s="289">
        <v>11.94</v>
      </c>
      <c r="AB28" s="289">
        <v>11.37</v>
      </c>
      <c r="AC28" s="289">
        <v>11.72</v>
      </c>
      <c r="AD28" s="289">
        <v>11.62</v>
      </c>
      <c r="AE28" s="289">
        <v>11.96</v>
      </c>
      <c r="AF28" s="289">
        <v>11.62</v>
      </c>
      <c r="AM28" s="298">
        <f t="shared" si="14"/>
        <v>0.11553333333333332</v>
      </c>
      <c r="AN28" s="291">
        <f t="shared" si="15"/>
        <v>-4.8008333333333333E-2</v>
      </c>
      <c r="AP28" s="292">
        <f t="shared" si="20"/>
        <v>1.3829619999999998</v>
      </c>
      <c r="AQ28" s="292">
        <f t="shared" si="18"/>
        <v>1.3357329999999998</v>
      </c>
      <c r="AR28" s="292">
        <f t="shared" si="18"/>
        <v>1.5067139999999999</v>
      </c>
      <c r="AS28" s="292">
        <f t="shared" si="18"/>
        <v>1.6288800000000001</v>
      </c>
      <c r="AT28" s="292">
        <f t="shared" si="18"/>
        <v>0.99953999999999998</v>
      </c>
      <c r="AU28" s="292">
        <f t="shared" si="18"/>
        <v>0.93332999999999999</v>
      </c>
      <c r="AV28" s="292">
        <f t="shared" si="18"/>
        <v>0.40715399999999996</v>
      </c>
      <c r="AW28" s="292">
        <f t="shared" si="18"/>
        <v>0</v>
      </c>
      <c r="AX28" s="292">
        <f t="shared" si="18"/>
        <v>0.19103599999999998</v>
      </c>
      <c r="AY28" s="292">
        <f t="shared" si="18"/>
        <v>0.24982999999999997</v>
      </c>
      <c r="AZ28" s="292">
        <f t="shared" si="18"/>
        <v>0.40305200000000002</v>
      </c>
      <c r="BA28" s="292">
        <f t="shared" si="18"/>
        <v>0.76227200000000006</v>
      </c>
      <c r="BH28" s="91">
        <f t="shared" si="19"/>
        <v>3.1900000000000005E-2</v>
      </c>
    </row>
    <row r="29" spans="1:61" ht="12.75" customHeight="1">
      <c r="A29" s="92" t="s">
        <v>353</v>
      </c>
      <c r="B29" s="8" t="s">
        <v>178</v>
      </c>
      <c r="D29" s="287">
        <v>9.6883333333333321E-2</v>
      </c>
      <c r="E29" s="11"/>
      <c r="F29" s="29">
        <v>0.12429999999999999</v>
      </c>
      <c r="G29" s="29">
        <v>0.107</v>
      </c>
      <c r="H29" s="29">
        <v>0.10589999999999999</v>
      </c>
      <c r="I29" s="29">
        <v>0.1023</v>
      </c>
      <c r="J29" s="29">
        <v>4.3799999999999999E-2</v>
      </c>
      <c r="K29" s="29">
        <v>9.9500000000000005E-2</v>
      </c>
      <c r="L29" s="29">
        <v>0.1084</v>
      </c>
      <c r="M29" s="29">
        <v>8.1299999999999997E-2</v>
      </c>
      <c r="N29" s="29">
        <v>0.1396</v>
      </c>
      <c r="O29" s="29">
        <v>0.14929999999999999</v>
      </c>
      <c r="P29" s="29">
        <v>0.1467</v>
      </c>
      <c r="Q29" s="29">
        <v>0.14319999999999999</v>
      </c>
      <c r="R29" s="287">
        <f t="shared" si="17"/>
        <v>0.11260833333333335</v>
      </c>
      <c r="T29" s="64" t="str">
        <f t="shared" si="12"/>
        <v>E231</v>
      </c>
      <c r="U29" s="289">
        <v>36.549999999999997</v>
      </c>
      <c r="V29" s="289">
        <v>36.200000000000003</v>
      </c>
      <c r="W29" s="289">
        <v>37.35</v>
      </c>
      <c r="X29" s="289">
        <v>36.869999999999997</v>
      </c>
      <c r="Y29" s="289">
        <v>37.67</v>
      </c>
      <c r="Z29" s="289">
        <v>38.01</v>
      </c>
      <c r="AA29" s="289">
        <v>38.22</v>
      </c>
      <c r="AB29" s="289">
        <v>36.03</v>
      </c>
      <c r="AC29" s="289">
        <v>37.33</v>
      </c>
      <c r="AD29" s="289">
        <v>37.75</v>
      </c>
      <c r="AE29" s="289">
        <v>37.97</v>
      </c>
      <c r="AF29" s="289">
        <v>37.35</v>
      </c>
      <c r="AM29" s="298">
        <f t="shared" si="14"/>
        <v>0.1124</v>
      </c>
      <c r="AN29" s="291">
        <f t="shared" si="15"/>
        <v>2.0833333333335202E-4</v>
      </c>
      <c r="AP29" s="292">
        <f t="shared" si="20"/>
        <v>4.5431649999999992</v>
      </c>
      <c r="AQ29" s="292">
        <f t="shared" si="18"/>
        <v>3.8734000000000002</v>
      </c>
      <c r="AR29" s="292">
        <f t="shared" si="18"/>
        <v>3.955365</v>
      </c>
      <c r="AS29" s="292">
        <f t="shared" si="18"/>
        <v>3.771801</v>
      </c>
      <c r="AT29" s="292">
        <f t="shared" si="18"/>
        <v>1.6499460000000001</v>
      </c>
      <c r="AU29" s="292">
        <f t="shared" si="18"/>
        <v>3.7819950000000002</v>
      </c>
      <c r="AV29" s="292">
        <f t="shared" si="18"/>
        <v>4.1430479999999994</v>
      </c>
      <c r="AW29" s="292">
        <f t="shared" si="18"/>
        <v>2.9292389999999999</v>
      </c>
      <c r="AX29" s="292">
        <f t="shared" si="18"/>
        <v>5.2112679999999996</v>
      </c>
      <c r="AY29" s="292">
        <f t="shared" si="18"/>
        <v>5.6360749999999999</v>
      </c>
      <c r="AZ29" s="292">
        <f t="shared" si="18"/>
        <v>5.5701989999999997</v>
      </c>
      <c r="BA29" s="292">
        <f t="shared" si="18"/>
        <v>5.3485199999999997</v>
      </c>
      <c r="BH29" s="91">
        <f t="shared" si="19"/>
        <v>-3.5000000000000031E-3</v>
      </c>
    </row>
    <row r="30" spans="1:61" ht="6" customHeight="1">
      <c r="B30" s="11"/>
      <c r="C30" s="11"/>
      <c r="D30" s="11"/>
      <c r="E30" s="11"/>
      <c r="F30" s="11"/>
      <c r="G30" s="11"/>
      <c r="H30" s="11"/>
      <c r="I30" s="11"/>
      <c r="J30" s="11"/>
      <c r="K30" s="11"/>
      <c r="L30" s="11"/>
      <c r="M30" s="11"/>
      <c r="N30" s="11"/>
      <c r="O30" s="11"/>
      <c r="P30" s="11"/>
      <c r="Q30" s="10"/>
      <c r="R30" s="10"/>
      <c r="T30" s="64"/>
      <c r="U30" s="301"/>
      <c r="V30" s="301"/>
      <c r="W30" s="301"/>
      <c r="X30" s="301"/>
      <c r="Y30" s="301"/>
      <c r="Z30" s="301"/>
      <c r="AA30" s="301"/>
      <c r="AB30" s="301"/>
      <c r="AC30" s="301"/>
      <c r="AD30" s="301"/>
      <c r="AE30" s="301"/>
      <c r="AF30" s="301"/>
      <c r="AM30" s="31"/>
      <c r="AP30" s="301"/>
      <c r="AQ30" s="301"/>
      <c r="AR30" s="301"/>
      <c r="AS30" s="301"/>
      <c r="AT30" s="301"/>
      <c r="AU30" s="301"/>
      <c r="AV30" s="302"/>
      <c r="AW30" s="301"/>
      <c r="AX30" s="301"/>
      <c r="AY30" s="301"/>
      <c r="AZ30" s="301"/>
      <c r="BA30" s="301"/>
    </row>
    <row r="31" spans="1:61" ht="12.75" customHeight="1">
      <c r="A31" s="3" t="s">
        <v>354</v>
      </c>
      <c r="B31" s="7" t="s">
        <v>239</v>
      </c>
      <c r="C31" s="63"/>
      <c r="D31" s="251">
        <v>4.2634259259259261E-2</v>
      </c>
      <c r="E31" s="11"/>
      <c r="F31" s="71">
        <f>IF(AP31=0,"",AP31/U31)</f>
        <v>5.6189311022603827E-2</v>
      </c>
      <c r="G31" s="71">
        <f>IF(AQ31=0,"",AQ31/V31)</f>
        <v>7.3056511639911226E-2</v>
      </c>
      <c r="H31" s="71">
        <f>IF(AR31=0,"",AR31/W31)</f>
        <v>6.6622302009608919E-2</v>
      </c>
      <c r="I31" s="71">
        <f>IF(AS31=0,"",AS31/X31)</f>
        <v>5.2085610450077591E-2</v>
      </c>
      <c r="J31" s="71">
        <f t="shared" ref="J31:Q31" si="21">IF(AT31=0,"",AT31/Y31)</f>
        <v>4.0567310484289125E-2</v>
      </c>
      <c r="K31" s="71">
        <f>IF(AU31=0,"",AU31/Z31)</f>
        <v>4.5127282449916539E-2</v>
      </c>
      <c r="L31" s="71">
        <f>IF(AV31=0,"",AV31/AA31)</f>
        <v>3.3955744725849939E-2</v>
      </c>
      <c r="M31" s="71">
        <f>IF(AW31=0,"",AW31/AB31)</f>
        <v>3.0727055367976062E-2</v>
      </c>
      <c r="N31" s="71">
        <f>IF(AX31=0,"",AX31/AC31)</f>
        <v>4.7207749891114995E-2</v>
      </c>
      <c r="O31" s="71">
        <f t="shared" si="21"/>
        <v>5.7042832436587254E-2</v>
      </c>
      <c r="P31" s="71">
        <f t="shared" si="21"/>
        <v>7.1474139440704867E-2</v>
      </c>
      <c r="Q31" s="71">
        <f t="shared" si="21"/>
        <v>7.0421936857237646E-2</v>
      </c>
      <c r="R31" s="251">
        <f t="shared" ref="R31:R50" si="22">AVERAGE(F31:Q31)</f>
        <v>5.3706482231323162E-2</v>
      </c>
      <c r="T31" s="64" t="str">
        <f t="shared" ref="T31:T41" si="23">A31</f>
        <v>Zuid 17</v>
      </c>
      <c r="U31" s="295">
        <f>SUM(U32:U50)</f>
        <v>386.66000000000008</v>
      </c>
      <c r="V31" s="295">
        <f>SUM(V32:V50)</f>
        <v>387.46</v>
      </c>
      <c r="W31" s="295">
        <f>SUM(W32:W50)</f>
        <v>387.14000000000004</v>
      </c>
      <c r="X31" s="295">
        <f>SUM(X32:X50)</f>
        <v>386.6</v>
      </c>
      <c r="Y31" s="295">
        <f>SUM(Y32:Y50)</f>
        <v>385.71999999999997</v>
      </c>
      <c r="Z31" s="295">
        <f t="shared" ref="Z31:AF31" si="24">Z32+Z33+Z34+Z35+Z36+Z37+Z38+Z39+Z40+Z41+Z44+Z45+Z46+Z47+Z48+Z49+Z50</f>
        <v>383.3599999999999</v>
      </c>
      <c r="AA31" s="295">
        <f>AA32+AA33+AA34+AA35+AA36+AA37+AA38+AA39+AA40+AA41+AA44+AA45+AA46+AA47+AA48+AA49+AA50</f>
        <v>378.26</v>
      </c>
      <c r="AB31" s="295">
        <f>AB32+AB33+AB34+AB35+AB36+AB37+AB38+AB39+AB40+AB41+AB44+AB45+AB46+AB47+AB48+AB49+AB50</f>
        <v>364.28999999999996</v>
      </c>
      <c r="AC31" s="295">
        <f t="shared" si="24"/>
        <v>367.35999999999996</v>
      </c>
      <c r="AD31" s="295">
        <f t="shared" si="24"/>
        <v>364.28</v>
      </c>
      <c r="AE31" s="295">
        <f t="shared" si="24"/>
        <v>365.46000000000004</v>
      </c>
      <c r="AF31" s="295">
        <f t="shared" si="24"/>
        <v>361.71999999999997</v>
      </c>
      <c r="AM31" s="74">
        <f t="shared" ref="AM31:AM50" si="25">SUM(F31:H31)/3</f>
        <v>6.5289374890707991E-2</v>
      </c>
      <c r="AN31" s="75">
        <f t="shared" ref="AN31:AN50" si="26">R31-AM31</f>
        <v>-1.1582892659384829E-2</v>
      </c>
      <c r="AP31" s="297">
        <f>SUM(AP32:AP50)</f>
        <v>21.726158999999999</v>
      </c>
      <c r="AQ31" s="297">
        <f>SUM(AQ32:AQ50)</f>
        <v>28.306476</v>
      </c>
      <c r="AR31" s="297">
        <f>SUM(AR32:AR50)</f>
        <v>25.792158000000001</v>
      </c>
      <c r="AS31" s="297">
        <f t="shared" ref="AS31:BA31" si="27">AS32+AS33+AS34+AS35+AS36+AS37+AS38+AS39+AS40+AS41+AS44+AS45+AS46+AS47+AS48+AS49+AS50</f>
        <v>20.136296999999999</v>
      </c>
      <c r="AT31" s="297">
        <f t="shared" si="27"/>
        <v>15.647623000000001</v>
      </c>
      <c r="AU31" s="297">
        <f t="shared" si="27"/>
        <v>17.299994999999999</v>
      </c>
      <c r="AV31" s="297">
        <f t="shared" si="27"/>
        <v>12.844099999999997</v>
      </c>
      <c r="AW31" s="297">
        <f t="shared" si="27"/>
        <v>11.193558999999999</v>
      </c>
      <c r="AX31" s="297">
        <f t="shared" si="27"/>
        <v>17.342239000000003</v>
      </c>
      <c r="AY31" s="297">
        <f t="shared" si="27"/>
        <v>20.779563000000003</v>
      </c>
      <c r="AZ31" s="297">
        <f t="shared" si="27"/>
        <v>26.120939000000003</v>
      </c>
      <c r="BA31" s="297">
        <f t="shared" si="27"/>
        <v>25.473022999999998</v>
      </c>
      <c r="BD31" s="40">
        <f>SUM(F31:H31)/3</f>
        <v>6.5289374890707991E-2</v>
      </c>
      <c r="BE31" s="40">
        <f>SUM(I31:K31)/3</f>
        <v>4.5926734461427754E-2</v>
      </c>
      <c r="BF31" s="40">
        <f>SUM(L31:N31)/3</f>
        <v>3.7296849994980334E-2</v>
      </c>
      <c r="BG31" s="40">
        <f>SUM(O31:Q31)/3</f>
        <v>6.6312969578176575E-2</v>
      </c>
    </row>
    <row r="32" spans="1:61" ht="12.75" customHeight="1">
      <c r="A32" s="3" t="s">
        <v>355</v>
      </c>
      <c r="B32" s="8" t="s">
        <v>196</v>
      </c>
      <c r="C32" s="63"/>
      <c r="D32" s="287">
        <v>2.1416666666666667E-3</v>
      </c>
      <c r="E32" s="11"/>
      <c r="F32" s="29">
        <v>1.0200000000000001E-2</v>
      </c>
      <c r="G32" s="29">
        <v>0</v>
      </c>
      <c r="H32" s="29">
        <v>1.0200000000000001E-2</v>
      </c>
      <c r="I32" s="29">
        <v>0</v>
      </c>
      <c r="J32" s="29">
        <v>0</v>
      </c>
      <c r="K32" s="29">
        <v>0.1056</v>
      </c>
      <c r="L32" s="29">
        <v>0.1042</v>
      </c>
      <c r="M32" s="29">
        <v>9.4299999999999995E-2</v>
      </c>
      <c r="N32" s="29">
        <v>9.4299999999999995E-2</v>
      </c>
      <c r="O32" s="29">
        <v>9.4299999999999995E-2</v>
      </c>
      <c r="P32" s="29">
        <v>9.5600000000000004E-2</v>
      </c>
      <c r="Q32" s="29">
        <v>0.17649999999999999</v>
      </c>
      <c r="R32" s="287">
        <f t="shared" si="22"/>
        <v>6.5433333333333329E-2</v>
      </c>
      <c r="T32" s="64" t="str">
        <f t="shared" si="23"/>
        <v>E366</v>
      </c>
      <c r="U32" s="289">
        <v>10.8</v>
      </c>
      <c r="V32" s="289">
        <v>10.1</v>
      </c>
      <c r="W32" s="289">
        <v>10.08</v>
      </c>
      <c r="X32" s="289">
        <v>9.6</v>
      </c>
      <c r="Y32" s="289">
        <v>9.6</v>
      </c>
      <c r="Z32" s="289">
        <v>9.6</v>
      </c>
      <c r="AA32" s="289">
        <v>9.6</v>
      </c>
      <c r="AB32" s="289">
        <v>10.6</v>
      </c>
      <c r="AC32" s="289">
        <v>10.6</v>
      </c>
      <c r="AD32" s="289">
        <v>10.6</v>
      </c>
      <c r="AE32" s="289">
        <v>10.6</v>
      </c>
      <c r="AF32" s="289">
        <v>10.6</v>
      </c>
      <c r="AM32" s="298">
        <f t="shared" si="25"/>
        <v>6.8000000000000005E-3</v>
      </c>
      <c r="AN32" s="291">
        <f t="shared" si="26"/>
        <v>5.8633333333333329E-2</v>
      </c>
      <c r="AP32" s="292">
        <f t="shared" ref="AP32:BA50" si="28">F32*U32</f>
        <v>0.11016000000000002</v>
      </c>
      <c r="AQ32" s="292">
        <f t="shared" si="28"/>
        <v>0</v>
      </c>
      <c r="AR32" s="292">
        <f t="shared" si="28"/>
        <v>0.102816</v>
      </c>
      <c r="AS32" s="292">
        <f t="shared" si="28"/>
        <v>0</v>
      </c>
      <c r="AT32" s="292">
        <f t="shared" si="28"/>
        <v>0</v>
      </c>
      <c r="AU32" s="292">
        <f t="shared" si="28"/>
        <v>1.01376</v>
      </c>
      <c r="AV32" s="292">
        <f t="shared" si="28"/>
        <v>1.0003199999999999</v>
      </c>
      <c r="AW32" s="292">
        <f t="shared" si="28"/>
        <v>0.99957999999999991</v>
      </c>
      <c r="AX32" s="292">
        <f t="shared" si="28"/>
        <v>0.99957999999999991</v>
      </c>
      <c r="AY32" s="292">
        <f t="shared" si="28"/>
        <v>0.99957999999999991</v>
      </c>
      <c r="AZ32" s="292">
        <f t="shared" si="28"/>
        <v>1.01336</v>
      </c>
      <c r="BA32" s="292">
        <f t="shared" si="28"/>
        <v>1.8708999999999998</v>
      </c>
      <c r="BH32" s="91">
        <f t="shared" ref="BH32:BH50" si="29">Q32-P32</f>
        <v>8.0899999999999986E-2</v>
      </c>
      <c r="BI32" s="92" t="s">
        <v>339</v>
      </c>
    </row>
    <row r="33" spans="1:142" s="303" customFormat="1" ht="12.75" customHeight="1">
      <c r="A33" s="3" t="s">
        <v>356</v>
      </c>
      <c r="B33" s="8" t="s">
        <v>200</v>
      </c>
      <c r="C33" s="63"/>
      <c r="D33" s="287">
        <v>6.7908333333333334E-2</v>
      </c>
      <c r="E33" s="11"/>
      <c r="F33" s="29">
        <v>4.3999999999999997E-2</v>
      </c>
      <c r="G33" s="29">
        <v>4.82E-2</v>
      </c>
      <c r="H33" s="29">
        <v>4.1599999999999998E-2</v>
      </c>
      <c r="I33" s="29">
        <v>3.8100000000000002E-2</v>
      </c>
      <c r="J33" s="29">
        <v>2.7300000000000001E-2</v>
      </c>
      <c r="K33" s="29">
        <v>3.8199999999999998E-2</v>
      </c>
      <c r="L33" s="29">
        <v>3.6700000000000003E-2</v>
      </c>
      <c r="M33" s="29">
        <v>3.3700000000000001E-2</v>
      </c>
      <c r="N33" s="29">
        <v>5.4199999999999998E-2</v>
      </c>
      <c r="O33" s="29">
        <v>4.7399999999999998E-2</v>
      </c>
      <c r="P33" s="29">
        <v>3.0800000000000001E-2</v>
      </c>
      <c r="Q33" s="29">
        <v>2.75E-2</v>
      </c>
      <c r="R33" s="287">
        <f t="shared" si="22"/>
        <v>3.8975000000000003E-2</v>
      </c>
      <c r="S33" s="92"/>
      <c r="T33" s="64" t="str">
        <f t="shared" si="23"/>
        <v>E304</v>
      </c>
      <c r="U33" s="289">
        <v>20.100000000000001</v>
      </c>
      <c r="V33" s="289">
        <v>20.3</v>
      </c>
      <c r="W33" s="289">
        <v>20.309999999999999</v>
      </c>
      <c r="X33" s="289">
        <v>20.100000000000001</v>
      </c>
      <c r="Y33" s="289">
        <v>20.100000000000001</v>
      </c>
      <c r="Z33" s="289">
        <v>20.05</v>
      </c>
      <c r="AA33" s="289">
        <v>19.68</v>
      </c>
      <c r="AB33" s="289">
        <v>17.8</v>
      </c>
      <c r="AC33" s="289">
        <v>18.2</v>
      </c>
      <c r="AD33" s="289">
        <v>18.03</v>
      </c>
      <c r="AE33" s="289">
        <v>17</v>
      </c>
      <c r="AF33" s="289">
        <v>16.899999999999999</v>
      </c>
      <c r="AG33" s="64"/>
      <c r="AH33" s="92"/>
      <c r="AI33" s="92"/>
      <c r="AJ33" s="92"/>
      <c r="AK33" s="92"/>
      <c r="AL33" s="92"/>
      <c r="AM33" s="298">
        <f t="shared" si="25"/>
        <v>4.4600000000000001E-2</v>
      </c>
      <c r="AN33" s="291">
        <f t="shared" si="26"/>
        <v>-5.6249999999999981E-3</v>
      </c>
      <c r="AO33" s="92"/>
      <c r="AP33" s="292">
        <f t="shared" si="28"/>
        <v>0.88439999999999996</v>
      </c>
      <c r="AQ33" s="292">
        <f t="shared" si="28"/>
        <v>0.97846</v>
      </c>
      <c r="AR33" s="292">
        <f t="shared" si="28"/>
        <v>0.84489599999999987</v>
      </c>
      <c r="AS33" s="292">
        <f t="shared" si="28"/>
        <v>0.7658100000000001</v>
      </c>
      <c r="AT33" s="292">
        <f t="shared" si="28"/>
        <v>0.54873000000000005</v>
      </c>
      <c r="AU33" s="292">
        <f t="shared" si="28"/>
        <v>0.76590999999999998</v>
      </c>
      <c r="AV33" s="292">
        <f t="shared" si="28"/>
        <v>0.72225600000000001</v>
      </c>
      <c r="AW33" s="292">
        <f t="shared" si="28"/>
        <v>0.59986000000000006</v>
      </c>
      <c r="AX33" s="292">
        <f t="shared" si="28"/>
        <v>0.98643999999999998</v>
      </c>
      <c r="AY33" s="292">
        <f t="shared" si="28"/>
        <v>0.85462199999999999</v>
      </c>
      <c r="AZ33" s="292">
        <f t="shared" si="28"/>
        <v>0.52360000000000007</v>
      </c>
      <c r="BA33" s="292">
        <f t="shared" si="28"/>
        <v>0.46474999999999994</v>
      </c>
      <c r="BB33" s="92"/>
      <c r="BC33" s="92"/>
      <c r="BD33" s="92"/>
      <c r="BE33" s="92"/>
      <c r="BF33" s="92"/>
      <c r="BG33" s="92"/>
      <c r="BH33" s="91">
        <f t="shared" si="29"/>
        <v>-3.3000000000000008E-3</v>
      </c>
      <c r="BI33" s="92"/>
      <c r="BJ33" s="92"/>
      <c r="BK33" s="92"/>
      <c r="BL33" s="92"/>
      <c r="BM33" s="92"/>
      <c r="BN33" s="92"/>
      <c r="BO33" s="92"/>
      <c r="BP33" s="92"/>
      <c r="BQ33" s="92"/>
      <c r="BR33" s="41"/>
      <c r="BS33" s="41"/>
      <c r="BT33" s="41"/>
      <c r="BU33" s="41"/>
      <c r="BV33" s="41"/>
      <c r="BW33" s="41"/>
      <c r="BX33" s="41"/>
      <c r="BY33" s="41"/>
      <c r="BZ33" s="41"/>
      <c r="CA33" s="41"/>
      <c r="CB33" s="41"/>
      <c r="CC33" s="41"/>
      <c r="CD33" s="41"/>
      <c r="CE33" s="41"/>
      <c r="CF33" s="41"/>
      <c r="CG33" s="41"/>
      <c r="CH33" s="41"/>
      <c r="CI33" s="41"/>
      <c r="CJ33" s="41"/>
      <c r="CK33" s="41"/>
      <c r="CL33" s="41"/>
      <c r="CM33" s="41"/>
      <c r="CN33" s="41"/>
      <c r="CO33" s="41"/>
      <c r="CP33" s="41"/>
      <c r="CQ33" s="41"/>
      <c r="CR33" s="41"/>
      <c r="CS33" s="41"/>
      <c r="CT33" s="41"/>
      <c r="CU33" s="41"/>
      <c r="CV33" s="41"/>
      <c r="CW33" s="41"/>
      <c r="CX33" s="41"/>
      <c r="CY33" s="41"/>
      <c r="CZ33" s="41"/>
      <c r="DA33" s="41"/>
      <c r="DB33" s="41"/>
      <c r="DC33" s="41"/>
      <c r="DD33" s="41"/>
      <c r="DE33" s="41"/>
      <c r="DF33" s="41"/>
      <c r="DG33" s="41"/>
      <c r="DH33" s="41"/>
      <c r="DI33" s="41"/>
      <c r="DJ33" s="41"/>
      <c r="DK33" s="41"/>
      <c r="DL33" s="41"/>
      <c r="DM33" s="41"/>
      <c r="DN33" s="41"/>
      <c r="DO33" s="41"/>
      <c r="DP33" s="41"/>
      <c r="DQ33" s="41"/>
      <c r="DR33" s="41"/>
      <c r="DS33" s="41"/>
      <c r="DT33" s="41"/>
      <c r="DU33" s="41"/>
      <c r="DV33" s="41"/>
      <c r="DW33" s="41"/>
      <c r="DX33" s="41"/>
      <c r="DY33" s="41"/>
      <c r="DZ33" s="41"/>
      <c r="EA33" s="41"/>
      <c r="EB33" s="41"/>
      <c r="EC33" s="41"/>
      <c r="ED33" s="41"/>
      <c r="EE33" s="41"/>
      <c r="EF33" s="41"/>
      <c r="EG33" s="41"/>
      <c r="EH33" s="41"/>
      <c r="EI33" s="41"/>
      <c r="EJ33" s="41"/>
      <c r="EK33" s="41"/>
      <c r="EL33" s="41"/>
    </row>
    <row r="34" spans="1:142" ht="12.75" customHeight="1">
      <c r="A34" s="3" t="s">
        <v>357</v>
      </c>
      <c r="B34" s="8" t="s">
        <v>204</v>
      </c>
      <c r="C34" s="63"/>
      <c r="D34" s="287">
        <v>3.0724999999999999E-2</v>
      </c>
      <c r="E34" s="11"/>
      <c r="F34" s="29">
        <v>9.8900000000000002E-2</v>
      </c>
      <c r="G34" s="29">
        <v>9.8699999999999996E-2</v>
      </c>
      <c r="H34" s="29">
        <v>8.5699999999999998E-2</v>
      </c>
      <c r="I34" s="29">
        <v>6.8400000000000002E-2</v>
      </c>
      <c r="J34" s="29">
        <v>7.2400000000000006E-2</v>
      </c>
      <c r="K34" s="29">
        <v>9.6199999999999994E-2</v>
      </c>
      <c r="L34" s="29">
        <v>7.7200000000000005E-2</v>
      </c>
      <c r="M34" s="29">
        <v>5.2400000000000002E-2</v>
      </c>
      <c r="N34" s="29">
        <v>8.8999999999999996E-2</v>
      </c>
      <c r="O34" s="29">
        <v>0.13109999999999999</v>
      </c>
      <c r="P34" s="29">
        <v>0.1169</v>
      </c>
      <c r="Q34" s="29">
        <v>8.0199999999999994E-2</v>
      </c>
      <c r="R34" s="287">
        <f t="shared" si="22"/>
        <v>8.892499999999999E-2</v>
      </c>
      <c r="T34" s="64" t="str">
        <f t="shared" si="23"/>
        <v>E303</v>
      </c>
      <c r="U34" s="289">
        <v>17.149999999999999</v>
      </c>
      <c r="V34" s="289">
        <v>17</v>
      </c>
      <c r="W34" s="289">
        <v>17.5</v>
      </c>
      <c r="X34" s="289">
        <v>17.78</v>
      </c>
      <c r="Y34" s="289">
        <v>18</v>
      </c>
      <c r="Z34" s="289">
        <v>19.05</v>
      </c>
      <c r="AA34" s="289">
        <v>18.14</v>
      </c>
      <c r="AB34" s="289">
        <v>19.399999999999999</v>
      </c>
      <c r="AC34" s="289">
        <v>19.71</v>
      </c>
      <c r="AD34" s="289">
        <v>18.920000000000002</v>
      </c>
      <c r="AE34" s="289">
        <v>20.62</v>
      </c>
      <c r="AF34" s="289">
        <v>21.05</v>
      </c>
      <c r="AM34" s="298">
        <f t="shared" si="25"/>
        <v>9.4433333333333327E-2</v>
      </c>
      <c r="AN34" s="291">
        <f t="shared" si="26"/>
        <v>-5.5083333333333373E-3</v>
      </c>
      <c r="AP34" s="292">
        <f t="shared" si="28"/>
        <v>1.6961349999999999</v>
      </c>
      <c r="AQ34" s="292">
        <f t="shared" si="28"/>
        <v>1.6778999999999999</v>
      </c>
      <c r="AR34" s="292">
        <f t="shared" si="28"/>
        <v>1.4997499999999999</v>
      </c>
      <c r="AS34" s="292">
        <f t="shared" si="28"/>
        <v>1.2161520000000001</v>
      </c>
      <c r="AT34" s="292">
        <f t="shared" si="28"/>
        <v>1.3032000000000001</v>
      </c>
      <c r="AU34" s="292">
        <f t="shared" si="28"/>
        <v>1.8326099999999999</v>
      </c>
      <c r="AV34" s="292">
        <f t="shared" si="28"/>
        <v>1.4004080000000001</v>
      </c>
      <c r="AW34" s="292">
        <f t="shared" si="28"/>
        <v>1.0165599999999999</v>
      </c>
      <c r="AX34" s="292">
        <f t="shared" si="28"/>
        <v>1.7541899999999999</v>
      </c>
      <c r="AY34" s="292">
        <f t="shared" si="28"/>
        <v>2.4804120000000003</v>
      </c>
      <c r="AZ34" s="292">
        <f t="shared" si="28"/>
        <v>2.4104780000000003</v>
      </c>
      <c r="BA34" s="292">
        <f t="shared" si="28"/>
        <v>1.68821</v>
      </c>
      <c r="BH34" s="91">
        <f t="shared" si="29"/>
        <v>-3.670000000000001E-2</v>
      </c>
    </row>
    <row r="35" spans="1:142" ht="12.75" customHeight="1">
      <c r="A35" s="3" t="s">
        <v>358</v>
      </c>
      <c r="B35" s="8" t="s">
        <v>211</v>
      </c>
      <c r="C35" s="63"/>
      <c r="D35" s="287">
        <v>9.6091666666666672E-2</v>
      </c>
      <c r="E35" s="11"/>
      <c r="F35" s="29">
        <v>5.3699999999999998E-2</v>
      </c>
      <c r="G35" s="29">
        <v>7.1599999999999997E-2</v>
      </c>
      <c r="H35" s="29">
        <v>6.2700000000000006E-2</v>
      </c>
      <c r="I35" s="29">
        <v>2.7000000000000001E-3</v>
      </c>
      <c r="J35" s="29">
        <v>2.3999999999999998E-3</v>
      </c>
      <c r="K35" s="29">
        <v>1.4E-2</v>
      </c>
      <c r="L35" s="29">
        <v>0</v>
      </c>
      <c r="M35" s="29">
        <v>1.29E-2</v>
      </c>
      <c r="N35" s="29">
        <v>5.0799999999999998E-2</v>
      </c>
      <c r="O35" s="29">
        <v>5.3999999999999999E-2</v>
      </c>
      <c r="P35" s="29">
        <v>4.9799999999999997E-2</v>
      </c>
      <c r="Q35" s="29">
        <v>5.4600000000000003E-2</v>
      </c>
      <c r="R35" s="287">
        <f t="shared" si="22"/>
        <v>3.5766666666666669E-2</v>
      </c>
      <c r="T35" s="64" t="str">
        <f t="shared" si="23"/>
        <v>E243</v>
      </c>
      <c r="U35" s="289">
        <v>25.13</v>
      </c>
      <c r="V35" s="289">
        <v>25.23</v>
      </c>
      <c r="W35" s="289">
        <v>25.13</v>
      </c>
      <c r="X35" s="289">
        <v>25.13</v>
      </c>
      <c r="Y35" s="289">
        <v>23.95</v>
      </c>
      <c r="Z35" s="289">
        <v>23.05</v>
      </c>
      <c r="AA35" s="289">
        <v>22.48</v>
      </c>
      <c r="AB35" s="289">
        <v>20</v>
      </c>
      <c r="AC35" s="289">
        <v>20.81</v>
      </c>
      <c r="AD35" s="289">
        <v>20.9</v>
      </c>
      <c r="AE35" s="289">
        <v>20.9</v>
      </c>
      <c r="AF35" s="289">
        <v>20.9</v>
      </c>
      <c r="AM35" s="298">
        <f t="shared" si="25"/>
        <v>6.2666666666666662E-2</v>
      </c>
      <c r="AN35" s="291">
        <f t="shared" si="26"/>
        <v>-2.6899999999999993E-2</v>
      </c>
      <c r="AP35" s="292">
        <f t="shared" si="28"/>
        <v>1.3494809999999999</v>
      </c>
      <c r="AQ35" s="292">
        <f t="shared" si="28"/>
        <v>1.806468</v>
      </c>
      <c r="AR35" s="292">
        <f t="shared" si="28"/>
        <v>1.5756510000000001</v>
      </c>
      <c r="AS35" s="292">
        <f t="shared" si="28"/>
        <v>6.7850999999999995E-2</v>
      </c>
      <c r="AT35" s="292">
        <f t="shared" si="28"/>
        <v>5.7479999999999996E-2</v>
      </c>
      <c r="AU35" s="292">
        <f t="shared" si="28"/>
        <v>0.32270000000000004</v>
      </c>
      <c r="AV35" s="292">
        <f t="shared" si="28"/>
        <v>0</v>
      </c>
      <c r="AW35" s="292">
        <f t="shared" si="28"/>
        <v>0.25800000000000001</v>
      </c>
      <c r="AX35" s="292">
        <f t="shared" si="28"/>
        <v>1.057148</v>
      </c>
      <c r="AY35" s="292">
        <f t="shared" si="28"/>
        <v>1.1285999999999998</v>
      </c>
      <c r="AZ35" s="292">
        <f t="shared" si="28"/>
        <v>1.0408199999999999</v>
      </c>
      <c r="BA35" s="292">
        <f t="shared" si="28"/>
        <v>1.14114</v>
      </c>
      <c r="BH35" s="91">
        <f t="shared" si="29"/>
        <v>4.8000000000000057E-3</v>
      </c>
    </row>
    <row r="36" spans="1:142" ht="12.75" customHeight="1">
      <c r="A36" s="3" t="s">
        <v>359</v>
      </c>
      <c r="B36" s="8" t="s">
        <v>226</v>
      </c>
      <c r="C36" s="63"/>
      <c r="D36" s="287">
        <v>3.3383333333333334E-2</v>
      </c>
      <c r="E36" s="11"/>
      <c r="F36" s="29">
        <v>2.01E-2</v>
      </c>
      <c r="G36" s="29">
        <v>0</v>
      </c>
      <c r="H36" s="29">
        <v>0</v>
      </c>
      <c r="I36" s="29">
        <v>0</v>
      </c>
      <c r="J36" s="29">
        <v>1.32E-2</v>
      </c>
      <c r="K36" s="29">
        <v>4.7000000000000002E-3</v>
      </c>
      <c r="L36" s="29">
        <v>0</v>
      </c>
      <c r="M36" s="29">
        <v>0</v>
      </c>
      <c r="N36" s="29">
        <v>0</v>
      </c>
      <c r="O36" s="29">
        <v>4.0000000000000001E-3</v>
      </c>
      <c r="P36" s="29">
        <v>6.1999999999999998E-3</v>
      </c>
      <c r="Q36" s="29">
        <v>0</v>
      </c>
      <c r="R36" s="287">
        <f t="shared" si="22"/>
        <v>4.0166666666666658E-3</v>
      </c>
      <c r="T36" s="64" t="str">
        <f t="shared" si="23"/>
        <v>E183</v>
      </c>
      <c r="U36" s="289">
        <v>6.1</v>
      </c>
      <c r="V36" s="289">
        <v>6.1</v>
      </c>
      <c r="W36" s="289">
        <v>6.06</v>
      </c>
      <c r="X36" s="289">
        <v>6.1</v>
      </c>
      <c r="Y36" s="289">
        <v>6.1</v>
      </c>
      <c r="Z36" s="289">
        <v>7.1</v>
      </c>
      <c r="AA36" s="289">
        <v>7.12</v>
      </c>
      <c r="AB36" s="289">
        <v>7.5</v>
      </c>
      <c r="AC36" s="289">
        <v>6.5</v>
      </c>
      <c r="AD36" s="289">
        <v>6.5</v>
      </c>
      <c r="AE36" s="289">
        <v>6.5</v>
      </c>
      <c r="AF36" s="289">
        <v>6.49</v>
      </c>
      <c r="AM36" s="298">
        <f t="shared" si="25"/>
        <v>6.7000000000000002E-3</v>
      </c>
      <c r="AN36" s="291">
        <f t="shared" si="26"/>
        <v>-2.6833333333333344E-3</v>
      </c>
      <c r="AP36" s="292">
        <f t="shared" si="28"/>
        <v>0.12261</v>
      </c>
      <c r="AQ36" s="292">
        <f t="shared" si="28"/>
        <v>0</v>
      </c>
      <c r="AR36" s="292">
        <f t="shared" si="28"/>
        <v>0</v>
      </c>
      <c r="AS36" s="292">
        <f t="shared" si="28"/>
        <v>0</v>
      </c>
      <c r="AT36" s="292">
        <f t="shared" si="28"/>
        <v>8.0519999999999994E-2</v>
      </c>
      <c r="AU36" s="292">
        <f t="shared" si="28"/>
        <v>3.3369999999999997E-2</v>
      </c>
      <c r="AV36" s="292">
        <f t="shared" si="28"/>
        <v>0</v>
      </c>
      <c r="AW36" s="292">
        <f t="shared" si="28"/>
        <v>0</v>
      </c>
      <c r="AX36" s="292">
        <f t="shared" si="28"/>
        <v>0</v>
      </c>
      <c r="AY36" s="292">
        <f t="shared" si="28"/>
        <v>2.6000000000000002E-2</v>
      </c>
      <c r="AZ36" s="292">
        <f t="shared" si="28"/>
        <v>4.0299999999999996E-2</v>
      </c>
      <c r="BA36" s="292">
        <f t="shared" si="28"/>
        <v>0</v>
      </c>
      <c r="BH36" s="91">
        <f t="shared" si="29"/>
        <v>-6.1999999999999998E-3</v>
      </c>
    </row>
    <row r="37" spans="1:142" ht="12.75" customHeight="1">
      <c r="A37" s="3" t="s">
        <v>360</v>
      </c>
      <c r="B37" s="8" t="s">
        <v>230</v>
      </c>
      <c r="C37" s="63"/>
      <c r="D37" s="287">
        <v>6.4600000000000005E-2</v>
      </c>
      <c r="E37" s="11"/>
      <c r="F37" s="29">
        <v>1.54E-2</v>
      </c>
      <c r="G37" s="29">
        <v>3.6900000000000002E-2</v>
      </c>
      <c r="H37" s="29">
        <v>4.9399999999999999E-2</v>
      </c>
      <c r="I37" s="29">
        <v>2.07E-2</v>
      </c>
      <c r="J37" s="29">
        <v>2.5100000000000001E-2</v>
      </c>
      <c r="K37" s="29">
        <v>4.5900000000000003E-2</v>
      </c>
      <c r="L37" s="29">
        <v>9.9000000000000008E-3</v>
      </c>
      <c r="M37" s="29">
        <v>0</v>
      </c>
      <c r="N37" s="29">
        <v>5.9299999999999999E-2</v>
      </c>
      <c r="O37" s="29">
        <v>9.3100000000000002E-2</v>
      </c>
      <c r="P37" s="29">
        <v>8.0500000000000002E-2</v>
      </c>
      <c r="Q37" s="29">
        <v>0.12770000000000001</v>
      </c>
      <c r="R37" s="287">
        <f t="shared" si="22"/>
        <v>4.6991666666666675E-2</v>
      </c>
      <c r="T37" s="64" t="str">
        <f t="shared" si="23"/>
        <v>E196</v>
      </c>
      <c r="U37" s="289">
        <v>13.8</v>
      </c>
      <c r="V37" s="289">
        <v>13.74</v>
      </c>
      <c r="W37" s="289">
        <v>14.5</v>
      </c>
      <c r="X37" s="289">
        <v>14.5</v>
      </c>
      <c r="Y37" s="289">
        <v>14.53</v>
      </c>
      <c r="Z37" s="289">
        <v>13.94</v>
      </c>
      <c r="AA37" s="289">
        <v>13.68</v>
      </c>
      <c r="AB37" s="289">
        <v>10.9</v>
      </c>
      <c r="AC37" s="289">
        <v>10.9</v>
      </c>
      <c r="AD37" s="289">
        <v>10.5</v>
      </c>
      <c r="AE37" s="289">
        <v>9.73</v>
      </c>
      <c r="AF37" s="289">
        <v>9.5</v>
      </c>
      <c r="AM37" s="298">
        <f t="shared" si="25"/>
        <v>3.39E-2</v>
      </c>
      <c r="AN37" s="291">
        <f t="shared" si="26"/>
        <v>1.3091666666666675E-2</v>
      </c>
      <c r="AP37" s="292">
        <f t="shared" si="28"/>
        <v>0.21252000000000001</v>
      </c>
      <c r="AQ37" s="292">
        <f t="shared" si="28"/>
        <v>0.50700600000000007</v>
      </c>
      <c r="AR37" s="292">
        <f t="shared" si="28"/>
        <v>0.71629999999999994</v>
      </c>
      <c r="AS37" s="292">
        <f t="shared" si="28"/>
        <v>0.30014999999999997</v>
      </c>
      <c r="AT37" s="292">
        <f t="shared" si="28"/>
        <v>0.364703</v>
      </c>
      <c r="AU37" s="292">
        <f t="shared" si="28"/>
        <v>0.63984600000000003</v>
      </c>
      <c r="AV37" s="292">
        <f t="shared" si="28"/>
        <v>0.135432</v>
      </c>
      <c r="AW37" s="292">
        <f t="shared" si="28"/>
        <v>0</v>
      </c>
      <c r="AX37" s="292">
        <f t="shared" si="28"/>
        <v>0.64637</v>
      </c>
      <c r="AY37" s="292">
        <f t="shared" si="28"/>
        <v>0.97755000000000003</v>
      </c>
      <c r="AZ37" s="292">
        <f t="shared" si="28"/>
        <v>0.7832650000000001</v>
      </c>
      <c r="BA37" s="292">
        <f t="shared" si="28"/>
        <v>1.2131500000000002</v>
      </c>
      <c r="BH37" s="91">
        <f t="shared" si="29"/>
        <v>4.7200000000000006E-2</v>
      </c>
      <c r="BI37" s="92" t="s">
        <v>339</v>
      </c>
    </row>
    <row r="38" spans="1:142" ht="12.75" customHeight="1">
      <c r="A38" s="3" t="s">
        <v>361</v>
      </c>
      <c r="B38" s="8" t="s">
        <v>362</v>
      </c>
      <c r="C38" s="63"/>
      <c r="D38" s="287">
        <v>1.1516666666666666E-2</v>
      </c>
      <c r="E38" s="11"/>
      <c r="F38" s="29">
        <v>0</v>
      </c>
      <c r="G38" s="29">
        <v>1.11E-2</v>
      </c>
      <c r="H38" s="29">
        <v>3.3E-3</v>
      </c>
      <c r="I38" s="29">
        <v>1.12E-2</v>
      </c>
      <c r="J38" s="29">
        <v>3.3E-3</v>
      </c>
      <c r="K38" s="29">
        <v>0</v>
      </c>
      <c r="L38" s="29">
        <v>0</v>
      </c>
      <c r="M38" s="29">
        <v>0</v>
      </c>
      <c r="N38" s="29">
        <v>0</v>
      </c>
      <c r="O38" s="29">
        <v>1.23E-2</v>
      </c>
      <c r="P38" s="29">
        <v>0</v>
      </c>
      <c r="Q38" s="29">
        <v>1.43E-2</v>
      </c>
      <c r="R38" s="287">
        <f t="shared" si="22"/>
        <v>4.6249999999999998E-3</v>
      </c>
      <c r="T38" s="64" t="str">
        <f t="shared" si="23"/>
        <v>E201</v>
      </c>
      <c r="U38" s="289">
        <v>9.65</v>
      </c>
      <c r="V38" s="289">
        <v>9.65</v>
      </c>
      <c r="W38" s="289">
        <v>9.65</v>
      </c>
      <c r="X38" s="289">
        <v>9.65</v>
      </c>
      <c r="Y38" s="289">
        <v>9.65</v>
      </c>
      <c r="Z38" s="289">
        <v>9.65</v>
      </c>
      <c r="AA38" s="289">
        <v>9.2799999999999994</v>
      </c>
      <c r="AB38" s="289">
        <v>7.05</v>
      </c>
      <c r="AC38" s="289">
        <v>7.05</v>
      </c>
      <c r="AD38" s="289">
        <v>7.85</v>
      </c>
      <c r="AE38" s="289">
        <v>7.85</v>
      </c>
      <c r="AF38" s="289">
        <v>7.24</v>
      </c>
      <c r="AM38" s="298">
        <f t="shared" si="25"/>
        <v>4.7999999999999996E-3</v>
      </c>
      <c r="AN38" s="291">
        <f t="shared" si="26"/>
        <v>-1.7499999999999981E-4</v>
      </c>
      <c r="AP38" s="292">
        <f t="shared" si="28"/>
        <v>0</v>
      </c>
      <c r="AQ38" s="292">
        <f t="shared" si="28"/>
        <v>0.107115</v>
      </c>
      <c r="AR38" s="292">
        <f t="shared" si="28"/>
        <v>3.1844999999999998E-2</v>
      </c>
      <c r="AS38" s="292">
        <f t="shared" si="28"/>
        <v>0.10808000000000001</v>
      </c>
      <c r="AT38" s="292">
        <f t="shared" si="28"/>
        <v>3.1844999999999998E-2</v>
      </c>
      <c r="AU38" s="292">
        <f t="shared" si="28"/>
        <v>0</v>
      </c>
      <c r="AV38" s="292">
        <f t="shared" si="28"/>
        <v>0</v>
      </c>
      <c r="AW38" s="292">
        <f t="shared" si="28"/>
        <v>0</v>
      </c>
      <c r="AX38" s="292">
        <f t="shared" si="28"/>
        <v>0</v>
      </c>
      <c r="AY38" s="292">
        <f t="shared" si="28"/>
        <v>9.6555000000000002E-2</v>
      </c>
      <c r="AZ38" s="292">
        <f t="shared" si="28"/>
        <v>0</v>
      </c>
      <c r="BA38" s="292">
        <f t="shared" si="28"/>
        <v>0.103532</v>
      </c>
      <c r="BH38" s="91">
        <f t="shared" si="29"/>
        <v>1.43E-2</v>
      </c>
    </row>
    <row r="39" spans="1:142" ht="12.75" customHeight="1">
      <c r="A39" s="3" t="s">
        <v>363</v>
      </c>
      <c r="B39" s="8" t="s">
        <v>364</v>
      </c>
      <c r="C39" s="63"/>
      <c r="D39" s="287">
        <v>4.2908333333333333E-2</v>
      </c>
      <c r="E39" s="11"/>
      <c r="F39" s="29">
        <v>8.7499999999999994E-2</v>
      </c>
      <c r="G39" s="29">
        <v>9.0200000000000002E-2</v>
      </c>
      <c r="H39" s="29">
        <v>9.3899999999999997E-2</v>
      </c>
      <c r="I39" s="29">
        <v>7.0199999999999999E-2</v>
      </c>
      <c r="J39" s="29">
        <v>3.2800000000000003E-2</v>
      </c>
      <c r="K39" s="29">
        <v>8.8999999999999999E-3</v>
      </c>
      <c r="L39" s="29">
        <v>0</v>
      </c>
      <c r="M39" s="29">
        <v>0</v>
      </c>
      <c r="N39" s="29">
        <v>9.1999999999999998E-3</v>
      </c>
      <c r="O39" s="29">
        <v>9.4999999999999998E-3</v>
      </c>
      <c r="P39" s="29">
        <v>5.9299999999999999E-2</v>
      </c>
      <c r="Q39" s="29">
        <v>7.8299999999999995E-2</v>
      </c>
      <c r="R39" s="287">
        <f t="shared" si="22"/>
        <v>4.498333333333334E-2</v>
      </c>
      <c r="T39" s="64" t="str">
        <f t="shared" si="23"/>
        <v>E204</v>
      </c>
      <c r="U39" s="289">
        <v>19.62</v>
      </c>
      <c r="V39" s="289">
        <v>20.11</v>
      </c>
      <c r="W39" s="289">
        <v>19.52</v>
      </c>
      <c r="X39" s="289">
        <v>18.79</v>
      </c>
      <c r="Y39" s="289">
        <v>18.7</v>
      </c>
      <c r="Z39" s="289">
        <v>18.7</v>
      </c>
      <c r="AA39" s="289">
        <v>18.7</v>
      </c>
      <c r="AB39" s="289">
        <v>18.100000000000001</v>
      </c>
      <c r="AC39" s="289">
        <v>18.100000000000001</v>
      </c>
      <c r="AD39" s="289">
        <v>18.07</v>
      </c>
      <c r="AE39" s="289">
        <v>17.3</v>
      </c>
      <c r="AF39" s="289">
        <v>17.3</v>
      </c>
      <c r="AM39" s="298">
        <f t="shared" si="25"/>
        <v>9.0533333333333341E-2</v>
      </c>
      <c r="AN39" s="291">
        <f t="shared" si="26"/>
        <v>-4.555E-2</v>
      </c>
      <c r="AP39" s="292">
        <f t="shared" si="28"/>
        <v>1.71675</v>
      </c>
      <c r="AQ39" s="292">
        <f t="shared" si="28"/>
        <v>1.813922</v>
      </c>
      <c r="AR39" s="292">
        <f t="shared" si="28"/>
        <v>1.8329279999999999</v>
      </c>
      <c r="AS39" s="292">
        <f t="shared" si="28"/>
        <v>1.3190579999999998</v>
      </c>
      <c r="AT39" s="292">
        <f t="shared" si="28"/>
        <v>0.61336000000000002</v>
      </c>
      <c r="AU39" s="292">
        <f t="shared" si="28"/>
        <v>0.16642999999999999</v>
      </c>
      <c r="AV39" s="292">
        <f t="shared" si="28"/>
        <v>0</v>
      </c>
      <c r="AW39" s="292">
        <f t="shared" si="28"/>
        <v>0</v>
      </c>
      <c r="AX39" s="292">
        <f t="shared" si="28"/>
        <v>0.16652</v>
      </c>
      <c r="AY39" s="292">
        <f t="shared" si="28"/>
        <v>0.17166500000000001</v>
      </c>
      <c r="AZ39" s="292">
        <f t="shared" si="28"/>
        <v>1.02589</v>
      </c>
      <c r="BA39" s="292">
        <f t="shared" si="28"/>
        <v>1.35459</v>
      </c>
      <c r="BH39" s="91">
        <f t="shared" si="29"/>
        <v>1.8999999999999996E-2</v>
      </c>
    </row>
    <row r="40" spans="1:142" ht="12.75" customHeight="1">
      <c r="A40" s="3" t="s">
        <v>365</v>
      </c>
      <c r="B40" s="8" t="s">
        <v>366</v>
      </c>
      <c r="C40" s="63"/>
      <c r="D40" s="287">
        <v>9.608333333333335E-3</v>
      </c>
      <c r="E40" s="11"/>
      <c r="F40" s="29">
        <v>5.04E-2</v>
      </c>
      <c r="G40" s="29">
        <v>9.9400000000000002E-2</v>
      </c>
      <c r="H40" s="29">
        <v>3.5799999999999998E-2</v>
      </c>
      <c r="I40" s="29">
        <v>2.12E-2</v>
      </c>
      <c r="J40" s="29">
        <v>2.4500000000000001E-2</v>
      </c>
      <c r="K40" s="29">
        <v>3.6200000000000003E-2</v>
      </c>
      <c r="L40" s="29">
        <v>0.01</v>
      </c>
      <c r="M40" s="29">
        <v>0</v>
      </c>
      <c r="N40" s="29">
        <v>1.47E-2</v>
      </c>
      <c r="O40" s="29">
        <v>1.61E-2</v>
      </c>
      <c r="P40" s="29">
        <v>4.2799999999999998E-2</v>
      </c>
      <c r="Q40" s="29">
        <v>4.3299999999999998E-2</v>
      </c>
      <c r="R40" s="287">
        <f t="shared" si="22"/>
        <v>3.2866666666666662E-2</v>
      </c>
      <c r="T40" s="64" t="str">
        <f t="shared" si="23"/>
        <v>E391</v>
      </c>
      <c r="U40" s="289">
        <v>20.99</v>
      </c>
      <c r="V40" s="289">
        <v>21.27</v>
      </c>
      <c r="W40" s="289">
        <v>21.27</v>
      </c>
      <c r="X40" s="289">
        <v>21.27</v>
      </c>
      <c r="Y40" s="289">
        <v>21.27</v>
      </c>
      <c r="Z40" s="289">
        <v>21.27</v>
      </c>
      <c r="AA40" s="289">
        <v>20.34</v>
      </c>
      <c r="AB40" s="289">
        <v>18.57</v>
      </c>
      <c r="AC40" s="289">
        <v>20.45</v>
      </c>
      <c r="AD40" s="289">
        <v>18.670000000000002</v>
      </c>
      <c r="AE40" s="289">
        <v>18.670000000000002</v>
      </c>
      <c r="AF40" s="289">
        <v>18.68</v>
      </c>
      <c r="AM40" s="298">
        <f t="shared" si="25"/>
        <v>6.186666666666666E-2</v>
      </c>
      <c r="AN40" s="291">
        <f t="shared" si="26"/>
        <v>-2.8999999999999998E-2</v>
      </c>
      <c r="AP40" s="292">
        <f t="shared" si="28"/>
        <v>1.0578959999999999</v>
      </c>
      <c r="AQ40" s="292">
        <f t="shared" si="28"/>
        <v>2.1142379999999998</v>
      </c>
      <c r="AR40" s="292">
        <f t="shared" si="28"/>
        <v>0.76146599999999998</v>
      </c>
      <c r="AS40" s="292">
        <f t="shared" si="28"/>
        <v>0.45092399999999999</v>
      </c>
      <c r="AT40" s="292">
        <f t="shared" si="28"/>
        <v>0.52111499999999999</v>
      </c>
      <c r="AU40" s="292">
        <f t="shared" si="28"/>
        <v>0.76997400000000005</v>
      </c>
      <c r="AV40" s="292">
        <f t="shared" si="28"/>
        <v>0.2034</v>
      </c>
      <c r="AW40" s="292">
        <f t="shared" si="28"/>
        <v>0</v>
      </c>
      <c r="AX40" s="292">
        <f t="shared" si="28"/>
        <v>0.30061499999999997</v>
      </c>
      <c r="AY40" s="292">
        <f t="shared" si="28"/>
        <v>0.30058700000000005</v>
      </c>
      <c r="AZ40" s="292">
        <f t="shared" si="28"/>
        <v>0.79907600000000001</v>
      </c>
      <c r="BA40" s="292">
        <f t="shared" si="28"/>
        <v>0.80884400000000001</v>
      </c>
      <c r="BH40" s="91">
        <f t="shared" si="29"/>
        <v>5.0000000000000044E-4</v>
      </c>
    </row>
    <row r="41" spans="1:142" ht="12.75" customHeight="1">
      <c r="A41" s="3" t="s">
        <v>367</v>
      </c>
      <c r="B41" s="8" t="s">
        <v>368</v>
      </c>
      <c r="C41" s="63"/>
      <c r="D41" s="287">
        <v>4.5358333333333334E-2</v>
      </c>
      <c r="E41" s="11"/>
      <c r="F41" s="29">
        <v>9.0200000000000002E-2</v>
      </c>
      <c r="G41" s="29">
        <v>0.10780000000000001</v>
      </c>
      <c r="H41" s="29">
        <v>8.7800000000000003E-2</v>
      </c>
      <c r="I41" s="29">
        <v>9.2600000000000002E-2</v>
      </c>
      <c r="J41" s="29">
        <v>5.1299999999999998E-2</v>
      </c>
      <c r="K41" s="29">
        <v>3.1899999999999998E-2</v>
      </c>
      <c r="L41" s="29">
        <v>1.6999999999999999E-3</v>
      </c>
      <c r="M41" s="29">
        <v>0</v>
      </c>
      <c r="N41" s="29">
        <v>0</v>
      </c>
      <c r="O41" s="29">
        <v>1.1999999999999999E-3</v>
      </c>
      <c r="P41" s="29">
        <v>4.4200000000000003E-2</v>
      </c>
      <c r="Q41" s="29">
        <v>4.0899999999999999E-2</v>
      </c>
      <c r="R41" s="287">
        <f t="shared" si="22"/>
        <v>4.58E-2</v>
      </c>
      <c r="T41" s="64" t="str">
        <f t="shared" si="23"/>
        <v>E378</v>
      </c>
      <c r="U41" s="289">
        <v>19.14</v>
      </c>
      <c r="V41" s="289">
        <v>19.14</v>
      </c>
      <c r="W41" s="289">
        <v>18.64</v>
      </c>
      <c r="X41" s="289">
        <v>18.54</v>
      </c>
      <c r="Y41" s="289">
        <v>18.54</v>
      </c>
      <c r="Z41" s="289">
        <v>18.54</v>
      </c>
      <c r="AA41" s="289">
        <v>18.38</v>
      </c>
      <c r="AB41" s="289">
        <v>17.690000000000001</v>
      </c>
      <c r="AC41" s="289">
        <v>16.829999999999998</v>
      </c>
      <c r="AD41" s="289">
        <v>16.850000000000001</v>
      </c>
      <c r="AE41" s="289">
        <v>17.149999999999999</v>
      </c>
      <c r="AF41" s="289">
        <v>16.8</v>
      </c>
      <c r="AL41" s="300"/>
      <c r="AM41" s="298">
        <f t="shared" si="25"/>
        <v>9.5266666666666666E-2</v>
      </c>
      <c r="AN41" s="291">
        <f t="shared" si="26"/>
        <v>-4.9466666666666666E-2</v>
      </c>
      <c r="AP41" s="292">
        <f t="shared" si="28"/>
        <v>1.7264280000000001</v>
      </c>
      <c r="AQ41" s="292">
        <f t="shared" si="28"/>
        <v>2.0632920000000001</v>
      </c>
      <c r="AR41" s="292">
        <f t="shared" si="28"/>
        <v>1.636592</v>
      </c>
      <c r="AS41" s="292">
        <f t="shared" si="28"/>
        <v>1.716804</v>
      </c>
      <c r="AT41" s="292">
        <f t="shared" si="28"/>
        <v>0.95110199999999989</v>
      </c>
      <c r="AU41" s="292">
        <f t="shared" si="28"/>
        <v>0.5914259999999999</v>
      </c>
      <c r="AV41" s="292">
        <f t="shared" si="28"/>
        <v>3.1245999999999996E-2</v>
      </c>
      <c r="AW41" s="292">
        <f t="shared" si="28"/>
        <v>0</v>
      </c>
      <c r="AX41" s="292">
        <f t="shared" si="28"/>
        <v>0</v>
      </c>
      <c r="AY41" s="292">
        <f t="shared" si="28"/>
        <v>2.0219999999999998E-2</v>
      </c>
      <c r="AZ41" s="292">
        <f t="shared" si="28"/>
        <v>0.75802999999999998</v>
      </c>
      <c r="BA41" s="292">
        <f t="shared" si="28"/>
        <v>0.68712000000000006</v>
      </c>
      <c r="BH41" s="91">
        <f t="shared" si="29"/>
        <v>-3.3000000000000043E-3</v>
      </c>
    </row>
    <row r="42" spans="1:142" ht="12.75" hidden="1" customHeight="1">
      <c r="A42" s="3"/>
      <c r="B42" s="8" t="s">
        <v>369</v>
      </c>
      <c r="C42" s="63"/>
      <c r="D42" s="287">
        <v>0</v>
      </c>
      <c r="E42" s="11"/>
      <c r="F42" s="29">
        <v>0</v>
      </c>
      <c r="G42" s="29">
        <v>0</v>
      </c>
      <c r="H42" s="29">
        <v>0</v>
      </c>
      <c r="I42" s="29">
        <v>0</v>
      </c>
      <c r="J42" s="29">
        <v>0</v>
      </c>
      <c r="K42" s="29">
        <v>0</v>
      </c>
      <c r="L42" s="29">
        <v>0</v>
      </c>
      <c r="M42" s="29">
        <v>0</v>
      </c>
      <c r="N42" s="29">
        <v>0</v>
      </c>
      <c r="O42" s="29">
        <v>0</v>
      </c>
      <c r="P42" s="29">
        <v>0</v>
      </c>
      <c r="Q42" s="29">
        <v>0</v>
      </c>
      <c r="R42" s="287">
        <f t="shared" si="22"/>
        <v>0</v>
      </c>
      <c r="T42" s="64"/>
      <c r="U42" s="289">
        <v>0.8</v>
      </c>
      <c r="V42" s="289">
        <v>0</v>
      </c>
      <c r="W42" s="289">
        <v>0</v>
      </c>
      <c r="X42" s="289">
        <v>0.02</v>
      </c>
      <c r="Y42" s="289">
        <v>0</v>
      </c>
      <c r="Z42" s="289">
        <v>0</v>
      </c>
      <c r="AA42" s="289">
        <v>0</v>
      </c>
      <c r="AB42" s="289">
        <v>0</v>
      </c>
      <c r="AC42" s="289">
        <v>0</v>
      </c>
      <c r="AD42" s="289">
        <v>0</v>
      </c>
      <c r="AE42" s="289">
        <v>0</v>
      </c>
      <c r="AF42" s="289">
        <v>0</v>
      </c>
      <c r="AL42" s="300"/>
      <c r="AM42" s="298">
        <f t="shared" si="25"/>
        <v>0</v>
      </c>
      <c r="AN42" s="291">
        <f>R42-AM42</f>
        <v>0</v>
      </c>
      <c r="AP42" s="292">
        <f t="shared" si="28"/>
        <v>0</v>
      </c>
      <c r="AQ42" s="292">
        <f t="shared" si="28"/>
        <v>0</v>
      </c>
      <c r="AR42" s="292">
        <f t="shared" si="28"/>
        <v>0</v>
      </c>
      <c r="AS42" s="292">
        <f t="shared" si="28"/>
        <v>0</v>
      </c>
      <c r="AT42" s="292">
        <f t="shared" si="28"/>
        <v>0</v>
      </c>
      <c r="AU42" s="292">
        <f t="shared" si="28"/>
        <v>0</v>
      </c>
      <c r="AV42" s="292">
        <f t="shared" si="28"/>
        <v>0</v>
      </c>
      <c r="AW42" s="292">
        <f t="shared" si="28"/>
        <v>0</v>
      </c>
      <c r="AX42" s="292">
        <f t="shared" si="28"/>
        <v>0</v>
      </c>
      <c r="AY42" s="292">
        <f t="shared" si="28"/>
        <v>0</v>
      </c>
      <c r="AZ42" s="292">
        <f t="shared" si="28"/>
        <v>0</v>
      </c>
      <c r="BA42" s="292">
        <f t="shared" si="28"/>
        <v>0</v>
      </c>
      <c r="BH42" s="91">
        <f t="shared" si="29"/>
        <v>0</v>
      </c>
    </row>
    <row r="43" spans="1:142" ht="12.75" hidden="1" customHeight="1">
      <c r="A43" s="3"/>
      <c r="B43" s="8" t="s">
        <v>370</v>
      </c>
      <c r="C43" s="63"/>
      <c r="D43" s="287">
        <v>0</v>
      </c>
      <c r="E43" s="11"/>
      <c r="F43" s="29">
        <v>0</v>
      </c>
      <c r="G43" s="29">
        <v>0</v>
      </c>
      <c r="H43" s="29">
        <v>0</v>
      </c>
      <c r="I43" s="29">
        <v>0</v>
      </c>
      <c r="J43" s="29">
        <v>0</v>
      </c>
      <c r="K43" s="29">
        <v>0</v>
      </c>
      <c r="L43" s="29">
        <v>0</v>
      </c>
      <c r="M43" s="29">
        <v>0</v>
      </c>
      <c r="N43" s="29">
        <v>0</v>
      </c>
      <c r="O43" s="29">
        <v>0</v>
      </c>
      <c r="P43" s="29">
        <v>0</v>
      </c>
      <c r="Q43" s="29">
        <v>0</v>
      </c>
      <c r="R43" s="287">
        <f t="shared" si="22"/>
        <v>0</v>
      </c>
      <c r="T43" s="64"/>
      <c r="U43" s="289">
        <v>3.9</v>
      </c>
      <c r="V43" s="289">
        <v>4.5</v>
      </c>
      <c r="W43" s="289">
        <v>4.5</v>
      </c>
      <c r="X43" s="289">
        <v>4.5</v>
      </c>
      <c r="Y43" s="289">
        <v>4.5</v>
      </c>
      <c r="Z43" s="289">
        <v>1</v>
      </c>
      <c r="AA43" s="289">
        <v>1</v>
      </c>
      <c r="AB43" s="289">
        <v>1</v>
      </c>
      <c r="AC43" s="289">
        <v>1</v>
      </c>
      <c r="AD43" s="289">
        <v>0</v>
      </c>
      <c r="AE43" s="289">
        <v>0</v>
      </c>
      <c r="AF43" s="289">
        <v>0</v>
      </c>
      <c r="AL43" s="300"/>
      <c r="AM43" s="298">
        <f t="shared" si="25"/>
        <v>0</v>
      </c>
      <c r="AN43" s="291">
        <f>R43-AM43</f>
        <v>0</v>
      </c>
      <c r="AP43" s="292">
        <f t="shared" si="28"/>
        <v>0</v>
      </c>
      <c r="AQ43" s="292">
        <f t="shared" si="28"/>
        <v>0</v>
      </c>
      <c r="AR43" s="292">
        <f t="shared" si="28"/>
        <v>0</v>
      </c>
      <c r="AS43" s="292">
        <f t="shared" si="28"/>
        <v>0</v>
      </c>
      <c r="AT43" s="292">
        <f t="shared" si="28"/>
        <v>0</v>
      </c>
      <c r="AU43" s="292">
        <f t="shared" si="28"/>
        <v>0</v>
      </c>
      <c r="AV43" s="292">
        <f t="shared" si="28"/>
        <v>0</v>
      </c>
      <c r="AW43" s="292">
        <f t="shared" si="28"/>
        <v>0</v>
      </c>
      <c r="AX43" s="292">
        <f t="shared" si="28"/>
        <v>0</v>
      </c>
      <c r="AY43" s="292">
        <f t="shared" si="28"/>
        <v>0</v>
      </c>
      <c r="AZ43" s="292">
        <f t="shared" si="28"/>
        <v>0</v>
      </c>
      <c r="BA43" s="292">
        <f t="shared" si="28"/>
        <v>0</v>
      </c>
      <c r="BH43" s="91">
        <f t="shared" si="29"/>
        <v>0</v>
      </c>
    </row>
    <row r="44" spans="1:142" ht="12.75" customHeight="1">
      <c r="A44" s="3" t="s">
        <v>371</v>
      </c>
      <c r="B44" s="68" t="s">
        <v>199</v>
      </c>
      <c r="C44" s="63"/>
      <c r="D44" s="287">
        <v>7.8399999999999984E-2</v>
      </c>
      <c r="E44" s="11"/>
      <c r="F44" s="29">
        <v>8.1299999999999997E-2</v>
      </c>
      <c r="G44" s="29">
        <v>9.1300000000000006E-2</v>
      </c>
      <c r="H44" s="29">
        <v>6.4100000000000004E-2</v>
      </c>
      <c r="I44" s="29">
        <v>0.1021</v>
      </c>
      <c r="J44" s="29">
        <v>7.4200000000000002E-2</v>
      </c>
      <c r="K44" s="29">
        <v>6.9199999999999998E-2</v>
      </c>
      <c r="L44" s="29">
        <v>6.5500000000000003E-2</v>
      </c>
      <c r="M44" s="29">
        <v>8.0600000000000005E-2</v>
      </c>
      <c r="N44" s="29">
        <v>9.0200000000000002E-2</v>
      </c>
      <c r="O44" s="29">
        <v>0.15040000000000001</v>
      </c>
      <c r="P44" s="29">
        <v>0.1305</v>
      </c>
      <c r="Q44" s="29">
        <v>8.0799999999999997E-2</v>
      </c>
      <c r="R44" s="287">
        <f t="shared" si="22"/>
        <v>9.0016666666666648E-2</v>
      </c>
      <c r="T44" s="64" t="str">
        <f t="shared" ref="T44:T50" si="30">A44</f>
        <v>E152</v>
      </c>
      <c r="U44" s="289">
        <v>14.2</v>
      </c>
      <c r="V44" s="289">
        <v>15.26</v>
      </c>
      <c r="W44" s="289">
        <v>15.6</v>
      </c>
      <c r="X44" s="289">
        <v>15.6</v>
      </c>
      <c r="Y44" s="289">
        <v>16.600000000000001</v>
      </c>
      <c r="Z44" s="289">
        <v>15.6</v>
      </c>
      <c r="AA44" s="289">
        <v>15.27</v>
      </c>
      <c r="AB44" s="289">
        <v>12.4</v>
      </c>
      <c r="AC44" s="289">
        <v>13.3</v>
      </c>
      <c r="AD44" s="289">
        <v>13.3</v>
      </c>
      <c r="AE44" s="289">
        <v>13.97</v>
      </c>
      <c r="AF44" s="289">
        <v>13.3</v>
      </c>
      <c r="AM44" s="298">
        <f t="shared" si="25"/>
        <v>7.8900000000000012E-2</v>
      </c>
      <c r="AN44" s="291">
        <f t="shared" si="26"/>
        <v>1.1116666666666636E-2</v>
      </c>
      <c r="AP44" s="292">
        <f t="shared" si="28"/>
        <v>1.1544599999999998</v>
      </c>
      <c r="AQ44" s="292">
        <f t="shared" si="28"/>
        <v>1.393238</v>
      </c>
      <c r="AR44" s="292">
        <f t="shared" si="28"/>
        <v>0.99996000000000007</v>
      </c>
      <c r="AS44" s="292">
        <f t="shared" si="28"/>
        <v>1.59276</v>
      </c>
      <c r="AT44" s="292">
        <f t="shared" si="28"/>
        <v>1.2317200000000001</v>
      </c>
      <c r="AU44" s="292">
        <f t="shared" si="28"/>
        <v>1.07952</v>
      </c>
      <c r="AV44" s="292">
        <f t="shared" si="28"/>
        <v>1.0001850000000001</v>
      </c>
      <c r="AW44" s="292">
        <f t="shared" si="28"/>
        <v>0.99944000000000011</v>
      </c>
      <c r="AX44" s="292">
        <f t="shared" si="28"/>
        <v>1.1996600000000002</v>
      </c>
      <c r="AY44" s="292">
        <f t="shared" si="28"/>
        <v>2.0003200000000003</v>
      </c>
      <c r="AZ44" s="292">
        <f t="shared" si="28"/>
        <v>1.8230850000000001</v>
      </c>
      <c r="BA44" s="292">
        <f t="shared" si="28"/>
        <v>1.07464</v>
      </c>
      <c r="BH44" s="91">
        <f t="shared" si="29"/>
        <v>-4.9700000000000008E-2</v>
      </c>
    </row>
    <row r="45" spans="1:142" ht="12.75" customHeight="1">
      <c r="A45" s="3" t="s">
        <v>372</v>
      </c>
      <c r="B45" s="68" t="s">
        <v>207</v>
      </c>
      <c r="C45" s="63"/>
      <c r="D45" s="287">
        <v>8.175E-3</v>
      </c>
      <c r="E45" s="11"/>
      <c r="F45" s="29">
        <v>1.2699999999999999E-2</v>
      </c>
      <c r="G45" s="29">
        <v>1.6E-2</v>
      </c>
      <c r="H45" s="29">
        <v>2.52E-2</v>
      </c>
      <c r="I45" s="29">
        <v>9.6600000000000005E-2</v>
      </c>
      <c r="J45" s="29">
        <v>7.1900000000000006E-2</v>
      </c>
      <c r="K45" s="29">
        <v>6.4000000000000001E-2</v>
      </c>
      <c r="L45" s="29">
        <v>6.1100000000000002E-2</v>
      </c>
      <c r="M45" s="29">
        <v>6.0499999999999998E-2</v>
      </c>
      <c r="N45" s="29">
        <v>3.4299999999999997E-2</v>
      </c>
      <c r="O45" s="29">
        <v>2.5000000000000001E-3</v>
      </c>
      <c r="P45" s="29">
        <v>1.0999999999999999E-2</v>
      </c>
      <c r="Q45" s="29">
        <v>5.0000000000000001E-3</v>
      </c>
      <c r="R45" s="287">
        <f t="shared" si="22"/>
        <v>3.8400000000000004E-2</v>
      </c>
      <c r="T45" s="64" t="str">
        <f t="shared" si="30"/>
        <v>E144</v>
      </c>
      <c r="U45" s="289">
        <v>13.74</v>
      </c>
      <c r="V45" s="289">
        <v>13.8</v>
      </c>
      <c r="W45" s="289">
        <v>13.8</v>
      </c>
      <c r="X45" s="289">
        <v>13.8</v>
      </c>
      <c r="Y45" s="289">
        <v>13.6</v>
      </c>
      <c r="Z45" s="289">
        <v>14.9</v>
      </c>
      <c r="AA45" s="289">
        <v>15.26</v>
      </c>
      <c r="AB45" s="289">
        <v>14.86</v>
      </c>
      <c r="AC45" s="289">
        <v>15.2</v>
      </c>
      <c r="AD45" s="289">
        <v>15.2</v>
      </c>
      <c r="AE45" s="289">
        <v>15.2</v>
      </c>
      <c r="AF45" s="289">
        <v>14.8</v>
      </c>
      <c r="AM45" s="298">
        <f t="shared" si="25"/>
        <v>1.7966666666666669E-2</v>
      </c>
      <c r="AN45" s="291">
        <f t="shared" si="26"/>
        <v>2.0433333333333335E-2</v>
      </c>
      <c r="AP45" s="292">
        <f t="shared" si="28"/>
        <v>0.17449799999999999</v>
      </c>
      <c r="AQ45" s="292">
        <f t="shared" si="28"/>
        <v>0.22080000000000002</v>
      </c>
      <c r="AR45" s="292">
        <f t="shared" si="28"/>
        <v>0.34776000000000001</v>
      </c>
      <c r="AS45" s="292">
        <f t="shared" si="28"/>
        <v>1.33308</v>
      </c>
      <c r="AT45" s="292">
        <f t="shared" si="28"/>
        <v>0.97784000000000004</v>
      </c>
      <c r="AU45" s="292">
        <f t="shared" si="28"/>
        <v>0.9536</v>
      </c>
      <c r="AV45" s="292">
        <f t="shared" si="28"/>
        <v>0.93238600000000005</v>
      </c>
      <c r="AW45" s="292">
        <f t="shared" si="28"/>
        <v>0.89902999999999988</v>
      </c>
      <c r="AX45" s="292">
        <f t="shared" si="28"/>
        <v>0.52135999999999993</v>
      </c>
      <c r="AY45" s="292">
        <f t="shared" si="28"/>
        <v>3.7999999999999999E-2</v>
      </c>
      <c r="AZ45" s="292">
        <f t="shared" si="28"/>
        <v>0.16719999999999999</v>
      </c>
      <c r="BA45" s="292">
        <f t="shared" si="28"/>
        <v>7.400000000000001E-2</v>
      </c>
      <c r="BH45" s="91">
        <f t="shared" si="29"/>
        <v>-5.9999999999999993E-3</v>
      </c>
    </row>
    <row r="46" spans="1:142" ht="12.75" customHeight="1">
      <c r="A46" s="3" t="s">
        <v>373</v>
      </c>
      <c r="B46" s="68" t="s">
        <v>203</v>
      </c>
      <c r="C46" s="63"/>
      <c r="D46" s="287">
        <v>2.5766666666666663E-2</v>
      </c>
      <c r="E46" s="11"/>
      <c r="F46" s="29">
        <v>8.2100000000000006E-2</v>
      </c>
      <c r="G46" s="29">
        <v>0.14269999999999999</v>
      </c>
      <c r="H46" s="29">
        <v>0.1181</v>
      </c>
      <c r="I46" s="29">
        <v>7.4200000000000002E-2</v>
      </c>
      <c r="J46" s="29">
        <v>7.51E-2</v>
      </c>
      <c r="K46" s="29">
        <v>7.3499999999999996E-2</v>
      </c>
      <c r="L46" s="29">
        <v>4.2099999999999999E-2</v>
      </c>
      <c r="M46" s="29">
        <v>2.86E-2</v>
      </c>
      <c r="N46" s="29">
        <v>6.8400000000000002E-2</v>
      </c>
      <c r="O46" s="29">
        <v>7.5300000000000006E-2</v>
      </c>
      <c r="P46" s="29">
        <v>0.11650000000000001</v>
      </c>
      <c r="Q46" s="29">
        <v>7.4700000000000003E-2</v>
      </c>
      <c r="R46" s="287">
        <f t="shared" si="22"/>
        <v>8.0941666666666676E-2</v>
      </c>
      <c r="T46" s="64" t="str">
        <f t="shared" si="30"/>
        <v>E137</v>
      </c>
      <c r="U46" s="289">
        <v>25.3</v>
      </c>
      <c r="V46" s="289">
        <v>25.39</v>
      </c>
      <c r="W46" s="289">
        <v>25.39</v>
      </c>
      <c r="X46" s="289">
        <v>25.39</v>
      </c>
      <c r="Y46" s="289">
        <v>25.39</v>
      </c>
      <c r="Z46" s="289">
        <v>26.29</v>
      </c>
      <c r="AA46" s="289">
        <v>25.65</v>
      </c>
      <c r="AB46" s="289">
        <v>24.59</v>
      </c>
      <c r="AC46" s="289">
        <v>23.69</v>
      </c>
      <c r="AD46" s="289">
        <v>24.08</v>
      </c>
      <c r="AE46" s="289">
        <v>24.69</v>
      </c>
      <c r="AF46" s="289">
        <v>24.79</v>
      </c>
      <c r="AM46" s="298">
        <f t="shared" si="25"/>
        <v>0.1143</v>
      </c>
      <c r="AN46" s="291">
        <f t="shared" si="26"/>
        <v>-3.3358333333333323E-2</v>
      </c>
      <c r="AP46" s="292">
        <f t="shared" si="28"/>
        <v>2.0771300000000004</v>
      </c>
      <c r="AQ46" s="292">
        <f t="shared" si="28"/>
        <v>3.6231529999999998</v>
      </c>
      <c r="AR46" s="292">
        <f t="shared" si="28"/>
        <v>2.9985590000000002</v>
      </c>
      <c r="AS46" s="292">
        <f t="shared" si="28"/>
        <v>1.8839380000000001</v>
      </c>
      <c r="AT46" s="292">
        <f t="shared" si="28"/>
        <v>1.9067890000000001</v>
      </c>
      <c r="AU46" s="292">
        <f t="shared" si="28"/>
        <v>1.9323149999999998</v>
      </c>
      <c r="AV46" s="292">
        <f t="shared" si="28"/>
        <v>1.0798649999999999</v>
      </c>
      <c r="AW46" s="292">
        <f t="shared" si="28"/>
        <v>0.70327399999999995</v>
      </c>
      <c r="AX46" s="292">
        <f t="shared" si="28"/>
        <v>1.6203960000000002</v>
      </c>
      <c r="AY46" s="292">
        <f t="shared" si="28"/>
        <v>1.8132239999999999</v>
      </c>
      <c r="AZ46" s="292">
        <f t="shared" si="28"/>
        <v>2.8763850000000004</v>
      </c>
      <c r="BA46" s="292">
        <f t="shared" si="28"/>
        <v>1.8518129999999999</v>
      </c>
      <c r="BH46" s="91">
        <f t="shared" si="29"/>
        <v>-4.1800000000000004E-2</v>
      </c>
    </row>
    <row r="47" spans="1:142" ht="12.75" customHeight="1">
      <c r="A47" s="3" t="s">
        <v>374</v>
      </c>
      <c r="B47" s="68" t="s">
        <v>214</v>
      </c>
      <c r="C47" s="63"/>
      <c r="D47" s="287">
        <v>3.3925000000000004E-2</v>
      </c>
      <c r="E47" s="11"/>
      <c r="F47" s="29">
        <v>5.4300000000000001E-2</v>
      </c>
      <c r="G47" s="29">
        <v>0.1053</v>
      </c>
      <c r="H47" s="29">
        <v>8.9700000000000002E-2</v>
      </c>
      <c r="I47" s="29">
        <v>4.7800000000000002E-2</v>
      </c>
      <c r="J47" s="29">
        <v>3.4200000000000001E-2</v>
      </c>
      <c r="K47" s="29">
        <v>3.6499999999999998E-2</v>
      </c>
      <c r="L47" s="29">
        <v>2.5100000000000001E-2</v>
      </c>
      <c r="M47" s="29">
        <v>2.0500000000000001E-2</v>
      </c>
      <c r="N47" s="29">
        <v>2.58E-2</v>
      </c>
      <c r="O47" s="29">
        <v>4.1599999999999998E-2</v>
      </c>
      <c r="P47" s="29">
        <v>8.4599999999999995E-2</v>
      </c>
      <c r="Q47" s="29">
        <v>9.5600000000000004E-2</v>
      </c>
      <c r="R47" s="287">
        <f t="shared" si="22"/>
        <v>5.5083333333333338E-2</v>
      </c>
      <c r="T47" s="64" t="str">
        <f t="shared" si="30"/>
        <v>E161</v>
      </c>
      <c r="U47" s="289">
        <v>47.72</v>
      </c>
      <c r="V47" s="289">
        <v>47.45</v>
      </c>
      <c r="W47" s="289">
        <v>47.38</v>
      </c>
      <c r="X47" s="289">
        <v>48.36</v>
      </c>
      <c r="Y47" s="289">
        <v>47.92</v>
      </c>
      <c r="Z47" s="289">
        <v>46.62</v>
      </c>
      <c r="AA47" s="289">
        <v>47.53</v>
      </c>
      <c r="AB47" s="289">
        <v>48.74</v>
      </c>
      <c r="AC47" s="289">
        <v>48.82</v>
      </c>
      <c r="AD47" s="289">
        <v>49.39</v>
      </c>
      <c r="AE47" s="289">
        <v>50.22</v>
      </c>
      <c r="AF47" s="289">
        <v>48.26</v>
      </c>
      <c r="AM47" s="298">
        <f t="shared" si="25"/>
        <v>8.3100000000000007E-2</v>
      </c>
      <c r="AN47" s="291">
        <f t="shared" si="26"/>
        <v>-2.8016666666666669E-2</v>
      </c>
      <c r="AP47" s="292">
        <f t="shared" si="28"/>
        <v>2.5911960000000001</v>
      </c>
      <c r="AQ47" s="292">
        <f t="shared" si="28"/>
        <v>4.9964850000000007</v>
      </c>
      <c r="AR47" s="292">
        <f t="shared" si="28"/>
        <v>4.2499860000000007</v>
      </c>
      <c r="AS47" s="292">
        <f t="shared" si="28"/>
        <v>2.3116080000000001</v>
      </c>
      <c r="AT47" s="292">
        <f t="shared" si="28"/>
        <v>1.6388640000000001</v>
      </c>
      <c r="AU47" s="292">
        <f t="shared" si="28"/>
        <v>1.7016299999999998</v>
      </c>
      <c r="AV47" s="292">
        <f t="shared" si="28"/>
        <v>1.193003</v>
      </c>
      <c r="AW47" s="292">
        <f t="shared" si="28"/>
        <v>0.99917000000000011</v>
      </c>
      <c r="AX47" s="292">
        <f t="shared" si="28"/>
        <v>1.2595559999999999</v>
      </c>
      <c r="AY47" s="292">
        <f t="shared" si="28"/>
        <v>2.054624</v>
      </c>
      <c r="AZ47" s="292">
        <f t="shared" si="28"/>
        <v>4.2486119999999996</v>
      </c>
      <c r="BA47" s="292">
        <f t="shared" si="28"/>
        <v>4.6136559999999998</v>
      </c>
      <c r="BH47" s="91">
        <f t="shared" si="29"/>
        <v>1.100000000000001E-2</v>
      </c>
    </row>
    <row r="48" spans="1:142" ht="12.75" customHeight="1">
      <c r="A48" s="3" t="s">
        <v>375</v>
      </c>
      <c r="B48" s="68" t="s">
        <v>210</v>
      </c>
      <c r="C48" s="63"/>
      <c r="D48" s="287">
        <v>9.0225E-2</v>
      </c>
      <c r="E48" s="11"/>
      <c r="F48" s="29">
        <v>6.88E-2</v>
      </c>
      <c r="G48" s="29">
        <v>0.11169999999999999</v>
      </c>
      <c r="H48" s="29">
        <v>0.18640000000000001</v>
      </c>
      <c r="I48" s="29">
        <v>0.1328</v>
      </c>
      <c r="J48" s="29">
        <v>0.1089</v>
      </c>
      <c r="K48" s="29">
        <v>0.1149</v>
      </c>
      <c r="L48" s="29">
        <v>0.1061</v>
      </c>
      <c r="M48" s="29">
        <v>9.9400000000000002E-2</v>
      </c>
      <c r="N48" s="29">
        <v>0.1094</v>
      </c>
      <c r="O48" s="29">
        <v>0.10539999999999999</v>
      </c>
      <c r="P48" s="29">
        <v>0.1462</v>
      </c>
      <c r="Q48" s="29">
        <v>0.1462</v>
      </c>
      <c r="R48" s="287">
        <f t="shared" si="22"/>
        <v>0.11968333333333332</v>
      </c>
      <c r="T48" s="64" t="str">
        <f t="shared" si="30"/>
        <v>E142</v>
      </c>
      <c r="U48" s="289">
        <v>19.23</v>
      </c>
      <c r="V48" s="289">
        <v>18.920000000000002</v>
      </c>
      <c r="W48" s="289">
        <v>18.72</v>
      </c>
      <c r="X48" s="289">
        <v>18.72</v>
      </c>
      <c r="Y48" s="289">
        <v>18.37</v>
      </c>
      <c r="Z48" s="289">
        <v>20.02</v>
      </c>
      <c r="AA48" s="289">
        <v>19.09</v>
      </c>
      <c r="AB48" s="289">
        <v>20.12</v>
      </c>
      <c r="AC48" s="289">
        <v>20.12</v>
      </c>
      <c r="AD48" s="289">
        <v>20.51</v>
      </c>
      <c r="AE48" s="289">
        <v>20.52</v>
      </c>
      <c r="AF48" s="289">
        <v>20.52</v>
      </c>
      <c r="AI48" s="12"/>
      <c r="AM48" s="298">
        <f t="shared" si="25"/>
        <v>0.12230000000000001</v>
      </c>
      <c r="AN48" s="291">
        <f t="shared" si="26"/>
        <v>-2.6166666666666838E-3</v>
      </c>
      <c r="AP48" s="292">
        <f t="shared" si="28"/>
        <v>1.323024</v>
      </c>
      <c r="AQ48" s="292">
        <f t="shared" si="28"/>
        <v>2.1133640000000002</v>
      </c>
      <c r="AR48" s="292">
        <f t="shared" si="28"/>
        <v>3.4894080000000001</v>
      </c>
      <c r="AS48" s="292">
        <f t="shared" si="28"/>
        <v>2.4860159999999998</v>
      </c>
      <c r="AT48" s="292">
        <f t="shared" si="28"/>
        <v>2.0004930000000001</v>
      </c>
      <c r="AU48" s="292">
        <f t="shared" si="28"/>
        <v>2.3002980000000002</v>
      </c>
      <c r="AV48" s="292">
        <f t="shared" si="28"/>
        <v>2.0254490000000001</v>
      </c>
      <c r="AW48" s="292">
        <f t="shared" si="28"/>
        <v>1.9999280000000002</v>
      </c>
      <c r="AX48" s="292">
        <f t="shared" si="28"/>
        <v>2.2011280000000002</v>
      </c>
      <c r="AY48" s="292">
        <f t="shared" si="28"/>
        <v>2.1617540000000002</v>
      </c>
      <c r="AZ48" s="292">
        <f t="shared" si="28"/>
        <v>3.0000239999999998</v>
      </c>
      <c r="BA48" s="292">
        <f t="shared" si="28"/>
        <v>3.0000239999999998</v>
      </c>
      <c r="BH48" s="91">
        <f t="shared" si="29"/>
        <v>0</v>
      </c>
    </row>
    <row r="49" spans="1:60" ht="12.75" customHeight="1">
      <c r="A49" s="3" t="s">
        <v>376</v>
      </c>
      <c r="B49" s="8" t="s">
        <v>217</v>
      </c>
      <c r="C49" s="63"/>
      <c r="D49" s="287">
        <v>8.6250000000000007E-2</v>
      </c>
      <c r="E49" s="11"/>
      <c r="F49" s="29">
        <v>8.7300000000000003E-2</v>
      </c>
      <c r="G49" s="29">
        <v>7.9399999999999998E-2</v>
      </c>
      <c r="H49" s="29">
        <v>7.5499999999999998E-2</v>
      </c>
      <c r="I49" s="29">
        <v>8.8700000000000001E-2</v>
      </c>
      <c r="J49" s="29">
        <v>5.4800000000000001E-2</v>
      </c>
      <c r="K49" s="29">
        <v>5.4399999999999997E-2</v>
      </c>
      <c r="L49" s="29">
        <v>6.0999999999999999E-2</v>
      </c>
      <c r="M49" s="29">
        <v>5.57E-2</v>
      </c>
      <c r="N49" s="29">
        <v>8.4099999999999994E-2</v>
      </c>
      <c r="O49" s="29">
        <v>8.6900000000000005E-2</v>
      </c>
      <c r="P49" s="29">
        <v>0.1017</v>
      </c>
      <c r="Q49" s="29">
        <v>9.2999999999999999E-2</v>
      </c>
      <c r="R49" s="287">
        <f t="shared" si="22"/>
        <v>7.6874999999999999E-2</v>
      </c>
      <c r="T49" s="64" t="str">
        <f t="shared" si="30"/>
        <v>E176</v>
      </c>
      <c r="U49" s="289">
        <v>51.3</v>
      </c>
      <c r="V49" s="289">
        <v>52.11</v>
      </c>
      <c r="W49" s="289">
        <v>51.7</v>
      </c>
      <c r="X49" s="289">
        <v>51.36</v>
      </c>
      <c r="Y49" s="289">
        <v>51.51</v>
      </c>
      <c r="Z49" s="289">
        <v>51.52</v>
      </c>
      <c r="AA49" s="289">
        <v>51.15</v>
      </c>
      <c r="AB49" s="289">
        <v>48.81</v>
      </c>
      <c r="AC49" s="289">
        <v>50.07</v>
      </c>
      <c r="AD49" s="289">
        <v>47.7</v>
      </c>
      <c r="AE49" s="289">
        <v>47.82</v>
      </c>
      <c r="AF49" s="289">
        <v>48.66</v>
      </c>
      <c r="AM49" s="298">
        <f t="shared" si="25"/>
        <v>8.0733333333333338E-2</v>
      </c>
      <c r="AN49" s="291">
        <f t="shared" si="26"/>
        <v>-3.8583333333333386E-3</v>
      </c>
      <c r="AP49" s="292">
        <f t="shared" si="28"/>
        <v>4.4784899999999999</v>
      </c>
      <c r="AQ49" s="292">
        <f t="shared" si="28"/>
        <v>4.1375339999999996</v>
      </c>
      <c r="AR49" s="292">
        <f t="shared" si="28"/>
        <v>3.9033500000000001</v>
      </c>
      <c r="AS49" s="292">
        <f t="shared" si="28"/>
        <v>4.5556320000000001</v>
      </c>
      <c r="AT49" s="292">
        <f t="shared" si="28"/>
        <v>2.8227479999999998</v>
      </c>
      <c r="AU49" s="292">
        <f t="shared" si="28"/>
        <v>2.8026879999999998</v>
      </c>
      <c r="AV49" s="292">
        <f t="shared" si="28"/>
        <v>3.1201499999999998</v>
      </c>
      <c r="AW49" s="292">
        <f t="shared" si="28"/>
        <v>2.7187170000000003</v>
      </c>
      <c r="AX49" s="292">
        <f t="shared" si="28"/>
        <v>4.2108869999999996</v>
      </c>
      <c r="AY49" s="292">
        <f t="shared" si="28"/>
        <v>4.1451300000000009</v>
      </c>
      <c r="AZ49" s="292">
        <f t="shared" si="28"/>
        <v>4.8632939999999998</v>
      </c>
      <c r="BA49" s="292">
        <f t="shared" si="28"/>
        <v>4.5253799999999993</v>
      </c>
      <c r="BH49" s="91">
        <f t="shared" si="29"/>
        <v>-8.6999999999999994E-3</v>
      </c>
    </row>
    <row r="50" spans="1:60" ht="12.75" customHeight="1">
      <c r="A50" s="3" t="s">
        <v>377</v>
      </c>
      <c r="B50" s="8" t="s">
        <v>221</v>
      </c>
      <c r="C50" s="63"/>
      <c r="D50" s="287">
        <v>3.613333333333333E-2</v>
      </c>
      <c r="E50" s="11"/>
      <c r="F50" s="29">
        <v>2.1899999999999999E-2</v>
      </c>
      <c r="G50" s="29">
        <v>1.5900000000000001E-2</v>
      </c>
      <c r="H50" s="29">
        <v>1.6899999999999998E-2</v>
      </c>
      <c r="I50" s="29">
        <v>5.9999999999999995E-4</v>
      </c>
      <c r="J50" s="29">
        <v>1.26E-2</v>
      </c>
      <c r="K50" s="29">
        <v>8.3000000000000001E-3</v>
      </c>
      <c r="L50" s="29">
        <v>0</v>
      </c>
      <c r="M50" s="29">
        <v>0</v>
      </c>
      <c r="N50" s="29">
        <v>8.8999999999999999E-3</v>
      </c>
      <c r="O50" s="29">
        <v>3.2000000000000001E-2</v>
      </c>
      <c r="P50" s="29">
        <v>1.6E-2</v>
      </c>
      <c r="Q50" s="29">
        <v>2.18E-2</v>
      </c>
      <c r="R50" s="287">
        <f t="shared" si="22"/>
        <v>1.2908333333333332E-2</v>
      </c>
      <c r="T50" s="64" t="str">
        <f t="shared" si="30"/>
        <v>E112</v>
      </c>
      <c r="U50" s="289">
        <v>47.99</v>
      </c>
      <c r="V50" s="289">
        <v>47.39</v>
      </c>
      <c r="W50" s="289">
        <v>47.39</v>
      </c>
      <c r="X50" s="289">
        <v>47.39</v>
      </c>
      <c r="Y50" s="289">
        <v>47.39</v>
      </c>
      <c r="Z50" s="289">
        <v>47.46</v>
      </c>
      <c r="AA50" s="289">
        <v>46.91</v>
      </c>
      <c r="AB50" s="289">
        <v>47.16</v>
      </c>
      <c r="AC50" s="289">
        <v>47.01</v>
      </c>
      <c r="AD50" s="289">
        <v>47.21</v>
      </c>
      <c r="AE50" s="289">
        <v>46.72</v>
      </c>
      <c r="AF50" s="289">
        <v>45.93</v>
      </c>
      <c r="AG50" s="304"/>
      <c r="AM50" s="298">
        <f t="shared" si="25"/>
        <v>1.8233333333333334E-2</v>
      </c>
      <c r="AN50" s="291">
        <f t="shared" si="26"/>
        <v>-5.3250000000000016E-3</v>
      </c>
      <c r="AP50" s="292">
        <f t="shared" si="28"/>
        <v>1.0509809999999999</v>
      </c>
      <c r="AQ50" s="292">
        <f t="shared" si="28"/>
        <v>0.75350100000000009</v>
      </c>
      <c r="AR50" s="292">
        <f t="shared" si="28"/>
        <v>0.80089099999999991</v>
      </c>
      <c r="AS50" s="292">
        <f t="shared" si="28"/>
        <v>2.8433999999999997E-2</v>
      </c>
      <c r="AT50" s="292">
        <f t="shared" si="28"/>
        <v>0.59711400000000003</v>
      </c>
      <c r="AU50" s="292">
        <f t="shared" si="28"/>
        <v>0.39391799999999999</v>
      </c>
      <c r="AV50" s="292">
        <f t="shared" si="28"/>
        <v>0</v>
      </c>
      <c r="AW50" s="292">
        <f t="shared" si="28"/>
        <v>0</v>
      </c>
      <c r="AX50" s="292">
        <f t="shared" si="28"/>
        <v>0.41838899999999996</v>
      </c>
      <c r="AY50" s="292">
        <f t="shared" si="28"/>
        <v>1.5107200000000001</v>
      </c>
      <c r="AZ50" s="292">
        <f t="shared" si="28"/>
        <v>0.74751999999999996</v>
      </c>
      <c r="BA50" s="292">
        <f t="shared" si="28"/>
        <v>1.001274</v>
      </c>
      <c r="BH50" s="91">
        <f t="shared" si="29"/>
        <v>5.7999999999999996E-3</v>
      </c>
    </row>
    <row r="51" spans="1:60" ht="6.95" customHeight="1">
      <c r="D51" s="11"/>
      <c r="E51" s="11"/>
      <c r="F51" s="11"/>
      <c r="G51" s="11"/>
      <c r="H51" s="11"/>
      <c r="I51" s="11"/>
      <c r="J51" s="11"/>
      <c r="K51" s="11"/>
      <c r="L51" s="11"/>
      <c r="M51" s="11"/>
      <c r="N51" s="11"/>
      <c r="O51" s="11"/>
      <c r="P51" s="11"/>
      <c r="Q51" s="11"/>
      <c r="R51" s="10"/>
      <c r="T51" s="64"/>
      <c r="U51" s="301"/>
      <c r="V51" s="301"/>
      <c r="W51" s="301"/>
      <c r="X51" s="301"/>
      <c r="Y51" s="301"/>
      <c r="Z51" s="301"/>
      <c r="AA51" s="302"/>
      <c r="AB51" s="301"/>
      <c r="AC51" s="301"/>
      <c r="AD51" s="301"/>
      <c r="AE51" s="301"/>
      <c r="AF51" s="301"/>
      <c r="AM51" s="31"/>
      <c r="AP51" s="301"/>
      <c r="AQ51" s="301"/>
      <c r="AR51" s="301"/>
      <c r="AS51" s="301"/>
      <c r="AT51" s="301"/>
      <c r="AU51" s="301"/>
      <c r="AV51" s="302"/>
      <c r="AW51" s="301"/>
      <c r="AX51" s="301"/>
      <c r="AY51" s="301"/>
      <c r="AZ51" s="301"/>
      <c r="BA51" s="301"/>
    </row>
    <row r="52" spans="1:60" ht="12" customHeight="1">
      <c r="B52" s="7" t="s">
        <v>240</v>
      </c>
      <c r="C52" s="11"/>
      <c r="D52" s="251">
        <v>6.5756141975308643E-2</v>
      </c>
      <c r="E52" s="11"/>
      <c r="F52" s="29">
        <f>IF(AP52=0,"",AP52/U52)</f>
        <v>6.1668372235246141E-2</v>
      </c>
      <c r="G52" s="29">
        <f>IF(AQ52=0,"",AQ52/V52)</f>
        <v>7.5114666649630749E-2</v>
      </c>
      <c r="H52" s="29">
        <f>IF(AR52=0,"",AR52/W52)+0.0001</f>
        <v>7.3947522502507329E-2</v>
      </c>
      <c r="I52" s="29">
        <f>IF(AS52=0,"",AS52/X52)</f>
        <v>7.389900666878374E-2</v>
      </c>
      <c r="J52" s="29">
        <f t="shared" ref="J52:P52" si="31">IF(AT52=0,"",AT52/Y52)</f>
        <v>5.4979129739201105E-2</v>
      </c>
      <c r="K52" s="29">
        <f t="shared" si="31"/>
        <v>5.8748730120451349E-2</v>
      </c>
      <c r="L52" s="29">
        <f>IF(AV52=0,"",AV52/AA52)</f>
        <v>4.5578908443031647E-2</v>
      </c>
      <c r="M52" s="29">
        <f t="shared" si="31"/>
        <v>3.634308860692851E-2</v>
      </c>
      <c r="N52" s="29">
        <f t="shared" si="31"/>
        <v>5.6218740065146593E-2</v>
      </c>
      <c r="O52" s="29">
        <f t="shared" si="31"/>
        <v>7.2760402658173101E-2</v>
      </c>
      <c r="P52" s="29">
        <f t="shared" si="31"/>
        <v>8.2489521008731415E-2</v>
      </c>
      <c r="Q52" s="29">
        <f>IF(BA52=0,"",BA52/AF52)</f>
        <v>8.9918371986672782E-2</v>
      </c>
      <c r="R52" s="251">
        <f>AVERAGE(F52:Q52)</f>
        <v>6.5138871723708705E-2</v>
      </c>
      <c r="T52" s="64"/>
      <c r="U52" s="289">
        <f t="shared" ref="U52:AF52" si="32">U6+U8+U20+U31</f>
        <v>784.88000000000011</v>
      </c>
      <c r="V52" s="289">
        <f t="shared" si="32"/>
        <v>782.65999999999985</v>
      </c>
      <c r="W52" s="289">
        <f t="shared" si="32"/>
        <v>787.69</v>
      </c>
      <c r="X52" s="289">
        <f>X6+X8+X20+X31</f>
        <v>787.25</v>
      </c>
      <c r="Y52" s="289">
        <f>Y6+Y8+Y20+Y31</f>
        <v>787.57999999999993</v>
      </c>
      <c r="Z52" s="289">
        <f>Z6+Z8+Z20+Z31</f>
        <v>787.86999999999989</v>
      </c>
      <c r="AA52" s="289">
        <f t="shared" si="32"/>
        <v>780.17</v>
      </c>
      <c r="AB52" s="289">
        <f>AB6+AB8+AB20+AB31</f>
        <v>759.76</v>
      </c>
      <c r="AC52" s="289">
        <f t="shared" si="32"/>
        <v>767.5</v>
      </c>
      <c r="AD52" s="289">
        <f t="shared" si="32"/>
        <v>762.93</v>
      </c>
      <c r="AE52" s="289">
        <f t="shared" si="32"/>
        <v>768.49</v>
      </c>
      <c r="AF52" s="289">
        <f t="shared" si="32"/>
        <v>765.34999999999991</v>
      </c>
      <c r="AM52" s="298">
        <f>SUM(F52:H52)/3</f>
        <v>7.0243520462461406E-2</v>
      </c>
      <c r="AN52" s="291">
        <f>R52-AM52</f>
        <v>-5.1046487387527012E-3</v>
      </c>
      <c r="AP52" s="292">
        <f t="shared" ref="AP52:BA52" si="33">AP6+AP8+AP20+AP31</f>
        <v>48.402271999999996</v>
      </c>
      <c r="AQ52" s="292">
        <f t="shared" si="33"/>
        <v>58.789244999999994</v>
      </c>
      <c r="AR52" s="292">
        <f t="shared" si="33"/>
        <v>58.168954999999997</v>
      </c>
      <c r="AS52" s="292">
        <f t="shared" si="33"/>
        <v>58.176992999999996</v>
      </c>
      <c r="AT52" s="292">
        <f t="shared" si="33"/>
        <v>43.300463000000001</v>
      </c>
      <c r="AU52" s="292">
        <f t="shared" si="33"/>
        <v>46.286361999999997</v>
      </c>
      <c r="AV52" s="292">
        <f t="shared" si="33"/>
        <v>35.559297000000001</v>
      </c>
      <c r="AW52" s="292">
        <f t="shared" si="33"/>
        <v>27.612025000000003</v>
      </c>
      <c r="AX52" s="292">
        <f t="shared" si="33"/>
        <v>43.147883000000007</v>
      </c>
      <c r="AY52" s="292">
        <f t="shared" si="33"/>
        <v>55.511094</v>
      </c>
      <c r="AZ52" s="292">
        <f t="shared" si="33"/>
        <v>63.392372000000009</v>
      </c>
      <c r="BA52" s="292">
        <f t="shared" si="33"/>
        <v>68.819026000000008</v>
      </c>
      <c r="BD52" s="40">
        <f>SUM(F52:H52)/3</f>
        <v>7.0243520462461406E-2</v>
      </c>
      <c r="BE52" s="40">
        <f>SUM(I52:K52)/3</f>
        <v>6.2542288842812058E-2</v>
      </c>
      <c r="BF52" s="40">
        <f>SUM(L52:N52)/3</f>
        <v>4.6046912371702248E-2</v>
      </c>
      <c r="BG52" s="40">
        <f>SUM(O52:Q52)/3</f>
        <v>8.1722765217859095E-2</v>
      </c>
    </row>
    <row r="53" spans="1:60" s="41" customFormat="1" ht="12" customHeight="1">
      <c r="B53" s="42"/>
      <c r="C53" s="5"/>
      <c r="D53" s="43"/>
      <c r="E53" s="10"/>
      <c r="F53" s="44"/>
      <c r="G53" s="84"/>
      <c r="H53" s="84"/>
      <c r="I53" s="33"/>
      <c r="J53" s="84"/>
      <c r="K53" s="44"/>
      <c r="L53" s="44"/>
      <c r="M53" s="44"/>
      <c r="N53" s="44"/>
      <c r="O53" s="44"/>
      <c r="P53" s="44"/>
      <c r="Q53" s="44"/>
      <c r="R53" s="44"/>
      <c r="T53" s="77"/>
      <c r="U53" s="69"/>
      <c r="V53" s="69"/>
      <c r="W53" s="69"/>
      <c r="X53" s="69"/>
      <c r="Y53" s="69"/>
      <c r="Z53" s="69"/>
      <c r="AA53" s="69"/>
      <c r="AB53" s="69"/>
      <c r="AC53" s="69"/>
      <c r="AD53" s="69"/>
      <c r="AE53" s="69"/>
      <c r="AF53" s="69"/>
      <c r="AG53" s="77"/>
      <c r="AM53" s="45"/>
      <c r="AN53" s="56"/>
    </row>
    <row r="54" spans="1:60" s="79" customFormat="1" ht="12" customHeight="1">
      <c r="B54" s="80" t="s">
        <v>320</v>
      </c>
      <c r="C54" s="81"/>
      <c r="D54" s="82"/>
      <c r="E54" s="83"/>
      <c r="F54" s="84">
        <v>6.0400000000000002E-2</v>
      </c>
      <c r="G54" s="84">
        <v>7.4099999999999999E-2</v>
      </c>
      <c r="H54" s="84">
        <v>7.2800000000000004E-2</v>
      </c>
      <c r="I54" s="84">
        <v>6.6699999999999995E-2</v>
      </c>
      <c r="J54" s="84">
        <v>5.4399999999999997E-2</v>
      </c>
      <c r="K54" s="84">
        <v>5.6500000000000002E-2</v>
      </c>
      <c r="L54" s="84">
        <v>4.5600000000000002E-2</v>
      </c>
      <c r="M54" s="84">
        <v>3.8100000000000002E-2</v>
      </c>
      <c r="N54" s="86">
        <v>5.7799999999999997E-2</v>
      </c>
      <c r="O54" s="86">
        <v>6.6400000000000001E-2</v>
      </c>
      <c r="P54" s="86">
        <v>8.14E-2</v>
      </c>
      <c r="Q54" s="100">
        <f>Q52</f>
        <v>8.9918371986672782E-2</v>
      </c>
      <c r="R54" s="86">
        <f>(SUM(F54:Q54)/12)</f>
        <v>6.3676530998889397E-2</v>
      </c>
      <c r="T54" s="87"/>
      <c r="U54" s="88"/>
      <c r="V54" s="88"/>
      <c r="W54" s="88"/>
      <c r="X54" s="88"/>
      <c r="Y54" s="88"/>
      <c r="Z54" s="88"/>
      <c r="AA54" s="88"/>
      <c r="AB54" s="88"/>
      <c r="AC54" s="88"/>
      <c r="AD54" s="88"/>
      <c r="AE54" s="88"/>
      <c r="AF54" s="88"/>
      <c r="AG54" s="87"/>
      <c r="AM54" s="89"/>
      <c r="AN54" s="90"/>
    </row>
    <row r="55" spans="1:60" s="79" customFormat="1" ht="12" customHeight="1">
      <c r="B55" s="80"/>
      <c r="C55" s="81"/>
      <c r="D55" s="82"/>
      <c r="E55" s="83"/>
      <c r="F55" s="84"/>
      <c r="G55" s="84"/>
      <c r="H55" s="84"/>
      <c r="I55" s="85"/>
      <c r="J55" s="86"/>
      <c r="K55" s="86"/>
      <c r="L55" s="86"/>
      <c r="M55" s="86"/>
      <c r="N55" s="86"/>
      <c r="O55" s="86"/>
      <c r="P55" s="86"/>
      <c r="Q55" s="86"/>
      <c r="R55" s="86"/>
      <c r="T55" s="87"/>
      <c r="U55" s="88"/>
      <c r="V55" s="88"/>
      <c r="W55" s="88"/>
      <c r="X55" s="88"/>
      <c r="Y55" s="88"/>
      <c r="Z55" s="88"/>
      <c r="AA55" s="88"/>
      <c r="AB55" s="88"/>
      <c r="AC55" s="88"/>
      <c r="AD55" s="88"/>
      <c r="AE55" s="88"/>
      <c r="AF55" s="88"/>
      <c r="AG55" s="87"/>
      <c r="AM55" s="89"/>
      <c r="AN55" s="90"/>
    </row>
    <row r="56" spans="1:60" s="41" customFormat="1" ht="12" customHeight="1">
      <c r="B56" s="64" t="s">
        <v>243</v>
      </c>
      <c r="C56" s="5"/>
      <c r="D56" s="43"/>
      <c r="E56" s="10"/>
      <c r="F56" s="305">
        <v>6.1699999999999998E-2</v>
      </c>
      <c r="G56" s="305">
        <v>7.51E-2</v>
      </c>
      <c r="H56" s="305">
        <v>7.3899999999999993E-2</v>
      </c>
      <c r="I56" s="305">
        <v>7.3899999999999993E-2</v>
      </c>
      <c r="J56" s="306">
        <v>5.5E-2</v>
      </c>
      <c r="K56" s="306">
        <v>5.8700000000000002E-2</v>
      </c>
      <c r="L56" s="306">
        <v>4.5499999999999999E-2</v>
      </c>
      <c r="M56" s="306">
        <v>3.6299999999999999E-2</v>
      </c>
      <c r="N56" s="306">
        <v>5.6099999999999997E-2</v>
      </c>
      <c r="O56" s="306">
        <v>7.2700000000000001E-2</v>
      </c>
      <c r="P56" s="306">
        <v>8.2500000000000004E-2</v>
      </c>
      <c r="Q56" s="306">
        <v>8.9899999999999994E-2</v>
      </c>
      <c r="R56" s="44"/>
      <c r="T56" s="77"/>
      <c r="U56" s="307">
        <v>784.88</v>
      </c>
      <c r="V56" s="307">
        <v>782.66</v>
      </c>
      <c r="W56" s="307">
        <v>787.69</v>
      </c>
      <c r="X56" s="307">
        <v>787.25</v>
      </c>
      <c r="Y56" s="307">
        <v>787.58</v>
      </c>
      <c r="Z56" s="307">
        <v>788.88</v>
      </c>
      <c r="AA56" s="307">
        <v>781.13</v>
      </c>
      <c r="AB56" s="307">
        <v>761.39</v>
      </c>
      <c r="AC56" s="307">
        <v>769.12</v>
      </c>
      <c r="AD56" s="307">
        <v>763.56</v>
      </c>
      <c r="AE56" s="307">
        <v>768.49</v>
      </c>
      <c r="AF56" s="307">
        <v>765.37</v>
      </c>
      <c r="AG56" s="77"/>
      <c r="AM56" s="45"/>
      <c r="AN56" s="56"/>
    </row>
    <row r="57" spans="1:60" s="41" customFormat="1" ht="12" customHeight="1">
      <c r="B57" s="64" t="s">
        <v>244</v>
      </c>
      <c r="C57" s="5"/>
      <c r="D57" s="43"/>
      <c r="E57" s="10"/>
      <c r="F57" s="70">
        <f t="shared" ref="F57:Q57" si="34">IF(F52="","",F52-F56)</f>
        <v>-3.1627764753856813E-5</v>
      </c>
      <c r="G57" s="70">
        <f t="shared" si="34"/>
        <v>1.4666649630748485E-5</v>
      </c>
      <c r="H57" s="70">
        <f t="shared" si="34"/>
        <v>4.7522502507335584E-5</v>
      </c>
      <c r="I57" s="70">
        <f t="shared" si="34"/>
        <v>-9.933312162535568E-7</v>
      </c>
      <c r="J57" s="70">
        <f t="shared" si="34"/>
        <v>-2.087026079889559E-5</v>
      </c>
      <c r="K57" s="70">
        <f t="shared" si="34"/>
        <v>4.8730120451347114E-5</v>
      </c>
      <c r="L57" s="70">
        <f t="shared" si="34"/>
        <v>7.8908443031648623E-5</v>
      </c>
      <c r="M57" s="70">
        <f>IF(M52="","",M52-M56)</f>
        <v>4.3088606928511075E-5</v>
      </c>
      <c r="N57" s="70">
        <f t="shared" si="34"/>
        <v>1.1874006514659557E-4</v>
      </c>
      <c r="O57" s="70">
        <f t="shared" si="34"/>
        <v>6.0402658173100421E-5</v>
      </c>
      <c r="P57" s="70">
        <f t="shared" si="34"/>
        <v>-1.0478991268589311E-5</v>
      </c>
      <c r="Q57" s="70">
        <f t="shared" si="34"/>
        <v>1.8371986672788276E-5</v>
      </c>
      <c r="R57" s="44"/>
      <c r="T57" s="77"/>
      <c r="U57" s="308">
        <f>U52-U56</f>
        <v>0</v>
      </c>
      <c r="V57" s="308">
        <f t="shared" ref="V57:AF57" si="35">V56-V52</f>
        <v>0</v>
      </c>
      <c r="W57" s="308">
        <f t="shared" si="35"/>
        <v>0</v>
      </c>
      <c r="X57" s="308">
        <f t="shared" si="35"/>
        <v>0</v>
      </c>
      <c r="Y57" s="308">
        <f t="shared" si="35"/>
        <v>0</v>
      </c>
      <c r="Z57" s="308">
        <f t="shared" si="35"/>
        <v>1.0100000000001046</v>
      </c>
      <c r="AA57" s="308">
        <f t="shared" si="35"/>
        <v>0.96000000000003638</v>
      </c>
      <c r="AB57" s="308">
        <f t="shared" si="35"/>
        <v>1.6299999999999955</v>
      </c>
      <c r="AC57" s="308">
        <f t="shared" si="35"/>
        <v>1.6200000000000045</v>
      </c>
      <c r="AD57" s="308">
        <f t="shared" si="35"/>
        <v>0.62999999999999545</v>
      </c>
      <c r="AE57" s="308">
        <f t="shared" si="35"/>
        <v>0</v>
      </c>
      <c r="AF57" s="308">
        <f t="shared" si="35"/>
        <v>2.0000000000095497E-2</v>
      </c>
      <c r="AG57" s="77"/>
      <c r="AM57" s="45"/>
      <c r="AN57" s="56"/>
    </row>
    <row r="58" spans="1:60" s="41" customFormat="1" ht="12" customHeight="1">
      <c r="B58" s="42"/>
      <c r="C58" s="5"/>
      <c r="D58" s="43"/>
      <c r="E58" s="10"/>
      <c r="F58" s="44"/>
      <c r="G58" s="44"/>
      <c r="H58" s="44"/>
      <c r="I58" s="33"/>
      <c r="J58" s="44"/>
      <c r="K58" s="44"/>
      <c r="L58" s="44"/>
      <c r="M58" s="44"/>
      <c r="N58" s="44"/>
      <c r="O58" s="44"/>
      <c r="P58" s="44"/>
      <c r="Q58" s="44"/>
      <c r="R58" s="44"/>
      <c r="T58" s="77"/>
      <c r="U58" s="69"/>
      <c r="V58" s="69"/>
      <c r="W58" s="69"/>
      <c r="X58" s="69"/>
      <c r="Y58" s="69"/>
      <c r="Z58" s="69"/>
      <c r="AA58" s="69"/>
      <c r="AB58" s="69"/>
      <c r="AC58" s="69"/>
      <c r="AD58" s="69"/>
      <c r="AE58" s="69"/>
      <c r="AF58" s="69"/>
      <c r="AG58" s="77"/>
      <c r="AM58" s="45"/>
      <c r="AN58" s="56"/>
    </row>
    <row r="59" spans="1:60" s="41" customFormat="1" ht="12" customHeight="1">
      <c r="B59" s="42"/>
      <c r="C59" s="5"/>
      <c r="D59" s="43"/>
      <c r="E59" s="10"/>
      <c r="F59" s="44"/>
      <c r="G59" s="44"/>
      <c r="H59" s="73"/>
      <c r="I59" s="33"/>
      <c r="J59" s="44"/>
      <c r="K59" s="44"/>
      <c r="L59" s="44"/>
      <c r="M59" s="44"/>
      <c r="N59" s="44"/>
      <c r="O59" s="44"/>
      <c r="P59" s="44"/>
      <c r="Q59" s="44"/>
      <c r="R59" s="44"/>
      <c r="T59" s="77"/>
      <c r="U59" s="69"/>
      <c r="V59" s="69"/>
      <c r="W59" s="69"/>
      <c r="X59" s="69"/>
      <c r="Y59" s="69"/>
      <c r="Z59" s="69"/>
      <c r="AA59" s="69"/>
      <c r="AB59" s="69"/>
      <c r="AC59" s="69"/>
      <c r="AD59" s="69"/>
      <c r="AE59" s="69"/>
      <c r="AF59" s="69"/>
      <c r="AG59" s="77"/>
      <c r="AM59" s="45"/>
      <c r="AN59" s="56"/>
    </row>
    <row r="60" spans="1:60" s="41" customFormat="1" ht="12" customHeight="1">
      <c r="B60" s="42"/>
      <c r="C60" s="5"/>
      <c r="D60" s="43"/>
      <c r="E60" s="10"/>
      <c r="F60" s="44"/>
      <c r="G60" s="44"/>
      <c r="H60" s="44"/>
      <c r="I60" s="33"/>
      <c r="J60" s="44"/>
      <c r="K60" s="44"/>
      <c r="L60" s="44"/>
      <c r="M60" s="44"/>
      <c r="N60" s="44"/>
      <c r="O60" s="44"/>
      <c r="P60" s="44"/>
      <c r="Q60" s="44"/>
      <c r="R60" s="44"/>
      <c r="T60" s="77"/>
      <c r="U60" s="69"/>
      <c r="V60" s="69"/>
      <c r="W60" s="69"/>
      <c r="X60" s="69"/>
      <c r="Y60" s="69"/>
      <c r="Z60" s="69"/>
      <c r="AA60" s="69"/>
      <c r="AB60" s="69"/>
      <c r="AC60" s="69"/>
      <c r="AD60" s="69"/>
      <c r="AE60" s="69"/>
      <c r="AF60" s="69"/>
      <c r="AG60" s="77"/>
      <c r="AM60" s="45"/>
      <c r="AN60" s="56"/>
    </row>
    <row r="61" spans="1:60" s="50" customFormat="1" ht="17.100000000000001" customHeight="1">
      <c r="A61" s="48"/>
      <c r="B61" s="49" t="s">
        <v>245</v>
      </c>
      <c r="D61" s="51"/>
      <c r="E61" s="51"/>
      <c r="F61" s="51" t="s">
        <v>46</v>
      </c>
      <c r="G61" s="51" t="s">
        <v>47</v>
      </c>
      <c r="H61" s="51" t="s">
        <v>48</v>
      </c>
      <c r="I61" s="51" t="s">
        <v>49</v>
      </c>
      <c r="J61" s="51" t="s">
        <v>50</v>
      </c>
      <c r="K61" s="51" t="s">
        <v>51</v>
      </c>
      <c r="L61" s="51" t="s">
        <v>52</v>
      </c>
      <c r="M61" s="51" t="s">
        <v>53</v>
      </c>
      <c r="N61" s="51" t="s">
        <v>54</v>
      </c>
      <c r="O61" s="51" t="s">
        <v>55</v>
      </c>
      <c r="P61" s="51" t="s">
        <v>56</v>
      </c>
      <c r="Q61" s="51" t="s">
        <v>57</v>
      </c>
      <c r="T61" s="78"/>
      <c r="AN61" s="57"/>
    </row>
    <row r="62" spans="1:60" ht="15">
      <c r="A62" s="31"/>
      <c r="B62" s="252" t="s">
        <v>321</v>
      </c>
      <c r="D62" s="52"/>
      <c r="E62" s="59"/>
      <c r="F62" s="52">
        <f>F52</f>
        <v>6.1668372235246141E-2</v>
      </c>
      <c r="G62" s="52">
        <f>G52</f>
        <v>7.5114666649630749E-2</v>
      </c>
      <c r="H62" s="52">
        <f>H52</f>
        <v>7.3947522502507329E-2</v>
      </c>
      <c r="I62" s="60">
        <f>I56</f>
        <v>7.3899999999999993E-2</v>
      </c>
      <c r="J62" s="60">
        <f t="shared" ref="J62:Q62" si="36">IF(J52="",J63,J52)</f>
        <v>5.4979129739201105E-2</v>
      </c>
      <c r="K62" s="60">
        <f t="shared" si="36"/>
        <v>5.8748730120451349E-2</v>
      </c>
      <c r="L62" s="60">
        <f t="shared" si="36"/>
        <v>4.5578908443031647E-2</v>
      </c>
      <c r="M62" s="60">
        <f t="shared" si="36"/>
        <v>3.634308860692851E-2</v>
      </c>
      <c r="N62" s="60">
        <f t="shared" si="36"/>
        <v>5.6218740065146593E-2</v>
      </c>
      <c r="O62" s="60">
        <f t="shared" si="36"/>
        <v>7.2760402658173101E-2</v>
      </c>
      <c r="P62" s="60">
        <f t="shared" si="36"/>
        <v>8.2489521008731415E-2</v>
      </c>
      <c r="Q62" s="60">
        <f t="shared" si="36"/>
        <v>8.9918371986672782E-2</v>
      </c>
      <c r="R62" s="47"/>
      <c r="S62" s="33"/>
      <c r="AG62" s="93"/>
      <c r="AH62" s="33"/>
      <c r="AI62" s="46">
        <f>AI52*100</f>
        <v>0</v>
      </c>
      <c r="AJ62" s="46">
        <f>AJ52*100</f>
        <v>0</v>
      </c>
      <c r="AK62" s="46">
        <f>AK52*100</f>
        <v>0</v>
      </c>
      <c r="AL62" s="33"/>
      <c r="AM62" s="33"/>
      <c r="AN62" s="33"/>
      <c r="AO62" s="33"/>
      <c r="AP62" s="33"/>
      <c r="AQ62" s="33"/>
      <c r="AR62" s="33"/>
      <c r="AS62" s="33"/>
      <c r="AT62" s="33"/>
    </row>
    <row r="63" spans="1:60" ht="15">
      <c r="A63" s="31"/>
      <c r="B63" s="252" t="s">
        <v>322</v>
      </c>
      <c r="D63" s="52">
        <v>6.6000000000000003E-2</v>
      </c>
      <c r="E63" s="11"/>
      <c r="F63" s="52">
        <v>0.09</v>
      </c>
      <c r="G63" s="52">
        <v>0.08</v>
      </c>
      <c r="H63" s="52">
        <v>7.2999999999999995E-2</v>
      </c>
      <c r="I63" s="52">
        <v>7.6999999999999999E-2</v>
      </c>
      <c r="J63" s="52">
        <v>7.0999999999999994E-2</v>
      </c>
      <c r="K63" s="52">
        <v>7.0999999999999994E-2</v>
      </c>
      <c r="L63" s="52">
        <v>5.8000000000000003E-2</v>
      </c>
      <c r="M63" s="52">
        <v>3.3000000000000002E-2</v>
      </c>
      <c r="N63" s="52">
        <v>4.2000000000000003E-2</v>
      </c>
      <c r="O63" s="52">
        <v>5.0999999999999997E-2</v>
      </c>
      <c r="P63" s="53">
        <v>6.5000000000000002E-2</v>
      </c>
      <c r="Q63" s="52">
        <v>6.6000000000000003E-2</v>
      </c>
      <c r="S63" s="33"/>
      <c r="U63" s="66"/>
      <c r="X63" s="66"/>
      <c r="Y63" s="66"/>
      <c r="Z63" s="66"/>
      <c r="AA63" s="66"/>
      <c r="AG63" s="93">
        <v>6.6</v>
      </c>
      <c r="AH63" s="33"/>
      <c r="AI63" s="33">
        <v>9.0119019607843125</v>
      </c>
      <c r="AJ63" s="33">
        <v>8.0333529411764708</v>
      </c>
      <c r="AK63" s="33">
        <v>7.3494509803921568</v>
      </c>
      <c r="AL63" s="33"/>
      <c r="AM63" s="33"/>
      <c r="AN63" s="58"/>
      <c r="AO63" s="33"/>
      <c r="AP63" s="33"/>
      <c r="AQ63" s="33"/>
      <c r="AR63" s="33"/>
      <c r="AS63" s="33"/>
      <c r="AT63" s="33"/>
    </row>
    <row r="64" spans="1:60" ht="15">
      <c r="A64" s="31" t="s">
        <v>250</v>
      </c>
      <c r="B64" s="252" t="s">
        <v>378</v>
      </c>
      <c r="D64" s="52">
        <v>4.9000000000000002E-2</v>
      </c>
      <c r="E64" s="11"/>
      <c r="F64" s="309">
        <v>5.3999999999999999E-2</v>
      </c>
      <c r="G64" s="309">
        <v>5.3999999999999999E-2</v>
      </c>
      <c r="H64" s="309">
        <v>5.3999999999999999E-2</v>
      </c>
      <c r="I64" s="309">
        <v>4.9000000000000002E-2</v>
      </c>
      <c r="J64" s="309">
        <v>4.9000000000000002E-2</v>
      </c>
      <c r="K64" s="309">
        <v>4.9000000000000002E-2</v>
      </c>
      <c r="L64" s="309">
        <v>4.2000000000000003E-2</v>
      </c>
      <c r="M64" s="309">
        <v>4.2000000000000003E-2</v>
      </c>
      <c r="N64" s="309">
        <v>4.2000000000000003E-2</v>
      </c>
      <c r="O64" s="310">
        <v>5.0999999999999997E-2</v>
      </c>
      <c r="P64" s="310">
        <v>5.0999999999999997E-2</v>
      </c>
      <c r="Q64" s="310">
        <v>5.0999999999999997E-2</v>
      </c>
      <c r="R64" s="92">
        <f>SUM(F64:Q64)/12</f>
        <v>4.8999999999999995E-2</v>
      </c>
      <c r="S64" s="61"/>
      <c r="T64" s="76" t="s">
        <v>323</v>
      </c>
      <c r="U64" s="66"/>
      <c r="V64" s="66"/>
      <c r="W64" s="66"/>
      <c r="X64" s="66"/>
      <c r="Y64" s="66"/>
      <c r="Z64" s="66"/>
      <c r="AA64" s="66"/>
      <c r="AG64" s="93">
        <v>4.3</v>
      </c>
      <c r="AH64" s="33"/>
      <c r="AI64" s="33">
        <v>4.9000000000000004</v>
      </c>
      <c r="AJ64" s="33">
        <v>4.9000000000000004</v>
      </c>
      <c r="AK64" s="33">
        <v>4.9000000000000004</v>
      </c>
      <c r="AL64" s="61"/>
      <c r="AM64" s="33"/>
      <c r="AN64" s="58"/>
      <c r="AO64" s="33"/>
      <c r="AP64" s="33"/>
      <c r="AQ64" s="33"/>
      <c r="AR64" s="33"/>
      <c r="AS64" s="33"/>
      <c r="AT64" s="33"/>
    </row>
    <row r="65" spans="1:46" ht="15">
      <c r="A65" s="31"/>
      <c r="B65" s="252" t="s">
        <v>379</v>
      </c>
      <c r="D65" s="52">
        <v>0.05</v>
      </c>
      <c r="E65" s="11"/>
      <c r="F65" s="52">
        <v>0.05</v>
      </c>
      <c r="G65" s="52">
        <v>0.05</v>
      </c>
      <c r="H65" s="52">
        <v>0.05</v>
      </c>
      <c r="I65" s="52">
        <v>0.05</v>
      </c>
      <c r="J65" s="52">
        <v>0.05</v>
      </c>
      <c r="K65" s="52">
        <v>0.05</v>
      </c>
      <c r="L65" s="52">
        <v>0.05</v>
      </c>
      <c r="M65" s="52">
        <v>0.05</v>
      </c>
      <c r="N65" s="52">
        <v>0.05</v>
      </c>
      <c r="O65" s="52">
        <v>0.05</v>
      </c>
      <c r="P65" s="52">
        <v>0.05</v>
      </c>
      <c r="Q65" s="52">
        <v>0.05</v>
      </c>
      <c r="R65" s="44"/>
      <c r="U65" s="66"/>
      <c r="V65" s="66"/>
      <c r="W65" s="66"/>
      <c r="X65" s="66"/>
      <c r="Y65" s="66"/>
      <c r="Z65" s="66"/>
      <c r="AA65" s="66"/>
      <c r="AG65" s="93">
        <v>6.3</v>
      </c>
      <c r="AH65" s="33"/>
      <c r="AI65" s="33">
        <v>6.3</v>
      </c>
      <c r="AJ65" s="33">
        <v>6.3</v>
      </c>
      <c r="AK65" s="33">
        <v>6.3</v>
      </c>
      <c r="AM65" s="33"/>
      <c r="AN65" s="58"/>
      <c r="AO65" s="33"/>
      <c r="AP65" s="33"/>
      <c r="AQ65" s="33"/>
      <c r="AR65" s="33"/>
      <c r="AS65" s="33"/>
      <c r="AT65" s="33"/>
    </row>
    <row r="66" spans="1:46" ht="15">
      <c r="A66" s="31"/>
      <c r="B66" s="36"/>
      <c r="D66" s="33"/>
      <c r="E66" s="33"/>
      <c r="F66" s="33"/>
      <c r="G66" s="33"/>
      <c r="H66" s="33"/>
      <c r="I66" s="33"/>
      <c r="J66" s="33"/>
      <c r="K66" s="33"/>
      <c r="L66" s="33"/>
      <c r="M66" s="33"/>
      <c r="N66" s="33"/>
      <c r="O66" s="33"/>
      <c r="P66" s="33"/>
      <c r="Q66" s="33"/>
      <c r="U66" s="66"/>
      <c r="V66" s="66"/>
      <c r="W66" s="66"/>
      <c r="X66" s="66"/>
      <c r="Y66" s="66"/>
      <c r="Z66" s="66"/>
      <c r="AA66" s="66"/>
    </row>
    <row r="94" spans="2:38" ht="15">
      <c r="B94" s="28" t="s">
        <v>253</v>
      </c>
      <c r="C94" s="28"/>
      <c r="D94" s="96">
        <v>2017</v>
      </c>
      <c r="F94" s="28" t="s">
        <v>254</v>
      </c>
      <c r="G94" s="28" t="s">
        <v>255</v>
      </c>
      <c r="H94" s="28" t="s">
        <v>256</v>
      </c>
      <c r="I94" s="28" t="s">
        <v>256</v>
      </c>
      <c r="J94" s="28" t="s">
        <v>256</v>
      </c>
      <c r="K94" s="28" t="s">
        <v>256</v>
      </c>
      <c r="L94" s="28" t="s">
        <v>257</v>
      </c>
      <c r="N94" s="39" t="s">
        <v>258</v>
      </c>
      <c r="O94" s="39" t="s">
        <v>259</v>
      </c>
    </row>
    <row r="95" spans="2:38" ht="15">
      <c r="C95" s="28"/>
      <c r="F95" s="28" t="s">
        <v>260</v>
      </c>
      <c r="G95" s="28" t="s">
        <v>261</v>
      </c>
      <c r="H95" s="28" t="s">
        <v>262</v>
      </c>
      <c r="I95" s="28" t="s">
        <v>263</v>
      </c>
      <c r="J95" s="28" t="s">
        <v>264</v>
      </c>
      <c r="K95" s="28" t="s">
        <v>325</v>
      </c>
      <c r="L95" s="28"/>
    </row>
    <row r="96" spans="2:38" ht="15">
      <c r="B96" s="28"/>
      <c r="D96" s="13" t="s">
        <v>46</v>
      </c>
      <c r="F96" s="29">
        <v>7.9000000000000008E-3</v>
      </c>
      <c r="G96" s="29">
        <v>1.1900000000000001E-2</v>
      </c>
      <c r="H96" s="29">
        <v>1.1900000000000001E-2</v>
      </c>
      <c r="I96" s="29">
        <v>1.5100000000000001E-2</v>
      </c>
      <c r="J96" s="29">
        <v>8.3999999999999995E-3</v>
      </c>
      <c r="K96" s="29">
        <v>6.4999999999999997E-3</v>
      </c>
      <c r="L96" s="29">
        <v>6.1699999999999998E-2</v>
      </c>
      <c r="N96" s="31">
        <f>F52</f>
        <v>6.1668372235246141E-2</v>
      </c>
      <c r="O96" s="54">
        <f t="shared" ref="O96:O103" si="37">L96-N96</f>
        <v>3.1627764753856813E-5</v>
      </c>
      <c r="S96" s="62"/>
      <c r="AL96" s="62" t="s">
        <v>380</v>
      </c>
    </row>
    <row r="97" spans="2:38" ht="15">
      <c r="B97" s="28"/>
      <c r="D97" s="13" t="s">
        <v>47</v>
      </c>
      <c r="F97" s="29">
        <v>9.1000000000000004E-3</v>
      </c>
      <c r="G97" s="29">
        <v>1.8599999999999998E-2</v>
      </c>
      <c r="H97" s="29">
        <v>1.46E-2</v>
      </c>
      <c r="I97" s="29">
        <v>1.78E-2</v>
      </c>
      <c r="J97" s="29">
        <v>1.04E-2</v>
      </c>
      <c r="K97" s="29">
        <v>4.7999999999999996E-3</v>
      </c>
      <c r="L97" s="29">
        <v>7.5300000000000006E-2</v>
      </c>
      <c r="N97" s="31">
        <f>G52</f>
        <v>7.5114666649630749E-2</v>
      </c>
      <c r="O97" s="54">
        <f t="shared" si="37"/>
        <v>1.8533335036925724E-4</v>
      </c>
      <c r="P97" s="92" t="s">
        <v>381</v>
      </c>
      <c r="S97" s="62"/>
      <c r="AL97" s="62" t="s">
        <v>380</v>
      </c>
    </row>
    <row r="98" spans="2:38" ht="15">
      <c r="B98" s="28"/>
      <c r="D98" s="13" t="s">
        <v>48</v>
      </c>
      <c r="F98" s="29">
        <v>5.8999999999999999E-3</v>
      </c>
      <c r="G98" s="29">
        <v>1.35E-2</v>
      </c>
      <c r="H98" s="29">
        <v>2.0199999999999999E-2</v>
      </c>
      <c r="I98" s="29">
        <v>1.7500000000000002E-2</v>
      </c>
      <c r="J98" s="29">
        <v>1.26E-2</v>
      </c>
      <c r="K98" s="29">
        <v>4.1000000000000003E-3</v>
      </c>
      <c r="L98" s="29">
        <v>7.3899999999999993E-2</v>
      </c>
      <c r="N98" s="31">
        <f>H52</f>
        <v>7.3947522502507329E-2</v>
      </c>
      <c r="O98" s="54">
        <f t="shared" si="37"/>
        <v>-4.7522502507335584E-5</v>
      </c>
      <c r="S98" s="62"/>
      <c r="AL98" s="62" t="s">
        <v>380</v>
      </c>
    </row>
    <row r="99" spans="2:38" ht="15">
      <c r="B99" s="28"/>
      <c r="D99" s="13" t="s">
        <v>49</v>
      </c>
      <c r="F99" s="29">
        <v>3.0000000000000001E-3</v>
      </c>
      <c r="G99" s="29">
        <v>1.9199999999999998E-2</v>
      </c>
      <c r="H99" s="29">
        <v>1.5900000000000001E-2</v>
      </c>
      <c r="I99" s="29">
        <v>2.0400000000000001E-2</v>
      </c>
      <c r="J99" s="29">
        <v>1.1900000000000001E-2</v>
      </c>
      <c r="K99" s="29">
        <v>3.5000000000000001E-3</v>
      </c>
      <c r="L99" s="29">
        <v>7.3899999999999993E-2</v>
      </c>
      <c r="N99" s="31">
        <f>I52</f>
        <v>7.389900666878374E-2</v>
      </c>
      <c r="O99" s="54">
        <f t="shared" si="37"/>
        <v>9.933312162535568E-7</v>
      </c>
    </row>
    <row r="100" spans="2:38" ht="15">
      <c r="B100" s="28"/>
      <c r="D100" s="13" t="s">
        <v>50</v>
      </c>
      <c r="F100" s="29">
        <v>4.0000000000000001E-3</v>
      </c>
      <c r="G100" s="29">
        <v>5.5999999999999999E-3</v>
      </c>
      <c r="H100" s="29">
        <v>1.32E-2</v>
      </c>
      <c r="I100" s="29">
        <v>1.4500000000000001E-2</v>
      </c>
      <c r="J100" s="29">
        <v>1.44E-2</v>
      </c>
      <c r="K100" s="29">
        <v>3.2000000000000002E-3</v>
      </c>
      <c r="L100" s="29">
        <v>5.5E-2</v>
      </c>
      <c r="N100" s="31">
        <f>J52</f>
        <v>5.4979129739201105E-2</v>
      </c>
      <c r="O100" s="54">
        <f t="shared" si="37"/>
        <v>2.087026079889559E-5</v>
      </c>
    </row>
    <row r="101" spans="2:38" ht="15">
      <c r="B101" s="28"/>
      <c r="D101" s="13" t="s">
        <v>51</v>
      </c>
      <c r="F101" s="29">
        <v>4.4000000000000003E-3</v>
      </c>
      <c r="G101" s="29">
        <v>1.23E-2</v>
      </c>
      <c r="H101" s="29">
        <v>6.4000000000000003E-3</v>
      </c>
      <c r="I101" s="29">
        <v>1.8100000000000002E-2</v>
      </c>
      <c r="J101" s="29">
        <v>1.3599999999999999E-2</v>
      </c>
      <c r="K101" s="29">
        <v>3.7000000000000002E-3</v>
      </c>
      <c r="L101" s="29">
        <v>5.8700000000000002E-2</v>
      </c>
      <c r="N101" s="91">
        <f>K52</f>
        <v>5.8748730120451349E-2</v>
      </c>
      <c r="O101" s="54">
        <f t="shared" si="37"/>
        <v>-4.8730120451347114E-5</v>
      </c>
    </row>
    <row r="102" spans="2:38" ht="15">
      <c r="B102" s="28"/>
      <c r="D102" s="13" t="s">
        <v>52</v>
      </c>
      <c r="F102" s="29">
        <v>1.1000000000000001E-3</v>
      </c>
      <c r="G102" s="29">
        <v>3.2000000000000002E-3</v>
      </c>
      <c r="H102" s="29">
        <v>7.7000000000000002E-3</v>
      </c>
      <c r="I102" s="29">
        <v>1.15E-2</v>
      </c>
      <c r="J102" s="29">
        <v>1.67E-2</v>
      </c>
      <c r="K102" s="29">
        <v>5.3E-3</v>
      </c>
      <c r="L102" s="29">
        <v>4.5600000000000002E-2</v>
      </c>
      <c r="N102" s="91">
        <f>L52</f>
        <v>4.5578908443031647E-2</v>
      </c>
      <c r="O102" s="54">
        <f t="shared" si="37"/>
        <v>2.1091556968354241E-5</v>
      </c>
    </row>
    <row r="103" spans="2:38" ht="15">
      <c r="B103" s="28"/>
      <c r="D103" s="13" t="s">
        <v>53</v>
      </c>
      <c r="F103" s="29">
        <v>2.0000000000000001E-4</v>
      </c>
      <c r="G103" s="29">
        <v>4.0000000000000001E-3</v>
      </c>
      <c r="H103" s="29">
        <v>4.5999999999999999E-3</v>
      </c>
      <c r="I103" s="29">
        <v>7.7999999999999996E-3</v>
      </c>
      <c r="J103" s="29">
        <v>1.43E-2</v>
      </c>
      <c r="K103" s="29">
        <v>5.3E-3</v>
      </c>
      <c r="L103" s="29">
        <v>3.6299999999999999E-2</v>
      </c>
      <c r="N103" s="91">
        <f>M52</f>
        <v>3.634308860692851E-2</v>
      </c>
      <c r="O103" s="54">
        <f t="shared" si="37"/>
        <v>-4.3088606928511075E-5</v>
      </c>
    </row>
    <row r="104" spans="2:38" ht="15">
      <c r="B104" s="28"/>
      <c r="D104" s="13" t="s">
        <v>54</v>
      </c>
      <c r="F104" s="29">
        <v>6.3E-3</v>
      </c>
      <c r="G104" s="29">
        <v>1.61E-2</v>
      </c>
      <c r="H104" s="29">
        <v>4.1000000000000003E-3</v>
      </c>
      <c r="I104" s="29">
        <v>6.7000000000000002E-3</v>
      </c>
      <c r="J104" s="29">
        <v>1.66E-2</v>
      </c>
      <c r="K104" s="29">
        <v>6.3E-3</v>
      </c>
      <c r="L104" s="29">
        <v>5.6099999999999997E-2</v>
      </c>
      <c r="N104" s="91">
        <f>N52</f>
        <v>5.6218740065146593E-2</v>
      </c>
      <c r="O104" s="54">
        <f>L104-N104</f>
        <v>-1.1874006514659557E-4</v>
      </c>
      <c r="P104" s="92" t="s">
        <v>381</v>
      </c>
    </row>
    <row r="105" spans="2:38" ht="15">
      <c r="B105" s="28"/>
      <c r="D105" s="13" t="s">
        <v>55</v>
      </c>
      <c r="F105" s="29">
        <v>5.7999999999999996E-3</v>
      </c>
      <c r="G105" s="29">
        <v>1.6299999999999999E-2</v>
      </c>
      <c r="H105" s="29">
        <v>1.9599999999999999E-2</v>
      </c>
      <c r="I105" s="29">
        <v>9.5999999999999992E-3</v>
      </c>
      <c r="J105" s="29">
        <v>1.4800000000000001E-2</v>
      </c>
      <c r="K105" s="29">
        <v>6.6E-3</v>
      </c>
      <c r="L105" s="95">
        <v>7.2700000000000001E-2</v>
      </c>
      <c r="N105" s="91">
        <f>O52</f>
        <v>7.2760402658173101E-2</v>
      </c>
      <c r="O105" s="54">
        <v>-1E-4</v>
      </c>
      <c r="P105" s="92" t="s">
        <v>381</v>
      </c>
      <c r="R105" s="12"/>
    </row>
    <row r="106" spans="2:38" ht="15">
      <c r="B106" s="28"/>
      <c r="D106" s="13" t="s">
        <v>56</v>
      </c>
      <c r="F106" s="29">
        <v>9.1999999999999998E-3</v>
      </c>
      <c r="G106" s="29">
        <v>1.7500000000000002E-2</v>
      </c>
      <c r="H106" s="29">
        <v>1.7299999999999999E-2</v>
      </c>
      <c r="I106" s="29">
        <v>1.34E-2</v>
      </c>
      <c r="J106" s="29">
        <v>1.4200000000000001E-2</v>
      </c>
      <c r="K106" s="29">
        <v>1.0800000000000001E-2</v>
      </c>
      <c r="L106" s="95">
        <v>8.2500000000000004E-2</v>
      </c>
      <c r="N106" s="91">
        <f>P52</f>
        <v>8.2489521008731415E-2</v>
      </c>
      <c r="O106" s="54">
        <f>L106-N106</f>
        <v>1.0478991268589311E-5</v>
      </c>
      <c r="U106" s="32"/>
      <c r="V106" s="32"/>
      <c r="W106" s="32"/>
      <c r="X106" s="32"/>
      <c r="Y106" s="32"/>
      <c r="Z106" s="32"/>
      <c r="AA106" s="32"/>
      <c r="AB106" s="9"/>
      <c r="AC106" s="9"/>
      <c r="AD106" s="9"/>
      <c r="AE106" s="67"/>
    </row>
    <row r="107" spans="2:38" ht="15">
      <c r="B107" s="28"/>
      <c r="D107" s="13" t="s">
        <v>57</v>
      </c>
      <c r="F107" s="29">
        <v>4.3E-3</v>
      </c>
      <c r="G107" s="29">
        <v>1.95E-2</v>
      </c>
      <c r="H107" s="29">
        <v>2.18E-2</v>
      </c>
      <c r="I107" s="29">
        <v>2.1600000000000001E-2</v>
      </c>
      <c r="J107" s="29">
        <v>1.3100000000000001E-2</v>
      </c>
      <c r="K107" s="29">
        <v>9.4999999999999998E-3</v>
      </c>
      <c r="L107" s="95">
        <v>8.9899999999999994E-2</v>
      </c>
      <c r="N107" s="91">
        <f>Q52</f>
        <v>8.9918371986672782E-2</v>
      </c>
      <c r="O107" s="54">
        <f>L107-N107</f>
        <v>-1.8371986672788276E-5</v>
      </c>
      <c r="U107" s="32"/>
      <c r="V107" s="32"/>
      <c r="W107" s="32"/>
      <c r="X107" s="32"/>
      <c r="Y107" s="32"/>
      <c r="Z107" s="32"/>
      <c r="AA107" s="32"/>
      <c r="AB107" s="9"/>
      <c r="AC107" s="9"/>
      <c r="AD107" s="9"/>
      <c r="AE107" s="67"/>
    </row>
    <row r="108" spans="2:38" ht="15">
      <c r="B108" s="35"/>
      <c r="U108" s="32"/>
      <c r="V108" s="32"/>
      <c r="W108" s="32"/>
      <c r="X108" s="32"/>
      <c r="Y108" s="32"/>
      <c r="Z108" s="32"/>
      <c r="AA108" s="32"/>
      <c r="AB108" s="9"/>
      <c r="AC108" s="9"/>
      <c r="AD108" s="9"/>
      <c r="AE108" s="67"/>
    </row>
    <row r="109" spans="2:38" ht="15">
      <c r="B109" s="35" t="s">
        <v>266</v>
      </c>
      <c r="F109" s="29">
        <f t="shared" ref="F109:L109" si="38">SUM(F96:F107)/12</f>
        <v>5.0999999999999995E-3</v>
      </c>
      <c r="G109" s="29">
        <f t="shared" si="38"/>
        <v>1.3141666666666664E-2</v>
      </c>
      <c r="H109" s="29">
        <f t="shared" si="38"/>
        <v>1.3108333333333333E-2</v>
      </c>
      <c r="I109" s="29">
        <f t="shared" si="38"/>
        <v>1.4500000000000001E-2</v>
      </c>
      <c r="J109" s="29">
        <f t="shared" si="38"/>
        <v>1.3416666666666667E-2</v>
      </c>
      <c r="K109" s="29">
        <f t="shared" si="38"/>
        <v>5.7999999999999996E-3</v>
      </c>
      <c r="L109" s="29">
        <f t="shared" si="38"/>
        <v>6.5133333333333335E-2</v>
      </c>
      <c r="M109" s="91"/>
    </row>
    <row r="110" spans="2:38" ht="15">
      <c r="B110" s="35"/>
    </row>
    <row r="111" spans="2:38" ht="15">
      <c r="B111" s="35" t="s">
        <v>267</v>
      </c>
    </row>
    <row r="112" spans="2:38" ht="15">
      <c r="B112" s="28"/>
    </row>
    <row r="113" spans="2:2" ht="12.75" customHeight="1">
      <c r="B113" s="28"/>
    </row>
    <row r="142" spans="2:53" ht="12.75" customHeight="1">
      <c r="B142" s="92" t="s">
        <v>270</v>
      </c>
      <c r="F142" s="71">
        <f t="shared" ref="F142:Q143" si="39">IF(AP142=0,"",AP142/U142)</f>
        <v>4.420310134760938E-2</v>
      </c>
      <c r="G142" s="71">
        <f t="shared" si="39"/>
        <v>6.9529336613986942E-2</v>
      </c>
      <c r="H142" s="71">
        <f t="shared" si="39"/>
        <v>6.6487099733920543E-2</v>
      </c>
      <c r="I142" s="71">
        <f t="shared" si="39"/>
        <v>7.7963926426426439E-2</v>
      </c>
      <c r="J142" s="71">
        <f t="shared" si="39"/>
        <v>5.6243532827573293E-2</v>
      </c>
      <c r="K142" s="71">
        <f t="shared" si="39"/>
        <v>5.2966773373505319E-2</v>
      </c>
      <c r="L142" s="71">
        <f t="shared" si="39"/>
        <v>3.5947103804243929E-2</v>
      </c>
      <c r="M142" s="71">
        <f t="shared" si="39"/>
        <v>3.2025397619285786E-2</v>
      </c>
      <c r="N142" s="71">
        <f t="shared" si="39"/>
        <v>4.7855445446437418E-2</v>
      </c>
      <c r="O142" s="71">
        <f t="shared" si="39"/>
        <v>7.1720068679931318E-2</v>
      </c>
      <c r="P142" s="71">
        <f t="shared" si="39"/>
        <v>8.1594599459945988E-2</v>
      </c>
      <c r="Q142" s="71">
        <f t="shared" si="39"/>
        <v>0.11061796254834112</v>
      </c>
      <c r="R142" s="40">
        <f>AVERAGE(F142:Q142)</f>
        <v>6.2262862323433948E-2</v>
      </c>
      <c r="U142" s="65">
        <f t="shared" ref="U142:AF142" si="40">U22+U23+U24+U25</f>
        <v>108.33999999999999</v>
      </c>
      <c r="V142" s="65">
        <f t="shared" si="40"/>
        <v>105.67</v>
      </c>
      <c r="W142" s="65">
        <f t="shared" si="40"/>
        <v>108.99000000000001</v>
      </c>
      <c r="X142" s="65">
        <f t="shared" si="40"/>
        <v>106.55999999999999</v>
      </c>
      <c r="Y142" s="65">
        <f t="shared" si="40"/>
        <v>106.77</v>
      </c>
      <c r="Z142" s="65">
        <f t="shared" si="40"/>
        <v>106.21</v>
      </c>
      <c r="AA142" s="65">
        <f t="shared" si="40"/>
        <v>104.62</v>
      </c>
      <c r="AB142" s="65">
        <f t="shared" si="40"/>
        <v>99.97</v>
      </c>
      <c r="AC142" s="65">
        <f t="shared" si="40"/>
        <v>100.91000000000001</v>
      </c>
      <c r="AD142" s="65">
        <f t="shared" si="40"/>
        <v>99.01</v>
      </c>
      <c r="AE142" s="65">
        <f t="shared" si="40"/>
        <v>99.990000000000009</v>
      </c>
      <c r="AF142" s="65">
        <f t="shared" si="40"/>
        <v>98.26</v>
      </c>
      <c r="AP142" s="65">
        <f t="shared" ref="AP142:BA142" si="41">AP22+AP23+AP24+AP25</f>
        <v>4.788964</v>
      </c>
      <c r="AQ142" s="65">
        <f t="shared" si="41"/>
        <v>7.3471650000000004</v>
      </c>
      <c r="AR142" s="65">
        <f t="shared" si="41"/>
        <v>7.246429</v>
      </c>
      <c r="AS142" s="65">
        <f t="shared" si="41"/>
        <v>8.307836</v>
      </c>
      <c r="AT142" s="65">
        <f t="shared" si="41"/>
        <v>6.0051220000000001</v>
      </c>
      <c r="AU142" s="65">
        <f t="shared" si="41"/>
        <v>5.6256009999999996</v>
      </c>
      <c r="AV142" s="65">
        <f t="shared" si="41"/>
        <v>3.7607860000000004</v>
      </c>
      <c r="AW142" s="65">
        <f t="shared" si="41"/>
        <v>3.2015790000000002</v>
      </c>
      <c r="AX142" s="65">
        <f t="shared" si="41"/>
        <v>4.8290930000000003</v>
      </c>
      <c r="AY142" s="65">
        <f t="shared" si="41"/>
        <v>7.1010039999999996</v>
      </c>
      <c r="AZ142" s="65">
        <f t="shared" si="41"/>
        <v>8.1586440000000007</v>
      </c>
      <c r="BA142" s="65">
        <f t="shared" si="41"/>
        <v>10.869320999999999</v>
      </c>
    </row>
    <row r="143" spans="2:53" ht="12.75" customHeight="1">
      <c r="B143" s="92" t="s">
        <v>269</v>
      </c>
      <c r="F143" s="71">
        <f t="shared" si="39"/>
        <v>8.6531042699813182E-2</v>
      </c>
      <c r="G143" s="71">
        <f t="shared" si="39"/>
        <v>8.5768758465011308E-2</v>
      </c>
      <c r="H143" s="71">
        <f t="shared" si="39"/>
        <v>9.0762763854346021E-2</v>
      </c>
      <c r="I143" s="71">
        <f t="shared" si="39"/>
        <v>8.6917481203007518E-2</v>
      </c>
      <c r="J143" s="71">
        <f t="shared" si="39"/>
        <v>6.1472117114322905E-2</v>
      </c>
      <c r="K143" s="71">
        <f t="shared" si="39"/>
        <v>7.8403903095558516E-2</v>
      </c>
      <c r="L143" s="71">
        <f t="shared" si="39"/>
        <v>6.5969935120577805E-2</v>
      </c>
      <c r="M143" s="71">
        <f t="shared" si="39"/>
        <v>3.6120822397200346E-2</v>
      </c>
      <c r="N143" s="71">
        <f t="shared" si="39"/>
        <v>6.6802760926086419E-2</v>
      </c>
      <c r="O143" s="71">
        <f t="shared" si="39"/>
        <v>9.6904021813224259E-2</v>
      </c>
      <c r="P143" s="71">
        <f t="shared" si="39"/>
        <v>9.687415454489659E-2</v>
      </c>
      <c r="Q143" s="71">
        <f t="shared" si="39"/>
        <v>0.11829373318659819</v>
      </c>
      <c r="R143" s="40">
        <f>AVERAGE(F143:Q143)</f>
        <v>8.0901791201720252E-2</v>
      </c>
      <c r="U143" s="94">
        <f t="shared" ref="U143:AF143" si="42">U20-U142</f>
        <v>155.27000000000004</v>
      </c>
      <c r="V143" s="94">
        <f t="shared" si="42"/>
        <v>155.04999999999995</v>
      </c>
      <c r="W143" s="94">
        <f t="shared" si="42"/>
        <v>156.81</v>
      </c>
      <c r="X143" s="94">
        <f t="shared" si="42"/>
        <v>159.59999999999997</v>
      </c>
      <c r="Y143" s="94">
        <f t="shared" si="42"/>
        <v>161.21000000000004</v>
      </c>
      <c r="Z143" s="94">
        <f t="shared" si="42"/>
        <v>163.46000000000004</v>
      </c>
      <c r="AA143" s="94">
        <f t="shared" si="42"/>
        <v>163.38</v>
      </c>
      <c r="AB143" s="94">
        <f t="shared" si="42"/>
        <v>160.02000000000001</v>
      </c>
      <c r="AC143" s="94">
        <f t="shared" si="42"/>
        <v>161.54000000000002</v>
      </c>
      <c r="AD143" s="94">
        <f t="shared" si="42"/>
        <v>161.37</v>
      </c>
      <c r="AE143" s="94">
        <f t="shared" si="42"/>
        <v>162.92999999999995</v>
      </c>
      <c r="AF143" s="94">
        <f t="shared" si="42"/>
        <v>163.56</v>
      </c>
      <c r="AP143" s="94">
        <f t="shared" ref="AP143:BA143" si="43">AP20-AP142</f>
        <v>13.435674999999996</v>
      </c>
      <c r="AQ143" s="94">
        <f t="shared" si="43"/>
        <v>13.298445999999998</v>
      </c>
      <c r="AR143" s="94">
        <f t="shared" si="43"/>
        <v>14.232509</v>
      </c>
      <c r="AS143" s="94">
        <f t="shared" si="43"/>
        <v>13.872029999999997</v>
      </c>
      <c r="AT143" s="94">
        <f t="shared" si="43"/>
        <v>9.9099199999999978</v>
      </c>
      <c r="AU143" s="94">
        <f t="shared" si="43"/>
        <v>12.815901999999998</v>
      </c>
      <c r="AV143" s="94">
        <f t="shared" si="43"/>
        <v>10.778168000000001</v>
      </c>
      <c r="AW143" s="94">
        <f t="shared" si="43"/>
        <v>5.7800539999999998</v>
      </c>
      <c r="AX143" s="94">
        <f t="shared" si="43"/>
        <v>10.791318</v>
      </c>
      <c r="AY143" s="94">
        <f t="shared" si="43"/>
        <v>15.637401999999998</v>
      </c>
      <c r="AZ143" s="94">
        <f t="shared" si="43"/>
        <v>15.783705999999997</v>
      </c>
      <c r="BA143" s="94">
        <f t="shared" si="43"/>
        <v>19.348123000000001</v>
      </c>
    </row>
    <row r="144" spans="2:53" ht="15">
      <c r="B144" s="37"/>
      <c r="U144" s="65">
        <f t="shared" ref="U144:AF144" si="44">U142+U143</f>
        <v>263.61</v>
      </c>
      <c r="V144" s="65">
        <f t="shared" si="44"/>
        <v>260.71999999999997</v>
      </c>
      <c r="W144" s="65">
        <f t="shared" si="44"/>
        <v>265.8</v>
      </c>
      <c r="X144" s="65">
        <f t="shared" si="44"/>
        <v>266.15999999999997</v>
      </c>
      <c r="Y144" s="65">
        <f t="shared" si="44"/>
        <v>267.98</v>
      </c>
      <c r="Z144" s="65">
        <f t="shared" si="44"/>
        <v>269.67</v>
      </c>
      <c r="AA144" s="65">
        <f t="shared" si="44"/>
        <v>268</v>
      </c>
      <c r="AB144" s="65">
        <f t="shared" si="44"/>
        <v>259.99</v>
      </c>
      <c r="AC144" s="65">
        <f t="shared" si="44"/>
        <v>262.45000000000005</v>
      </c>
      <c r="AD144" s="65">
        <f t="shared" si="44"/>
        <v>260.38</v>
      </c>
      <c r="AE144" s="65">
        <f t="shared" si="44"/>
        <v>262.91999999999996</v>
      </c>
      <c r="AF144" s="65">
        <f t="shared" si="44"/>
        <v>261.82</v>
      </c>
      <c r="AP144" s="65">
        <f t="shared" ref="AP144:BA144" si="45">AP142+AP143</f>
        <v>18.224638999999996</v>
      </c>
      <c r="AQ144" s="65">
        <f t="shared" si="45"/>
        <v>20.645610999999999</v>
      </c>
      <c r="AR144" s="65">
        <f t="shared" si="45"/>
        <v>21.478937999999999</v>
      </c>
      <c r="AS144" s="65">
        <f t="shared" si="45"/>
        <v>22.179865999999997</v>
      </c>
      <c r="AT144" s="65">
        <f t="shared" si="45"/>
        <v>15.915041999999998</v>
      </c>
      <c r="AU144" s="65">
        <f t="shared" si="45"/>
        <v>18.441502999999997</v>
      </c>
      <c r="AV144" s="65">
        <f t="shared" si="45"/>
        <v>14.538954</v>
      </c>
      <c r="AW144" s="65">
        <f t="shared" si="45"/>
        <v>8.9816330000000004</v>
      </c>
      <c r="AX144" s="65">
        <f t="shared" si="45"/>
        <v>15.620411000000001</v>
      </c>
      <c r="AY144" s="65">
        <f t="shared" si="45"/>
        <v>22.738405999999998</v>
      </c>
      <c r="AZ144" s="65">
        <f t="shared" si="45"/>
        <v>23.942349999999998</v>
      </c>
      <c r="BA144" s="65">
        <f t="shared" si="45"/>
        <v>30.217444</v>
      </c>
    </row>
    <row r="146" spans="2:2" ht="12.75" customHeight="1">
      <c r="B146" s="28"/>
    </row>
    <row r="154" spans="2:2" ht="12.75" customHeight="1">
      <c r="B154" s="28"/>
    </row>
    <row r="161" spans="2:2" ht="12.75" customHeight="1">
      <c r="B161" s="28"/>
    </row>
  </sheetData>
  <mergeCells count="1">
    <mergeCell ref="AM3:AN3"/>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3"/>
  <dimension ref="A1:AQ66"/>
  <sheetViews>
    <sheetView topLeftCell="A9" workbookViewId="0">
      <selection activeCell="D62" sqref="D62:AQ63"/>
    </sheetView>
  </sheetViews>
  <sheetFormatPr defaultColWidth="8.85546875" defaultRowHeight="15"/>
  <cols>
    <col min="1" max="1" width="57.7109375" customWidth="1"/>
    <col min="2" max="2" width="40" customWidth="1"/>
    <col min="3" max="3" width="8.85546875" customWidth="1"/>
    <col min="4" max="15" width="9.85546875" customWidth="1"/>
    <col min="16" max="17" width="8.85546875" customWidth="1"/>
    <col min="32" max="32" width="8" style="107" customWidth="1"/>
    <col min="33" max="43" width="8" customWidth="1"/>
  </cols>
  <sheetData>
    <row r="1" spans="1:43" ht="15.75" thickBot="1">
      <c r="A1" s="28">
        <v>0</v>
      </c>
      <c r="B1" s="28" t="s">
        <v>382</v>
      </c>
      <c r="C1" s="92"/>
      <c r="D1" s="460" t="s">
        <v>383</v>
      </c>
      <c r="E1" s="460"/>
      <c r="F1" s="460"/>
      <c r="G1" s="460"/>
      <c r="H1" s="460"/>
      <c r="I1" s="460"/>
      <c r="J1" s="460"/>
      <c r="K1" s="460"/>
      <c r="L1" s="460"/>
      <c r="M1" s="460"/>
      <c r="N1" s="460"/>
      <c r="O1" s="460"/>
      <c r="P1" s="92"/>
      <c r="Q1" s="92"/>
      <c r="R1" s="460" t="s">
        <v>115</v>
      </c>
      <c r="S1" s="460"/>
      <c r="T1" s="460"/>
      <c r="U1" s="460"/>
      <c r="V1" s="460"/>
      <c r="W1" s="460"/>
      <c r="X1" s="460"/>
      <c r="Y1" s="460"/>
      <c r="Z1" s="460"/>
      <c r="AA1" s="460"/>
      <c r="AB1" s="460"/>
      <c r="AC1" s="460"/>
      <c r="AD1" s="92"/>
      <c r="AE1" s="92"/>
      <c r="AF1" s="461" t="s">
        <v>384</v>
      </c>
      <c r="AG1" s="461"/>
      <c r="AH1" s="461"/>
      <c r="AI1" s="461"/>
      <c r="AJ1" s="461"/>
      <c r="AK1" s="461"/>
      <c r="AL1" s="461"/>
      <c r="AM1" s="461"/>
      <c r="AN1" s="461"/>
      <c r="AO1" s="461"/>
      <c r="AP1" s="461"/>
      <c r="AQ1" s="461"/>
    </row>
    <row r="2" spans="1:43">
      <c r="A2" s="105" t="s">
        <v>385</v>
      </c>
      <c r="B2" s="92"/>
      <c r="C2" s="92"/>
      <c r="D2" s="28" t="s">
        <v>46</v>
      </c>
      <c r="E2" s="28" t="s">
        <v>47</v>
      </c>
      <c r="F2" s="28" t="s">
        <v>48</v>
      </c>
      <c r="G2" s="28" t="s">
        <v>49</v>
      </c>
      <c r="H2" s="28" t="s">
        <v>50</v>
      </c>
      <c r="I2" s="28" t="s">
        <v>51</v>
      </c>
      <c r="J2" s="28" t="s">
        <v>52</v>
      </c>
      <c r="K2" s="28" t="s">
        <v>53</v>
      </c>
      <c r="L2" s="28" t="s">
        <v>54</v>
      </c>
      <c r="M2" s="28" t="s">
        <v>55</v>
      </c>
      <c r="N2" s="28" t="s">
        <v>56</v>
      </c>
      <c r="O2" s="28" t="s">
        <v>57</v>
      </c>
      <c r="P2" s="92"/>
      <c r="Q2" s="92"/>
      <c r="R2" s="28" t="s">
        <v>46</v>
      </c>
      <c r="S2" s="28" t="s">
        <v>47</v>
      </c>
      <c r="T2" s="28" t="s">
        <v>48</v>
      </c>
      <c r="U2" s="28" t="s">
        <v>49</v>
      </c>
      <c r="V2" s="28" t="s">
        <v>50</v>
      </c>
      <c r="W2" s="28" t="s">
        <v>51</v>
      </c>
      <c r="X2" s="28" t="s">
        <v>52</v>
      </c>
      <c r="Y2" s="28" t="s">
        <v>53</v>
      </c>
      <c r="Z2" s="28" t="s">
        <v>54</v>
      </c>
      <c r="AA2" s="28" t="s">
        <v>55</v>
      </c>
      <c r="AB2" s="28" t="s">
        <v>56</v>
      </c>
      <c r="AC2" s="28" t="s">
        <v>57</v>
      </c>
      <c r="AD2" s="92"/>
      <c r="AE2" s="92"/>
      <c r="AF2" s="28" t="s">
        <v>46</v>
      </c>
      <c r="AG2" s="28" t="s">
        <v>47</v>
      </c>
      <c r="AH2" s="28" t="s">
        <v>48</v>
      </c>
      <c r="AI2" s="28" t="s">
        <v>49</v>
      </c>
      <c r="AJ2" s="28" t="s">
        <v>50</v>
      </c>
      <c r="AK2" s="28" t="s">
        <v>51</v>
      </c>
      <c r="AL2" s="28" t="s">
        <v>52</v>
      </c>
      <c r="AM2" s="28" t="s">
        <v>53</v>
      </c>
      <c r="AN2" s="28" t="s">
        <v>54</v>
      </c>
      <c r="AO2" s="28" t="s">
        <v>55</v>
      </c>
      <c r="AP2" s="28" t="s">
        <v>56</v>
      </c>
      <c r="AQ2" s="28" t="s">
        <v>57</v>
      </c>
    </row>
    <row r="3" spans="1:43">
      <c r="A3" s="92" t="s">
        <v>386</v>
      </c>
      <c r="B3" s="92" t="s">
        <v>136</v>
      </c>
      <c r="C3" s="92"/>
      <c r="D3" s="38">
        <f>IFERROR(VLOOKUP($A3,Jan!$B:$I,4,FALSE),0)</f>
        <v>1.7999999999999999E-2</v>
      </c>
      <c r="E3" s="38">
        <f>IFERROR(VLOOKUP($A3,Feb!$B:$I,4,FALSE),0)</f>
        <v>1.41E-2</v>
      </c>
      <c r="F3" s="38">
        <f>IFERROR(VLOOKUP($A3,Mrt!$B:$I,4,FALSE),0)</f>
        <v>1.2800000000000001E-2</v>
      </c>
      <c r="G3" s="38">
        <f>IFERROR(VLOOKUP($A3,Apr!$B:$I,4,FALSE),0)</f>
        <v>1.49E-2</v>
      </c>
      <c r="H3" s="38">
        <f>IFERROR(VLOOKUP($A3,Mei!$B:$I,4,FALSE),0)</f>
        <v>1.4500000000000001E-2</v>
      </c>
      <c r="I3" s="38">
        <f>IFERROR(VLOOKUP($A3,Jun!$B:$I,4,FALSE),0)</f>
        <v>1.9599999999999999E-2</v>
      </c>
      <c r="J3" s="38">
        <f>IFERROR(VLOOKUP($A3,Jul!$B:$I,4,FALSE),0)</f>
        <v>9.4000000000000004E-3</v>
      </c>
      <c r="K3" s="38">
        <f>IFERROR(VLOOKUP($A3,Aug!$B:$I,4,FALSE),0)</f>
        <v>0</v>
      </c>
      <c r="L3" s="38">
        <f>IFERROR(VLOOKUP($A3,Sep!$B:$I,4,FALSE),0)</f>
        <v>0</v>
      </c>
      <c r="M3" s="38">
        <f>IFERROR(VLOOKUP($A3,Okt!$B:$I,4,FALSE),0)</f>
        <v>0</v>
      </c>
      <c r="N3" s="38">
        <f>IFERROR(VLOOKUP($A3,Nov!$B:$I,4,FALSE),0)</f>
        <v>0</v>
      </c>
      <c r="O3" s="38">
        <f>IFERROR(VLOOKUP($A3,Dec!$B:$I,4,FALSE),0)</f>
        <v>0</v>
      </c>
      <c r="P3" s="92"/>
      <c r="Q3" s="92"/>
      <c r="R3" s="106">
        <f>IFERROR(VLOOKUP($A3,Jan!$B:$I,7,FALSE),0)</f>
        <v>25.02</v>
      </c>
      <c r="S3" s="106">
        <f>IFERROR(VLOOKUP($A3,Feb!$B:$I,7,FALSE),0)</f>
        <v>25.56</v>
      </c>
      <c r="T3" s="106">
        <f>IFERROR(VLOOKUP($A3,Mrt!$B:$I,7,FALSE),0)</f>
        <v>25.42</v>
      </c>
      <c r="U3" s="106">
        <f>IFERROR(VLOOKUP($A3,Apr!$B:$I,7,FALSE),0)</f>
        <v>26.58</v>
      </c>
      <c r="V3" s="106">
        <f>IFERROR(VLOOKUP($A3,Mei!$B:$I,7,FALSE),0)</f>
        <v>25.96</v>
      </c>
      <c r="W3" s="106">
        <f>IFERROR(VLOOKUP($A3,Jun!$B:$I,7,FALSE),0)</f>
        <v>26.36</v>
      </c>
      <c r="X3" s="106">
        <f>IFERROR(VLOOKUP($A3,Jul!$B:$I,7,FALSE),0)</f>
        <v>25.07</v>
      </c>
      <c r="Y3" s="106">
        <f>IFERROR(VLOOKUP($A3,Aug!$B:$I,7,FALSE),0)</f>
        <v>0</v>
      </c>
      <c r="Z3" s="106">
        <f>IFERROR(VLOOKUP($A3,Sep!$B:$I,7,FALSE),0)</f>
        <v>0</v>
      </c>
      <c r="AA3" s="106">
        <f>IFERROR(VLOOKUP($A3,Okt!$B:$I,7,FALSE),0)</f>
        <v>0</v>
      </c>
      <c r="AB3" s="106">
        <f>IFERROR(VLOOKUP($A3,Nov!$B:$I,7,FALSE),0)</f>
        <v>0</v>
      </c>
      <c r="AC3" s="106">
        <f>IFERROR(VLOOKUP($A3,Dec!$B:$I,7,FALSE),0)</f>
        <v>0</v>
      </c>
      <c r="AD3" s="92"/>
      <c r="AE3" s="92"/>
      <c r="AF3" s="107">
        <f>D3*R3</f>
        <v>0.45035999999999998</v>
      </c>
      <c r="AG3" s="107">
        <f t="shared" ref="AG3:AQ3" si="0">E3*S3</f>
        <v>0.36039599999999999</v>
      </c>
      <c r="AH3" s="107">
        <f t="shared" si="0"/>
        <v>0.32537600000000005</v>
      </c>
      <c r="AI3" s="107">
        <f t="shared" si="0"/>
        <v>0.39604199999999995</v>
      </c>
      <c r="AJ3" s="107">
        <f t="shared" si="0"/>
        <v>0.37642000000000003</v>
      </c>
      <c r="AK3" s="107">
        <f t="shared" si="0"/>
        <v>0.516656</v>
      </c>
      <c r="AL3" s="107">
        <f t="shared" si="0"/>
        <v>0.23565800000000001</v>
      </c>
      <c r="AM3" s="107">
        <f t="shared" si="0"/>
        <v>0</v>
      </c>
      <c r="AN3" s="107">
        <f t="shared" si="0"/>
        <v>0</v>
      </c>
      <c r="AO3" s="107">
        <f t="shared" si="0"/>
        <v>0</v>
      </c>
      <c r="AP3" s="107">
        <f t="shared" si="0"/>
        <v>0</v>
      </c>
      <c r="AQ3" s="107">
        <f t="shared" si="0"/>
        <v>0</v>
      </c>
    </row>
    <row r="4" spans="1:43">
      <c r="A4" s="92" t="s">
        <v>387</v>
      </c>
      <c r="B4" s="92" t="s">
        <v>142</v>
      </c>
      <c r="C4" s="92"/>
      <c r="D4" s="38">
        <f>IFERROR(VLOOKUP($A4,Jan!$B:$I,4,FALSE),0)</f>
        <v>5.0500000000000003E-2</v>
      </c>
      <c r="E4" s="38">
        <f>IFERROR(VLOOKUP($A4,Feb!$B:$I,4,FALSE),0)</f>
        <v>5.2299999999999999E-2</v>
      </c>
      <c r="F4" s="38">
        <f>IFERROR(VLOOKUP($A4,Mrt!$B:$I,4,FALSE),0)</f>
        <v>4.8800000000000003E-2</v>
      </c>
      <c r="G4" s="38">
        <f>IFERROR(VLOOKUP($A4,Apr!$B:$I,4,FALSE),0)</f>
        <v>1.9199999999999998E-2</v>
      </c>
      <c r="H4" s="38">
        <f>IFERROR(VLOOKUP($A4,Mei!$B:$I,4,FALSE),0)</f>
        <v>1.55E-2</v>
      </c>
      <c r="I4" s="38">
        <f>IFERROR(VLOOKUP($A4,Jun!$B:$I,4,FALSE),0)</f>
        <v>0</v>
      </c>
      <c r="J4" s="38">
        <f>IFERROR(VLOOKUP($A4,Jul!$B:$I,4,FALSE),0)</f>
        <v>0</v>
      </c>
      <c r="K4" s="38">
        <f>IFERROR(VLOOKUP($A4,Aug!$B:$I,4,FALSE),0)</f>
        <v>0</v>
      </c>
      <c r="L4" s="38">
        <f>IFERROR(VLOOKUP($A4,Sep!$B:$I,4,FALSE),0)</f>
        <v>0</v>
      </c>
      <c r="M4" s="38">
        <f>IFERROR(VLOOKUP($A4,Okt!$B:$I,4,FALSE),0)</f>
        <v>0</v>
      </c>
      <c r="N4" s="38">
        <f>IFERROR(VLOOKUP($A4,Nov!$B:$I,4,FALSE),0)</f>
        <v>0</v>
      </c>
      <c r="O4" s="38">
        <f>IFERROR(VLOOKUP($A4,Dec!$B:$I,4,FALSE),0)</f>
        <v>0</v>
      </c>
      <c r="P4" s="92"/>
      <c r="Q4" s="92"/>
      <c r="R4" s="106">
        <f>IFERROR(VLOOKUP($A4,Jan!$B:$I,7,FALSE),0)</f>
        <v>11.88</v>
      </c>
      <c r="S4" s="106">
        <f>IFERROR(VLOOKUP($A4,Feb!$B:$I,7,FALSE),0)</f>
        <v>11.88</v>
      </c>
      <c r="T4" s="106">
        <f>IFERROR(VLOOKUP($A4,Mrt!$B:$I,7,FALSE),0)</f>
        <v>12.2</v>
      </c>
      <c r="U4" s="106">
        <f>IFERROR(VLOOKUP($A4,Apr!$B:$I,7,FALSE),0)</f>
        <v>13.23</v>
      </c>
      <c r="V4" s="106">
        <f>IFERROR(VLOOKUP($A4,Mei!$B:$I,7,FALSE),0)</f>
        <v>12.72</v>
      </c>
      <c r="W4" s="106">
        <f>IFERROR(VLOOKUP($A4,Jun!$B:$I,7,FALSE),0)</f>
        <v>12.04</v>
      </c>
      <c r="X4" s="106">
        <f>IFERROR(VLOOKUP($A4,Jul!$B:$I,7,FALSE),0)</f>
        <v>10.61</v>
      </c>
      <c r="Y4" s="106">
        <f>IFERROR(VLOOKUP($A4,Aug!$B:$I,7,FALSE),0)</f>
        <v>0</v>
      </c>
      <c r="Z4" s="106">
        <f>IFERROR(VLOOKUP($A4,Sep!$B:$I,7,FALSE),0)</f>
        <v>0</v>
      </c>
      <c r="AA4" s="106">
        <f>IFERROR(VLOOKUP($A4,Okt!$B:$I,7,FALSE),0)</f>
        <v>0</v>
      </c>
      <c r="AB4" s="106">
        <f>IFERROR(VLOOKUP($A4,Nov!$B:$I,7,FALSE),0)</f>
        <v>0</v>
      </c>
      <c r="AC4" s="106">
        <f>IFERROR(VLOOKUP($A4,Dec!$B:$I,7,FALSE),0)</f>
        <v>0</v>
      </c>
      <c r="AD4" s="92"/>
      <c r="AE4" s="92"/>
      <c r="AF4" s="107">
        <f t="shared" ref="AF4:AF54" si="1">D4*R4</f>
        <v>0.59994000000000003</v>
      </c>
      <c r="AG4" s="107">
        <f t="shared" ref="AG4:AG54" si="2">E4*S4</f>
        <v>0.62132399999999999</v>
      </c>
      <c r="AH4" s="107">
        <f t="shared" ref="AH4:AH54" si="3">F4*T4</f>
        <v>0.59536</v>
      </c>
      <c r="AI4" s="107">
        <f t="shared" ref="AI4:AI54" si="4">G4*U4</f>
        <v>0.25401599999999996</v>
      </c>
      <c r="AJ4" s="107">
        <f t="shared" ref="AJ4:AJ54" si="5">H4*V4</f>
        <v>0.19716</v>
      </c>
      <c r="AK4" s="107">
        <f t="shared" ref="AK4:AK54" si="6">I4*W4</f>
        <v>0</v>
      </c>
      <c r="AL4" s="107">
        <f t="shared" ref="AL4:AL54" si="7">J4*X4</f>
        <v>0</v>
      </c>
      <c r="AM4" s="107">
        <f t="shared" ref="AM4:AM54" si="8">K4*Y4</f>
        <v>0</v>
      </c>
      <c r="AN4" s="107">
        <f t="shared" ref="AN4:AN54" si="9">L4*Z4</f>
        <v>0</v>
      </c>
      <c r="AO4" s="107">
        <f t="shared" ref="AO4:AO54" si="10">M4*AA4</f>
        <v>0</v>
      </c>
      <c r="AP4" s="107">
        <f t="shared" ref="AP4:AP54" si="11">N4*AB4</f>
        <v>0</v>
      </c>
      <c r="AQ4" s="107">
        <f t="shared" ref="AQ4:AQ54" si="12">O4*AC4</f>
        <v>0</v>
      </c>
    </row>
    <row r="5" spans="1:43">
      <c r="A5" s="92" t="s">
        <v>388</v>
      </c>
      <c r="B5" s="92" t="s">
        <v>220</v>
      </c>
      <c r="C5" s="92"/>
      <c r="D5" s="38">
        <f>IFERROR(VLOOKUP($A5,Jan!$B:$I,4,FALSE),0)</f>
        <v>0</v>
      </c>
      <c r="E5" s="38">
        <f>IFERROR(VLOOKUP($A5,Feb!$B:$I,4,FALSE),0)</f>
        <v>5.4999999999999997E-3</v>
      </c>
      <c r="F5" s="38">
        <f>IFERROR(VLOOKUP($A5,Mrt!$B:$I,4,FALSE),0)</f>
        <v>9.7000000000000003E-3</v>
      </c>
      <c r="G5" s="38">
        <f>IFERROR(VLOOKUP($A5,Apr!$B:$I,4,FALSE),0)</f>
        <v>7.6E-3</v>
      </c>
      <c r="H5" s="38">
        <f>IFERROR(VLOOKUP($A5,Mei!$B:$I,4,FALSE),0)</f>
        <v>4.1999999999999997E-3</v>
      </c>
      <c r="I5" s="38">
        <f>IFERROR(VLOOKUP($A5,Jun!$B:$I,4,FALSE),0)</f>
        <v>2.5100000000000001E-2</v>
      </c>
      <c r="J5" s="38">
        <f>IFERROR(VLOOKUP($A5,Jul!$B:$I,4,FALSE),0)</f>
        <v>2.46E-2</v>
      </c>
      <c r="K5" s="38">
        <f>IFERROR(VLOOKUP($A5,Aug!$B:$I,4,FALSE),0)</f>
        <v>0</v>
      </c>
      <c r="L5" s="38">
        <f>IFERROR(VLOOKUP($A5,Sep!$B:$I,4,FALSE),0)</f>
        <v>0</v>
      </c>
      <c r="M5" s="38">
        <f>IFERROR(VLOOKUP($A5,Okt!$B:$I,4,FALSE),0)</f>
        <v>0</v>
      </c>
      <c r="N5" s="38">
        <f>IFERROR(VLOOKUP($A5,Nov!$B:$I,4,FALSE),0)</f>
        <v>0</v>
      </c>
      <c r="O5" s="38">
        <f>IFERROR(VLOOKUP($A5,Dec!$B:$I,4,FALSE),0)</f>
        <v>0</v>
      </c>
      <c r="P5" s="92"/>
      <c r="Q5" s="92"/>
      <c r="R5" s="106">
        <f>IFERROR(VLOOKUP($A5,Jan!$B:$I,7,FALSE),0)</f>
        <v>48.32</v>
      </c>
      <c r="S5" s="106">
        <f>IFERROR(VLOOKUP($A5,Feb!$B:$I,7,FALSE),0)</f>
        <v>48.32</v>
      </c>
      <c r="T5" s="106">
        <f>IFERROR(VLOOKUP($A5,Mrt!$B:$I,7,FALSE),0)</f>
        <v>48.28</v>
      </c>
      <c r="U5" s="106">
        <f>IFERROR(VLOOKUP($A5,Apr!$B:$I,7,FALSE),0)</f>
        <v>48.12</v>
      </c>
      <c r="V5" s="106">
        <f>IFERROR(VLOOKUP($A5,Mei!$B:$I,7,FALSE),0)</f>
        <v>48.21</v>
      </c>
      <c r="W5" s="106">
        <f>IFERROR(VLOOKUP($A5,Jun!$B:$I,7,FALSE),0)</f>
        <v>48.72</v>
      </c>
      <c r="X5" s="106">
        <f>IFERROR(VLOOKUP($A5,Jul!$B:$I,7,FALSE),0)</f>
        <v>48.72</v>
      </c>
      <c r="Y5" s="106">
        <f>IFERROR(VLOOKUP($A5,Aug!$B:$I,7,FALSE),0)</f>
        <v>0</v>
      </c>
      <c r="Z5" s="106">
        <f>IFERROR(VLOOKUP($A5,Sep!$B:$I,7,FALSE),0)</f>
        <v>0</v>
      </c>
      <c r="AA5" s="106">
        <f>IFERROR(VLOOKUP($A5,Okt!$B:$I,7,FALSE),0)</f>
        <v>0</v>
      </c>
      <c r="AB5" s="106">
        <f>IFERROR(VLOOKUP($A5,Nov!$B:$I,7,FALSE),0)</f>
        <v>0</v>
      </c>
      <c r="AC5" s="106">
        <f>IFERROR(VLOOKUP($A5,Dec!$B:$I,7,FALSE),0)</f>
        <v>0</v>
      </c>
      <c r="AD5" s="92"/>
      <c r="AE5" s="92"/>
      <c r="AF5" s="107">
        <f t="shared" si="1"/>
        <v>0</v>
      </c>
      <c r="AG5" s="107">
        <f t="shared" si="2"/>
        <v>0.26576</v>
      </c>
      <c r="AH5" s="107">
        <f t="shared" si="3"/>
        <v>0.46831600000000001</v>
      </c>
      <c r="AI5" s="107">
        <f t="shared" si="4"/>
        <v>0.36571199999999998</v>
      </c>
      <c r="AJ5" s="107">
        <f t="shared" si="5"/>
        <v>0.202482</v>
      </c>
      <c r="AK5" s="107">
        <f t="shared" si="6"/>
        <v>1.222872</v>
      </c>
      <c r="AL5" s="107">
        <f t="shared" si="7"/>
        <v>1.198512</v>
      </c>
      <c r="AM5" s="107">
        <f t="shared" si="8"/>
        <v>0</v>
      </c>
      <c r="AN5" s="107">
        <f t="shared" si="9"/>
        <v>0</v>
      </c>
      <c r="AO5" s="107">
        <f t="shared" si="10"/>
        <v>0</v>
      </c>
      <c r="AP5" s="107">
        <f t="shared" si="11"/>
        <v>0</v>
      </c>
      <c r="AQ5" s="107">
        <f t="shared" si="12"/>
        <v>0</v>
      </c>
    </row>
    <row r="6" spans="1:43">
      <c r="A6" s="92" t="s">
        <v>389</v>
      </c>
      <c r="B6" s="92" t="s">
        <v>139</v>
      </c>
      <c r="C6" s="92"/>
      <c r="D6" s="38">
        <f>IFERROR(VLOOKUP($A6,Jan!$B:$I,4,FALSE),0)</f>
        <v>0</v>
      </c>
      <c r="E6" s="38">
        <f>IFERROR(VLOOKUP($A6,Feb!$B:$I,4,FALSE),0)</f>
        <v>8.0000000000000004E-4</v>
      </c>
      <c r="F6" s="38">
        <f>IFERROR(VLOOKUP($A6,Mrt!$B:$I,4,FALSE),0)</f>
        <v>4.4699999999999997E-2</v>
      </c>
      <c r="G6" s="38">
        <f>IFERROR(VLOOKUP($A6,Apr!$B:$I,4,FALSE),0)</f>
        <v>0.1041</v>
      </c>
      <c r="H6" s="38">
        <f>IFERROR(VLOOKUP($A6,Mei!$B:$I,4,FALSE),0)</f>
        <v>7.85E-2</v>
      </c>
      <c r="I6" s="38">
        <f>IFERROR(VLOOKUP($A6,Jun!$B:$I,4,FALSE),0)</f>
        <v>6.8099999999999994E-2</v>
      </c>
      <c r="J6" s="38">
        <f>IFERROR(VLOOKUP($A6,Jul!$B:$I,4,FALSE),0)</f>
        <v>6.9099999999999995E-2</v>
      </c>
      <c r="K6" s="38">
        <f>IFERROR(VLOOKUP($A6,Aug!$B:$I,4,FALSE),0)</f>
        <v>0</v>
      </c>
      <c r="L6" s="38">
        <f>IFERROR(VLOOKUP($A6,Sep!$B:$I,4,FALSE),0)</f>
        <v>0</v>
      </c>
      <c r="M6" s="38">
        <f>IFERROR(VLOOKUP($A6,Okt!$B:$I,4,FALSE),0)</f>
        <v>0</v>
      </c>
      <c r="N6" s="38">
        <f>IFERROR(VLOOKUP($A6,Nov!$B:$I,4,FALSE),0)</f>
        <v>0</v>
      </c>
      <c r="O6" s="38">
        <f>IFERROR(VLOOKUP($A6,Dec!$B:$I,4,FALSE),0)</f>
        <v>0</v>
      </c>
      <c r="P6" s="92"/>
      <c r="Q6" s="92"/>
      <c r="R6" s="106">
        <f>IFERROR(VLOOKUP($A6,Jan!$B:$I,7,FALSE),0)</f>
        <v>8.93</v>
      </c>
      <c r="S6" s="106">
        <f>IFERROR(VLOOKUP($A6,Feb!$B:$I,7,FALSE),0)</f>
        <v>8.93</v>
      </c>
      <c r="T6" s="106">
        <f>IFERROR(VLOOKUP($A6,Mrt!$B:$I,7,FALSE),0)</f>
        <v>9.14</v>
      </c>
      <c r="U6" s="106">
        <f>IFERROR(VLOOKUP($A6,Apr!$B:$I,7,FALSE),0)</f>
        <v>9.6</v>
      </c>
      <c r="V6" s="106">
        <f>IFERROR(VLOOKUP($A6,Mei!$B:$I,7,FALSE),0)</f>
        <v>9.59</v>
      </c>
      <c r="W6" s="106">
        <f>IFERROR(VLOOKUP($A6,Jun!$B:$I,7,FALSE),0)</f>
        <v>9.7799999999999994</v>
      </c>
      <c r="X6" s="106">
        <f>IFERROR(VLOOKUP($A6,Jul!$B:$I,7,FALSE),0)</f>
        <v>9.5399999999999991</v>
      </c>
      <c r="Y6" s="106">
        <f>IFERROR(VLOOKUP($A6,Aug!$B:$I,7,FALSE),0)</f>
        <v>0</v>
      </c>
      <c r="Z6" s="106">
        <f>IFERROR(VLOOKUP($A6,Sep!$B:$I,7,FALSE),0)</f>
        <v>0</v>
      </c>
      <c r="AA6" s="106">
        <f>IFERROR(VLOOKUP($A6,Okt!$B:$I,7,FALSE),0)</f>
        <v>0</v>
      </c>
      <c r="AB6" s="106">
        <f>IFERROR(VLOOKUP($A6,Nov!$B:$I,7,FALSE),0)</f>
        <v>0</v>
      </c>
      <c r="AC6" s="106">
        <f>IFERROR(VLOOKUP($A6,Dec!$B:$I,7,FALSE),0)</f>
        <v>0</v>
      </c>
      <c r="AD6" s="92"/>
      <c r="AE6" s="92"/>
      <c r="AF6" s="107">
        <f t="shared" si="1"/>
        <v>0</v>
      </c>
      <c r="AG6" s="107">
        <f t="shared" si="2"/>
        <v>7.1440000000000002E-3</v>
      </c>
      <c r="AH6" s="107">
        <f t="shared" si="3"/>
        <v>0.40855799999999998</v>
      </c>
      <c r="AI6" s="107">
        <f t="shared" si="4"/>
        <v>0.99935999999999992</v>
      </c>
      <c r="AJ6" s="107">
        <f t="shared" si="5"/>
        <v>0.75281500000000001</v>
      </c>
      <c r="AK6" s="107">
        <f t="shared" si="6"/>
        <v>0.66601799999999989</v>
      </c>
      <c r="AL6" s="107">
        <f t="shared" si="7"/>
        <v>0.65921399999999986</v>
      </c>
      <c r="AM6" s="107">
        <f t="shared" si="8"/>
        <v>0</v>
      </c>
      <c r="AN6" s="107">
        <f t="shared" si="9"/>
        <v>0</v>
      </c>
      <c r="AO6" s="107">
        <f t="shared" si="10"/>
        <v>0</v>
      </c>
      <c r="AP6" s="107">
        <f t="shared" si="11"/>
        <v>0</v>
      </c>
      <c r="AQ6" s="107">
        <f t="shared" si="12"/>
        <v>0</v>
      </c>
    </row>
    <row r="7" spans="1:43">
      <c r="A7" s="92" t="s">
        <v>390</v>
      </c>
      <c r="B7" s="92" t="s">
        <v>216</v>
      </c>
      <c r="C7" s="92"/>
      <c r="D7" s="38">
        <f>IFERROR(VLOOKUP($A7,Jan!$B:$I,4,FALSE),0)</f>
        <v>6.3200000000000006E-2</v>
      </c>
      <c r="E7" s="38">
        <f>IFERROR(VLOOKUP($A7,Feb!$B:$I,4,FALSE),0)</f>
        <v>6.6299999999999998E-2</v>
      </c>
      <c r="F7" s="38">
        <f>IFERROR(VLOOKUP($A7,Mrt!$B:$I,4,FALSE),0)</f>
        <v>7.2900000000000006E-2</v>
      </c>
      <c r="G7" s="38">
        <f>IFERROR(VLOOKUP($A7,Apr!$B:$I,4,FALSE),0)</f>
        <v>7.1199999999999999E-2</v>
      </c>
      <c r="H7" s="38">
        <f>IFERROR(VLOOKUP($A7,Mei!$B:$I,4,FALSE),0)</f>
        <v>6.9699999999999998E-2</v>
      </c>
      <c r="I7" s="38">
        <f>IFERROR(VLOOKUP($A7,Jun!$B:$I,4,FALSE),0)</f>
        <v>5.5899999999999998E-2</v>
      </c>
      <c r="J7" s="38">
        <f>IFERROR(VLOOKUP($A7,Jul!$B:$I,4,FALSE),0)</f>
        <v>5.5800000000000002E-2</v>
      </c>
      <c r="K7" s="38">
        <f>IFERROR(VLOOKUP($A7,Aug!$B:$I,4,FALSE),0)</f>
        <v>0</v>
      </c>
      <c r="L7" s="38">
        <f>IFERROR(VLOOKUP($A7,Sep!$B:$I,4,FALSE),0)</f>
        <v>0</v>
      </c>
      <c r="M7" s="38">
        <f>IFERROR(VLOOKUP($A7,Okt!$B:$I,4,FALSE),0)</f>
        <v>0</v>
      </c>
      <c r="N7" s="38">
        <f>IFERROR(VLOOKUP($A7,Nov!$B:$I,4,FALSE),0)</f>
        <v>0</v>
      </c>
      <c r="O7" s="38">
        <f>IFERROR(VLOOKUP($A7,Dec!$B:$I,4,FALSE),0)</f>
        <v>0</v>
      </c>
      <c r="P7" s="92"/>
      <c r="Q7" s="92"/>
      <c r="R7" s="106">
        <f>IFERROR(VLOOKUP($A7,Jan!$B:$I,7,FALSE),0)</f>
        <v>69.77</v>
      </c>
      <c r="S7" s="106">
        <f>IFERROR(VLOOKUP($A7,Feb!$B:$I,7,FALSE),0)</f>
        <v>70.92</v>
      </c>
      <c r="T7" s="106">
        <f>IFERROR(VLOOKUP($A7,Mrt!$B:$I,7,FALSE),0)</f>
        <v>70.7</v>
      </c>
      <c r="U7" s="106">
        <f>IFERROR(VLOOKUP($A7,Apr!$B:$I,7,FALSE),0)</f>
        <v>69.83</v>
      </c>
      <c r="V7" s="106">
        <f>IFERROR(VLOOKUP($A7,Mei!$B:$I,7,FALSE),0)</f>
        <v>69.290000000000006</v>
      </c>
      <c r="W7" s="106">
        <f>IFERROR(VLOOKUP($A7,Jun!$B:$I,7,FALSE),0)</f>
        <v>68.790000000000006</v>
      </c>
      <c r="X7" s="106">
        <f>IFERROR(VLOOKUP($A7,Jul!$B:$I,7,FALSE),0)</f>
        <v>66.290000000000006</v>
      </c>
      <c r="Y7" s="106">
        <f>IFERROR(VLOOKUP($A7,Aug!$B:$I,7,FALSE),0)</f>
        <v>0</v>
      </c>
      <c r="Z7" s="106">
        <f>IFERROR(VLOOKUP($A7,Sep!$B:$I,7,FALSE),0)</f>
        <v>0</v>
      </c>
      <c r="AA7" s="106">
        <f>IFERROR(VLOOKUP($A7,Okt!$B:$I,7,FALSE),0)</f>
        <v>0</v>
      </c>
      <c r="AB7" s="106">
        <f>IFERROR(VLOOKUP($A7,Nov!$B:$I,7,FALSE),0)</f>
        <v>0</v>
      </c>
      <c r="AC7" s="106">
        <f>IFERROR(VLOOKUP($A7,Dec!$B:$I,7,FALSE),0)</f>
        <v>0</v>
      </c>
      <c r="AD7" s="92"/>
      <c r="AE7" s="92"/>
      <c r="AF7" s="107">
        <f t="shared" si="1"/>
        <v>4.4094639999999998</v>
      </c>
      <c r="AG7" s="107">
        <f t="shared" si="2"/>
        <v>4.7019960000000003</v>
      </c>
      <c r="AH7" s="107">
        <f t="shared" si="3"/>
        <v>5.1540300000000006</v>
      </c>
      <c r="AI7" s="107">
        <f t="shared" si="4"/>
        <v>4.9718960000000001</v>
      </c>
      <c r="AJ7" s="107">
        <f t="shared" si="5"/>
        <v>4.8295130000000004</v>
      </c>
      <c r="AK7" s="107">
        <f t="shared" si="6"/>
        <v>3.845361</v>
      </c>
      <c r="AL7" s="107">
        <f t="shared" si="7"/>
        <v>3.6989820000000004</v>
      </c>
      <c r="AM7" s="107">
        <f t="shared" si="8"/>
        <v>0</v>
      </c>
      <c r="AN7" s="107">
        <f t="shared" si="9"/>
        <v>0</v>
      </c>
      <c r="AO7" s="107">
        <f t="shared" si="10"/>
        <v>0</v>
      </c>
      <c r="AP7" s="107">
        <f t="shared" si="11"/>
        <v>0</v>
      </c>
      <c r="AQ7" s="107">
        <f t="shared" si="12"/>
        <v>0</v>
      </c>
    </row>
    <row r="8" spans="1:43">
      <c r="A8" s="92" t="s">
        <v>391</v>
      </c>
      <c r="B8" s="92" t="s">
        <v>225</v>
      </c>
      <c r="C8" s="92"/>
      <c r="D8" s="38">
        <f>IFERROR(VLOOKUP($A8,Jan!$B:$I,4,FALSE),0)</f>
        <v>5.0900000000000001E-2</v>
      </c>
      <c r="E8" s="38">
        <f>IFERROR(VLOOKUP($A8,Feb!$B:$I,4,FALSE),0)</f>
        <v>4.2599999999999999E-2</v>
      </c>
      <c r="F8" s="38">
        <f>IFERROR(VLOOKUP($A8,Mrt!$B:$I,4,FALSE),0)</f>
        <v>4.58E-2</v>
      </c>
      <c r="G8" s="38">
        <f>IFERROR(VLOOKUP($A8,Apr!$B:$I,4,FALSE),0)</f>
        <v>1.8800000000000001E-2</v>
      </c>
      <c r="H8" s="38">
        <f>IFERROR(VLOOKUP($A8,Mei!$B:$I,4,FALSE),0)</f>
        <v>2.8199999999999999E-2</v>
      </c>
      <c r="I8" s="38">
        <f>IFERROR(VLOOKUP($A8,Jun!$B:$I,4,FALSE),0)</f>
        <v>0</v>
      </c>
      <c r="J8" s="38">
        <f>IFERROR(VLOOKUP($A8,Jul!$B:$I,4,FALSE),0)</f>
        <v>4.4000000000000003E-3</v>
      </c>
      <c r="K8" s="38">
        <f>IFERROR(VLOOKUP($A8,Aug!$B:$I,4,FALSE),0)</f>
        <v>0</v>
      </c>
      <c r="L8" s="38">
        <f>IFERROR(VLOOKUP($A8,Sep!$B:$I,4,FALSE),0)</f>
        <v>0</v>
      </c>
      <c r="M8" s="38">
        <f>IFERROR(VLOOKUP($A8,Okt!$B:$I,4,FALSE),0)</f>
        <v>0</v>
      </c>
      <c r="N8" s="38">
        <f>IFERROR(VLOOKUP($A8,Nov!$B:$I,4,FALSE),0)</f>
        <v>0</v>
      </c>
      <c r="O8" s="38">
        <f>IFERROR(VLOOKUP($A8,Dec!$B:$I,4,FALSE),0)</f>
        <v>0</v>
      </c>
      <c r="P8" s="92"/>
      <c r="Q8" s="92"/>
      <c r="R8" s="106">
        <f>IFERROR(VLOOKUP($A8,Jan!$B:$I,7,FALSE),0)</f>
        <v>13.06</v>
      </c>
      <c r="S8" s="106">
        <f>IFERROR(VLOOKUP($A8,Feb!$B:$I,7,FALSE),0)</f>
        <v>14.1</v>
      </c>
      <c r="T8" s="106">
        <f>IFERROR(VLOOKUP($A8,Mrt!$B:$I,7,FALSE),0)</f>
        <v>13.74</v>
      </c>
      <c r="U8" s="106">
        <f>IFERROR(VLOOKUP($A8,Apr!$B:$I,7,FALSE),0)</f>
        <v>13.84</v>
      </c>
      <c r="V8" s="106">
        <f>IFERROR(VLOOKUP($A8,Mei!$B:$I,7,FALSE),0)</f>
        <v>13.5</v>
      </c>
      <c r="W8" s="106">
        <f>IFERROR(VLOOKUP($A8,Jun!$B:$I,7,FALSE),0)</f>
        <v>13.42</v>
      </c>
      <c r="X8" s="106">
        <f>IFERROR(VLOOKUP($A8,Jul!$B:$I,7,FALSE),0)</f>
        <v>11.77</v>
      </c>
      <c r="Y8" s="106">
        <f>IFERROR(VLOOKUP($A8,Aug!$B:$I,7,FALSE),0)</f>
        <v>0</v>
      </c>
      <c r="Z8" s="106">
        <f>IFERROR(VLOOKUP($A8,Sep!$B:$I,7,FALSE),0)</f>
        <v>0</v>
      </c>
      <c r="AA8" s="106">
        <f>IFERROR(VLOOKUP($A8,Okt!$B:$I,7,FALSE),0)</f>
        <v>0</v>
      </c>
      <c r="AB8" s="106">
        <f>IFERROR(VLOOKUP($A8,Nov!$B:$I,7,FALSE),0)</f>
        <v>0</v>
      </c>
      <c r="AC8" s="106">
        <f>IFERROR(VLOOKUP($A8,Dec!$B:$I,7,FALSE),0)</f>
        <v>0</v>
      </c>
      <c r="AD8" s="92"/>
      <c r="AE8" s="92"/>
      <c r="AF8" s="107">
        <f t="shared" si="1"/>
        <v>0.66475400000000007</v>
      </c>
      <c r="AG8" s="107">
        <f t="shared" si="2"/>
        <v>0.60065999999999997</v>
      </c>
      <c r="AH8" s="107">
        <f t="shared" si="3"/>
        <v>0.62929199999999996</v>
      </c>
      <c r="AI8" s="107">
        <f t="shared" si="4"/>
        <v>0.26019200000000003</v>
      </c>
      <c r="AJ8" s="107">
        <f t="shared" si="5"/>
        <v>0.38069999999999998</v>
      </c>
      <c r="AK8" s="107">
        <f t="shared" si="6"/>
        <v>0</v>
      </c>
      <c r="AL8" s="107">
        <f t="shared" si="7"/>
        <v>5.1788000000000001E-2</v>
      </c>
      <c r="AM8" s="107">
        <f t="shared" si="8"/>
        <v>0</v>
      </c>
      <c r="AN8" s="107">
        <f t="shared" si="9"/>
        <v>0</v>
      </c>
      <c r="AO8" s="107">
        <f t="shared" si="10"/>
        <v>0</v>
      </c>
      <c r="AP8" s="107">
        <f t="shared" si="11"/>
        <v>0</v>
      </c>
      <c r="AQ8" s="107">
        <f t="shared" si="12"/>
        <v>0</v>
      </c>
    </row>
    <row r="9" spans="1:43">
      <c r="A9" s="92" t="s">
        <v>392</v>
      </c>
      <c r="B9" s="92" t="s">
        <v>130</v>
      </c>
      <c r="C9" s="92"/>
      <c r="D9" s="38">
        <f>IFERROR(VLOOKUP($A9,Jan!$B:$I,4,FALSE),0)</f>
        <v>0.221</v>
      </c>
      <c r="E9" s="38">
        <f>IFERROR(VLOOKUP($A9,Feb!$B:$I,4,FALSE),0)</f>
        <v>0.22739999999999999</v>
      </c>
      <c r="F9" s="38">
        <f>IFERROR(VLOOKUP($A9,Mrt!$B:$I,4,FALSE),0)</f>
        <v>0.1943</v>
      </c>
      <c r="G9" s="38">
        <f>IFERROR(VLOOKUP($A9,Apr!$B:$I,4,FALSE),0)</f>
        <v>0.1978</v>
      </c>
      <c r="H9" s="38">
        <f>IFERROR(VLOOKUP($A9,Mei!$B:$I,4,FALSE),0)</f>
        <v>0.23039999999999999</v>
      </c>
      <c r="I9" s="38">
        <f>IFERROR(VLOOKUP($A9,Jun!$B:$I,4,FALSE),0)</f>
        <v>0.20119999999999999</v>
      </c>
      <c r="J9" s="38">
        <f>IFERROR(VLOOKUP($A9,Jul!$B:$I,4,FALSE),0)</f>
        <v>9.5000000000000001E-2</v>
      </c>
      <c r="K9" s="38">
        <f>IFERROR(VLOOKUP($A9,Aug!$B:$I,4,FALSE),0)</f>
        <v>0</v>
      </c>
      <c r="L9" s="38">
        <f>IFERROR(VLOOKUP($A9,Sep!$B:$I,4,FALSE),0)</f>
        <v>0</v>
      </c>
      <c r="M9" s="38">
        <f>IFERROR(VLOOKUP($A9,Okt!$B:$I,4,FALSE),0)</f>
        <v>0</v>
      </c>
      <c r="N9" s="38">
        <f>IFERROR(VLOOKUP($A9,Nov!$B:$I,4,FALSE),0)</f>
        <v>0</v>
      </c>
      <c r="O9" s="38">
        <f>IFERROR(VLOOKUP($A9,Dec!$B:$I,4,FALSE),0)</f>
        <v>0</v>
      </c>
      <c r="P9" s="92"/>
      <c r="Q9" s="92"/>
      <c r="R9" s="106">
        <f>IFERROR(VLOOKUP($A9,Jan!$B:$I,7,FALSE),0)</f>
        <v>16.54</v>
      </c>
      <c r="S9" s="106">
        <f>IFERROR(VLOOKUP($A9,Feb!$B:$I,7,FALSE),0)</f>
        <v>17.809999999999999</v>
      </c>
      <c r="T9" s="106">
        <f>IFERROR(VLOOKUP($A9,Mrt!$B:$I,7,FALSE),0)</f>
        <v>17.52</v>
      </c>
      <c r="U9" s="106">
        <f>IFERROR(VLOOKUP($A9,Apr!$B:$I,7,FALSE),0)</f>
        <v>18.079999999999998</v>
      </c>
      <c r="V9" s="106">
        <f>IFERROR(VLOOKUP($A9,Mei!$B:$I,7,FALSE),0)</f>
        <v>17.37</v>
      </c>
      <c r="W9" s="106">
        <f>IFERROR(VLOOKUP($A9,Jun!$B:$I,7,FALSE),0)</f>
        <v>17.37</v>
      </c>
      <c r="X9" s="106">
        <f>IFERROR(VLOOKUP($A9,Jul!$B:$I,7,FALSE),0)</f>
        <v>16.2</v>
      </c>
      <c r="Y9" s="106">
        <f>IFERROR(VLOOKUP($A9,Aug!$B:$I,7,FALSE),0)</f>
        <v>0</v>
      </c>
      <c r="Z9" s="106">
        <f>IFERROR(VLOOKUP($A9,Sep!$B:$I,7,FALSE),0)</f>
        <v>0</v>
      </c>
      <c r="AA9" s="106">
        <f>IFERROR(VLOOKUP($A9,Okt!$B:$I,7,FALSE),0)</f>
        <v>0</v>
      </c>
      <c r="AB9" s="106">
        <f>IFERROR(VLOOKUP($A9,Nov!$B:$I,7,FALSE),0)</f>
        <v>0</v>
      </c>
      <c r="AC9" s="106">
        <f>IFERROR(VLOOKUP($A9,Dec!$B:$I,7,FALSE),0)</f>
        <v>0</v>
      </c>
      <c r="AD9" s="92"/>
      <c r="AE9" s="92"/>
      <c r="AF9" s="107">
        <f t="shared" si="1"/>
        <v>3.6553399999999998</v>
      </c>
      <c r="AG9" s="107">
        <f t="shared" si="2"/>
        <v>4.0499939999999999</v>
      </c>
      <c r="AH9" s="107">
        <f t="shared" si="3"/>
        <v>3.4041359999999998</v>
      </c>
      <c r="AI9" s="107">
        <f t="shared" si="4"/>
        <v>3.5762239999999998</v>
      </c>
      <c r="AJ9" s="107">
        <f t="shared" si="5"/>
        <v>4.0020480000000003</v>
      </c>
      <c r="AK9" s="107">
        <f t="shared" si="6"/>
        <v>3.4948440000000001</v>
      </c>
      <c r="AL9" s="107">
        <f t="shared" si="7"/>
        <v>1.5389999999999999</v>
      </c>
      <c r="AM9" s="107">
        <f t="shared" si="8"/>
        <v>0</v>
      </c>
      <c r="AN9" s="107">
        <f t="shared" si="9"/>
        <v>0</v>
      </c>
      <c r="AO9" s="107">
        <f t="shared" si="10"/>
        <v>0</v>
      </c>
      <c r="AP9" s="107">
        <f t="shared" si="11"/>
        <v>0</v>
      </c>
      <c r="AQ9" s="107">
        <f t="shared" si="12"/>
        <v>0</v>
      </c>
    </row>
    <row r="10" spans="1:43">
      <c r="A10" s="92" t="s">
        <v>393</v>
      </c>
      <c r="B10" s="92" t="s">
        <v>146</v>
      </c>
      <c r="C10" s="92"/>
      <c r="D10" s="38">
        <f>IFERROR(VLOOKUP($A10,Jan!$B:$I,4,FALSE),0)</f>
        <v>8.4699999999999998E-2</v>
      </c>
      <c r="E10" s="38">
        <f>IFERROR(VLOOKUP($A10,Feb!$B:$I,4,FALSE),0)</f>
        <v>6.2199999999999998E-2</v>
      </c>
      <c r="F10" s="38">
        <f>IFERROR(VLOOKUP($A10,Mrt!$B:$I,4,FALSE),0)</f>
        <v>6.5600000000000006E-2</v>
      </c>
      <c r="G10" s="38">
        <f>IFERROR(VLOOKUP($A10,Apr!$B:$I,4,FALSE),0)</f>
        <v>2.63E-2</v>
      </c>
      <c r="H10" s="38">
        <f>IFERROR(VLOOKUP($A10,Mei!$B:$I,4,FALSE),0)</f>
        <v>1.89E-2</v>
      </c>
      <c r="I10" s="38">
        <f>IFERROR(VLOOKUP($A10,Jun!$B:$I,4,FALSE),0)</f>
        <v>5.3E-3</v>
      </c>
      <c r="J10" s="38">
        <f>IFERROR(VLOOKUP($A10,Jul!$B:$I,4,FALSE),0)</f>
        <v>2.5000000000000001E-3</v>
      </c>
      <c r="K10" s="38">
        <f>IFERROR(VLOOKUP($A10,Aug!$B:$I,4,FALSE),0)</f>
        <v>0</v>
      </c>
      <c r="L10" s="38">
        <f>IFERROR(VLOOKUP($A10,Sep!$B:$I,4,FALSE),0)</f>
        <v>0</v>
      </c>
      <c r="M10" s="38">
        <f>IFERROR(VLOOKUP($A10,Okt!$B:$I,4,FALSE),0)</f>
        <v>0</v>
      </c>
      <c r="N10" s="38">
        <f>IFERROR(VLOOKUP($A10,Nov!$B:$I,4,FALSE),0)</f>
        <v>0</v>
      </c>
      <c r="O10" s="38">
        <f>IFERROR(VLOOKUP($A10,Dec!$B:$I,4,FALSE),0)</f>
        <v>0</v>
      </c>
      <c r="P10" s="92"/>
      <c r="Q10" s="92"/>
      <c r="R10" s="106">
        <f>IFERROR(VLOOKUP($A10,Jan!$B:$I,7,FALSE),0)</f>
        <v>16.489999999999998</v>
      </c>
      <c r="S10" s="106">
        <f>IFERROR(VLOOKUP($A10,Feb!$B:$I,7,FALSE),0)</f>
        <v>16.93</v>
      </c>
      <c r="T10" s="106">
        <f>IFERROR(VLOOKUP($A10,Mrt!$B:$I,7,FALSE),0)</f>
        <v>16.850000000000001</v>
      </c>
      <c r="U10" s="106">
        <f>IFERROR(VLOOKUP($A10,Apr!$B:$I,7,FALSE),0)</f>
        <v>17.11</v>
      </c>
      <c r="V10" s="106">
        <f>IFERROR(VLOOKUP($A10,Mei!$B:$I,7,FALSE),0)</f>
        <v>17.07</v>
      </c>
      <c r="W10" s="106">
        <f>IFERROR(VLOOKUP($A10,Jun!$B:$I,7,FALSE),0)</f>
        <v>16.899999999999999</v>
      </c>
      <c r="X10" s="106">
        <f>IFERROR(VLOOKUP($A10,Jul!$B:$I,7,FALSE),0)</f>
        <v>15.73</v>
      </c>
      <c r="Y10" s="106">
        <f>IFERROR(VLOOKUP($A10,Aug!$B:$I,7,FALSE),0)</f>
        <v>0</v>
      </c>
      <c r="Z10" s="106">
        <f>IFERROR(VLOOKUP($A10,Sep!$B:$I,7,FALSE),0)</f>
        <v>0</v>
      </c>
      <c r="AA10" s="106">
        <f>IFERROR(VLOOKUP($A10,Okt!$B:$I,7,FALSE),0)</f>
        <v>0</v>
      </c>
      <c r="AB10" s="106">
        <f>IFERROR(VLOOKUP($A10,Nov!$B:$I,7,FALSE),0)</f>
        <v>0</v>
      </c>
      <c r="AC10" s="106">
        <f>IFERROR(VLOOKUP($A10,Dec!$B:$I,7,FALSE),0)</f>
        <v>0</v>
      </c>
      <c r="AD10" s="92"/>
      <c r="AE10" s="92"/>
      <c r="AF10" s="107">
        <f t="shared" si="1"/>
        <v>1.3967029999999998</v>
      </c>
      <c r="AG10" s="107">
        <f t="shared" si="2"/>
        <v>1.0530459999999999</v>
      </c>
      <c r="AH10" s="107">
        <f t="shared" si="3"/>
        <v>1.1053600000000001</v>
      </c>
      <c r="AI10" s="107">
        <f t="shared" si="4"/>
        <v>0.44999299999999998</v>
      </c>
      <c r="AJ10" s="107">
        <f t="shared" si="5"/>
        <v>0.32262299999999999</v>
      </c>
      <c r="AK10" s="107">
        <f t="shared" si="6"/>
        <v>8.9569999999999997E-2</v>
      </c>
      <c r="AL10" s="107">
        <f t="shared" si="7"/>
        <v>3.9324999999999999E-2</v>
      </c>
      <c r="AM10" s="107">
        <f t="shared" si="8"/>
        <v>0</v>
      </c>
      <c r="AN10" s="107">
        <f t="shared" si="9"/>
        <v>0</v>
      </c>
      <c r="AO10" s="107">
        <f t="shared" si="10"/>
        <v>0</v>
      </c>
      <c r="AP10" s="107">
        <f t="shared" si="11"/>
        <v>0</v>
      </c>
      <c r="AQ10" s="107">
        <f t="shared" si="12"/>
        <v>0</v>
      </c>
    </row>
    <row r="11" spans="1:43">
      <c r="A11" s="92" t="s">
        <v>394</v>
      </c>
      <c r="B11" s="92" t="s">
        <v>177</v>
      </c>
      <c r="C11" s="92"/>
      <c r="D11" s="38">
        <f>IFERROR(VLOOKUP($A11,Jan!$B:$I,4,FALSE),0)</f>
        <v>0.1598</v>
      </c>
      <c r="E11" s="38">
        <f>IFERROR(VLOOKUP($A11,Feb!$B:$I,4,FALSE),0)</f>
        <v>0.17299999999999999</v>
      </c>
      <c r="F11" s="38">
        <f>IFERROR(VLOOKUP($A11,Mrt!$B:$I,4,FALSE),0)</f>
        <v>0.14599999999999999</v>
      </c>
      <c r="G11" s="38">
        <f>IFERROR(VLOOKUP($A11,Apr!$B:$I,4,FALSE),0)</f>
        <v>0.1188</v>
      </c>
      <c r="H11" s="38">
        <f>IFERROR(VLOOKUP($A11,Mei!$B:$I,4,FALSE),0)</f>
        <v>0.12659999999999999</v>
      </c>
      <c r="I11" s="38">
        <f>IFERROR(VLOOKUP($A11,Jun!$B:$I,4,FALSE),0)</f>
        <v>0.1244</v>
      </c>
      <c r="J11" s="38">
        <f>IFERROR(VLOOKUP($A11,Jul!$B:$I,4,FALSE),0)</f>
        <v>8.7999999999999995E-2</v>
      </c>
      <c r="K11" s="38">
        <f>IFERROR(VLOOKUP($A11,Aug!$B:$I,4,FALSE),0)</f>
        <v>0</v>
      </c>
      <c r="L11" s="38">
        <f>IFERROR(VLOOKUP($A11,Sep!$B:$I,4,FALSE),0)</f>
        <v>0</v>
      </c>
      <c r="M11" s="38">
        <f>IFERROR(VLOOKUP($A11,Okt!$B:$I,4,FALSE),0)</f>
        <v>0</v>
      </c>
      <c r="N11" s="38">
        <f>IFERROR(VLOOKUP($A11,Nov!$B:$I,4,FALSE),0)</f>
        <v>0</v>
      </c>
      <c r="O11" s="38">
        <f>IFERROR(VLOOKUP($A11,Dec!$B:$I,4,FALSE),0)</f>
        <v>0</v>
      </c>
      <c r="P11" s="92"/>
      <c r="Q11" s="92"/>
      <c r="R11" s="106">
        <f>IFERROR(VLOOKUP($A11,Jan!$B:$I,7,FALSE),0)</f>
        <v>45.03</v>
      </c>
      <c r="S11" s="106">
        <f>IFERROR(VLOOKUP($A11,Feb!$B:$I,7,FALSE),0)</f>
        <v>43.75</v>
      </c>
      <c r="T11" s="106">
        <f>IFERROR(VLOOKUP($A11,Mrt!$B:$I,7,FALSE),0)</f>
        <v>44.17</v>
      </c>
      <c r="U11" s="106">
        <f>IFERROR(VLOOKUP($A11,Apr!$B:$I,7,FALSE),0)</f>
        <v>43.19</v>
      </c>
      <c r="V11" s="106">
        <f>IFERROR(VLOOKUP($A11,Mei!$B:$I,7,FALSE),0)</f>
        <v>42.55</v>
      </c>
      <c r="W11" s="106">
        <f>IFERROR(VLOOKUP($A11,Jun!$B:$I,7,FALSE),0)</f>
        <v>42.53</v>
      </c>
      <c r="X11" s="106">
        <f>IFERROR(VLOOKUP($A11,Jul!$B:$I,7,FALSE),0)</f>
        <v>42.01</v>
      </c>
      <c r="Y11" s="106">
        <f>IFERROR(VLOOKUP($A11,Aug!$B:$I,7,FALSE),0)</f>
        <v>0</v>
      </c>
      <c r="Z11" s="106">
        <f>IFERROR(VLOOKUP($A11,Sep!$B:$I,7,FALSE),0)</f>
        <v>0</v>
      </c>
      <c r="AA11" s="106">
        <f>IFERROR(VLOOKUP($A11,Okt!$B:$I,7,FALSE),0)</f>
        <v>0</v>
      </c>
      <c r="AB11" s="106">
        <f>IFERROR(VLOOKUP($A11,Nov!$B:$I,7,FALSE),0)</f>
        <v>0</v>
      </c>
      <c r="AC11" s="106">
        <f>IFERROR(VLOOKUP($A11,Dec!$B:$I,7,FALSE),0)</f>
        <v>0</v>
      </c>
      <c r="AD11" s="92"/>
      <c r="AE11" s="92"/>
      <c r="AF11" s="107">
        <f t="shared" si="1"/>
        <v>7.1957940000000002</v>
      </c>
      <c r="AG11" s="107">
        <f t="shared" si="2"/>
        <v>7.5687499999999996</v>
      </c>
      <c r="AH11" s="107">
        <f t="shared" si="3"/>
        <v>6.4488199999999996</v>
      </c>
      <c r="AI11" s="107">
        <f t="shared" si="4"/>
        <v>5.1309719999999999</v>
      </c>
      <c r="AJ11" s="107">
        <f t="shared" si="5"/>
        <v>5.3868299999999989</v>
      </c>
      <c r="AK11" s="107">
        <f t="shared" si="6"/>
        <v>5.2907320000000002</v>
      </c>
      <c r="AL11" s="107">
        <f t="shared" si="7"/>
        <v>3.6968799999999997</v>
      </c>
      <c r="AM11" s="107">
        <f t="shared" si="8"/>
        <v>0</v>
      </c>
      <c r="AN11" s="107">
        <f t="shared" si="9"/>
        <v>0</v>
      </c>
      <c r="AO11" s="107">
        <f t="shared" si="10"/>
        <v>0</v>
      </c>
      <c r="AP11" s="107">
        <f t="shared" si="11"/>
        <v>0</v>
      </c>
      <c r="AQ11" s="107">
        <f t="shared" si="12"/>
        <v>0</v>
      </c>
    </row>
    <row r="12" spans="1:43">
      <c r="A12" s="92" t="s">
        <v>395</v>
      </c>
      <c r="B12" s="92" t="s">
        <v>223</v>
      </c>
      <c r="C12" s="92"/>
      <c r="D12" s="38">
        <f>IFERROR(VLOOKUP($A12,Jan!$B:$I,4,FALSE),0)</f>
        <v>0</v>
      </c>
      <c r="E12" s="38">
        <f>IFERROR(VLOOKUP($A12,Feb!$B:$I,4,FALSE),0)</f>
        <v>0</v>
      </c>
      <c r="F12" s="38">
        <f>IFERROR(VLOOKUP($A12,Mrt!$B:$I,4,FALSE),0)</f>
        <v>1.1000000000000001E-3</v>
      </c>
      <c r="G12" s="38">
        <f>IFERROR(VLOOKUP($A12,Apr!$B:$I,4,FALSE),0)</f>
        <v>0</v>
      </c>
      <c r="H12" s="38">
        <f>IFERROR(VLOOKUP($A12,Mei!$B:$I,4,FALSE),0)</f>
        <v>1.2999999999999999E-2</v>
      </c>
      <c r="I12" s="38">
        <f>IFERROR(VLOOKUP($A12,Jun!$B:$I,4,FALSE),0)</f>
        <v>4.02E-2</v>
      </c>
      <c r="J12" s="38">
        <f>IFERROR(VLOOKUP($A12,Jul!$B:$I,4,FALSE),0)</f>
        <v>2.5100000000000001E-2</v>
      </c>
      <c r="K12" s="38">
        <f>IFERROR(VLOOKUP($A12,Aug!$B:$I,4,FALSE),0)</f>
        <v>0</v>
      </c>
      <c r="L12" s="38">
        <f>IFERROR(VLOOKUP($A12,Sep!$B:$I,4,FALSE),0)</f>
        <v>0</v>
      </c>
      <c r="M12" s="38">
        <f>IFERROR(VLOOKUP($A12,Okt!$B:$I,4,FALSE),0)</f>
        <v>0</v>
      </c>
      <c r="N12" s="38">
        <f>IFERROR(VLOOKUP($A12,Nov!$B:$I,4,FALSE),0)</f>
        <v>0</v>
      </c>
      <c r="O12" s="38">
        <f>IFERROR(VLOOKUP($A12,Dec!$B:$I,4,FALSE),0)</f>
        <v>0</v>
      </c>
      <c r="P12" s="92"/>
      <c r="Q12" s="92"/>
      <c r="R12" s="106">
        <f>IFERROR(VLOOKUP($A12,Jan!$B:$I,7,FALSE),0)</f>
        <v>35.14</v>
      </c>
      <c r="S12" s="106">
        <f>IFERROR(VLOOKUP($A12,Feb!$B:$I,7,FALSE),0)</f>
        <v>34.14</v>
      </c>
      <c r="T12" s="106">
        <f>IFERROR(VLOOKUP($A12,Mrt!$B:$I,7,FALSE),0)</f>
        <v>34.25</v>
      </c>
      <c r="U12" s="106">
        <f>IFERROR(VLOOKUP($A12,Apr!$B:$I,7,FALSE),0)</f>
        <v>32.93</v>
      </c>
      <c r="V12" s="106">
        <f>IFERROR(VLOOKUP($A12,Mei!$B:$I,7,FALSE),0)</f>
        <v>33.07</v>
      </c>
      <c r="W12" s="106">
        <f>IFERROR(VLOOKUP($A12,Jun!$B:$I,7,FALSE),0)</f>
        <v>32.81</v>
      </c>
      <c r="X12" s="106">
        <f>IFERROR(VLOOKUP($A12,Jul!$B:$I,7,FALSE),0)</f>
        <v>29.07</v>
      </c>
      <c r="Y12" s="106">
        <f>IFERROR(VLOOKUP($A12,Aug!$B:$I,7,FALSE),0)</f>
        <v>0</v>
      </c>
      <c r="Z12" s="106">
        <f>IFERROR(VLOOKUP($A12,Sep!$B:$I,7,FALSE),0)</f>
        <v>0</v>
      </c>
      <c r="AA12" s="106">
        <f>IFERROR(VLOOKUP($A12,Okt!$B:$I,7,FALSE),0)</f>
        <v>0</v>
      </c>
      <c r="AB12" s="106">
        <f>IFERROR(VLOOKUP($A12,Nov!$B:$I,7,FALSE),0)</f>
        <v>0</v>
      </c>
      <c r="AC12" s="106">
        <f>IFERROR(VLOOKUP($A12,Dec!$B:$I,7,FALSE),0)</f>
        <v>0</v>
      </c>
      <c r="AD12" s="92"/>
      <c r="AE12" s="92"/>
      <c r="AF12" s="107">
        <f t="shared" si="1"/>
        <v>0</v>
      </c>
      <c r="AG12" s="107">
        <f t="shared" si="2"/>
        <v>0</v>
      </c>
      <c r="AH12" s="107">
        <f t="shared" si="3"/>
        <v>3.7675E-2</v>
      </c>
      <c r="AI12" s="107">
        <f t="shared" si="4"/>
        <v>0</v>
      </c>
      <c r="AJ12" s="107">
        <f t="shared" si="5"/>
        <v>0.42990999999999996</v>
      </c>
      <c r="AK12" s="107">
        <f t="shared" si="6"/>
        <v>1.3189620000000002</v>
      </c>
      <c r="AL12" s="107">
        <f t="shared" si="7"/>
        <v>0.729657</v>
      </c>
      <c r="AM12" s="107">
        <f t="shared" si="8"/>
        <v>0</v>
      </c>
      <c r="AN12" s="107">
        <f t="shared" si="9"/>
        <v>0</v>
      </c>
      <c r="AO12" s="107">
        <f t="shared" si="10"/>
        <v>0</v>
      </c>
      <c r="AP12" s="107">
        <f t="shared" si="11"/>
        <v>0</v>
      </c>
      <c r="AQ12" s="107">
        <f t="shared" si="12"/>
        <v>0</v>
      </c>
    </row>
    <row r="13" spans="1:43">
      <c r="A13" s="92" t="s">
        <v>396</v>
      </c>
      <c r="B13" s="92" t="s">
        <v>127</v>
      </c>
      <c r="C13" s="92"/>
      <c r="D13" s="38">
        <f>IFERROR(VLOOKUP($A13,Jan!$B:$I,4,FALSE),0)</f>
        <v>0.12820000000000001</v>
      </c>
      <c r="E13" s="38">
        <f>IFERROR(VLOOKUP($A13,Feb!$B:$I,4,FALSE),0)</f>
        <v>9.6199999999999994E-2</v>
      </c>
      <c r="F13" s="38">
        <f>IFERROR(VLOOKUP($A13,Mrt!$B:$I,4,FALSE),0)</f>
        <v>0.1077</v>
      </c>
      <c r="G13" s="38">
        <f>IFERROR(VLOOKUP($A13,Apr!$B:$I,4,FALSE),0)</f>
        <v>0.1246</v>
      </c>
      <c r="H13" s="38">
        <f>IFERROR(VLOOKUP($A13,Mei!$B:$I,4,FALSE),0)</f>
        <v>0.11020000000000001</v>
      </c>
      <c r="I13" s="38">
        <f>IFERROR(VLOOKUP($A13,Jun!$B:$I,4,FALSE),0)</f>
        <v>0.12620000000000001</v>
      </c>
      <c r="J13" s="38">
        <f>IFERROR(VLOOKUP($A13,Jul!$B:$I,4,FALSE),0)</f>
        <v>0.10970000000000001</v>
      </c>
      <c r="K13" s="38">
        <f>IFERROR(VLOOKUP($A13,Aug!$B:$I,4,FALSE),0)</f>
        <v>0</v>
      </c>
      <c r="L13" s="38">
        <f>IFERROR(VLOOKUP($A13,Sep!$B:$I,4,FALSE),0)</f>
        <v>0</v>
      </c>
      <c r="M13" s="38">
        <f>IFERROR(VLOOKUP($A13,Okt!$B:$I,4,FALSE),0)</f>
        <v>0</v>
      </c>
      <c r="N13" s="38">
        <f>IFERROR(VLOOKUP($A13,Nov!$B:$I,4,FALSE),0)</f>
        <v>0</v>
      </c>
      <c r="O13" s="38">
        <f>IFERROR(VLOOKUP($A13,Dec!$B:$I,4,FALSE),0)</f>
        <v>0</v>
      </c>
      <c r="P13" s="92"/>
      <c r="Q13" s="92"/>
      <c r="R13" s="106">
        <f>IFERROR(VLOOKUP($A13,Jan!$B:$I,7,FALSE),0)</f>
        <v>28.56</v>
      </c>
      <c r="S13" s="106">
        <f>IFERROR(VLOOKUP($A13,Feb!$B:$I,7,FALSE),0)</f>
        <v>28.25</v>
      </c>
      <c r="T13" s="106">
        <f>IFERROR(VLOOKUP($A13,Mrt!$B:$I,7,FALSE),0)</f>
        <v>29.13</v>
      </c>
      <c r="U13" s="106">
        <f>IFERROR(VLOOKUP($A13,Apr!$B:$I,7,FALSE),0)</f>
        <v>29.82</v>
      </c>
      <c r="V13" s="106">
        <f>IFERROR(VLOOKUP($A13,Mei!$B:$I,7,FALSE),0)</f>
        <v>29.52</v>
      </c>
      <c r="W13" s="106">
        <f>IFERROR(VLOOKUP($A13,Jun!$B:$I,7,FALSE),0)</f>
        <v>29.19</v>
      </c>
      <c r="X13" s="106">
        <f>IFERROR(VLOOKUP($A13,Jul!$B:$I,7,FALSE),0)</f>
        <v>27.97</v>
      </c>
      <c r="Y13" s="106">
        <f>IFERROR(VLOOKUP($A13,Aug!$B:$I,7,FALSE),0)</f>
        <v>0</v>
      </c>
      <c r="Z13" s="106">
        <f>IFERROR(VLOOKUP($A13,Sep!$B:$I,7,FALSE),0)</f>
        <v>0</v>
      </c>
      <c r="AA13" s="106">
        <f>IFERROR(VLOOKUP($A13,Okt!$B:$I,7,FALSE),0)</f>
        <v>0</v>
      </c>
      <c r="AB13" s="106">
        <f>IFERROR(VLOOKUP($A13,Nov!$B:$I,7,FALSE),0)</f>
        <v>0</v>
      </c>
      <c r="AC13" s="106">
        <f>IFERROR(VLOOKUP($A13,Dec!$B:$I,7,FALSE),0)</f>
        <v>0</v>
      </c>
      <c r="AD13" s="92"/>
      <c r="AE13" s="92"/>
      <c r="AF13" s="107">
        <f t="shared" si="1"/>
        <v>3.6613920000000002</v>
      </c>
      <c r="AG13" s="107">
        <f t="shared" si="2"/>
        <v>2.7176499999999999</v>
      </c>
      <c r="AH13" s="107">
        <f t="shared" si="3"/>
        <v>3.1373009999999999</v>
      </c>
      <c r="AI13" s="107">
        <f t="shared" si="4"/>
        <v>3.7155720000000003</v>
      </c>
      <c r="AJ13" s="107">
        <f t="shared" si="5"/>
        <v>3.253104</v>
      </c>
      <c r="AK13" s="107">
        <f t="shared" si="6"/>
        <v>3.6837780000000002</v>
      </c>
      <c r="AL13" s="107">
        <f t="shared" si="7"/>
        <v>3.0683090000000002</v>
      </c>
      <c r="AM13" s="107">
        <f t="shared" si="8"/>
        <v>0</v>
      </c>
      <c r="AN13" s="107">
        <f t="shared" si="9"/>
        <v>0</v>
      </c>
      <c r="AO13" s="107">
        <f t="shared" si="10"/>
        <v>0</v>
      </c>
      <c r="AP13" s="107">
        <f t="shared" si="11"/>
        <v>0</v>
      </c>
      <c r="AQ13" s="107">
        <f t="shared" si="12"/>
        <v>0</v>
      </c>
    </row>
    <row r="14" spans="1:43">
      <c r="A14" s="92" t="s">
        <v>397</v>
      </c>
      <c r="B14" s="92" t="s">
        <v>148</v>
      </c>
      <c r="C14" s="92"/>
      <c r="D14" s="38">
        <f>IFERROR(VLOOKUP($A14,Jan!$B:$I,4,FALSE),0)</f>
        <v>1.5800000000000002E-2</v>
      </c>
      <c r="E14" s="38">
        <f>IFERROR(VLOOKUP($A14,Feb!$B:$I,4,FALSE),0)</f>
        <v>0</v>
      </c>
      <c r="F14" s="38">
        <f>IFERROR(VLOOKUP($A14,Mrt!$B:$I,4,FALSE),0)</f>
        <v>5.3E-3</v>
      </c>
      <c r="G14" s="38">
        <f>IFERROR(VLOOKUP($A14,Apr!$B:$I,4,FALSE),0)</f>
        <v>1.26E-2</v>
      </c>
      <c r="H14" s="38">
        <f>IFERROR(VLOOKUP($A14,Mei!$B:$I,4,FALSE),0)</f>
        <v>1.9400000000000001E-2</v>
      </c>
      <c r="I14" s="38">
        <f>IFERROR(VLOOKUP($A14,Jun!$B:$I,4,FALSE),0)</f>
        <v>2.8400000000000002E-2</v>
      </c>
      <c r="J14" s="38">
        <f>IFERROR(VLOOKUP($A14,Jul!$B:$I,4,FALSE),0)</f>
        <v>7.0000000000000001E-3</v>
      </c>
      <c r="K14" s="38">
        <f>IFERROR(VLOOKUP($A14,Aug!$B:$I,4,FALSE),0)</f>
        <v>0</v>
      </c>
      <c r="L14" s="38">
        <f>IFERROR(VLOOKUP($A14,Sep!$B:$I,4,FALSE),0)</f>
        <v>0</v>
      </c>
      <c r="M14" s="38">
        <f>IFERROR(VLOOKUP($A14,Okt!$B:$I,4,FALSE),0)</f>
        <v>0</v>
      </c>
      <c r="N14" s="38">
        <f>IFERROR(VLOOKUP($A14,Nov!$B:$I,4,FALSE),0)</f>
        <v>0</v>
      </c>
      <c r="O14" s="38">
        <f>IFERROR(VLOOKUP($A14,Dec!$B:$I,4,FALSE),0)</f>
        <v>0</v>
      </c>
      <c r="P14" s="92"/>
      <c r="Q14" s="92"/>
      <c r="R14" s="106">
        <f>IFERROR(VLOOKUP($A14,Jan!$B:$I,7,FALSE),0)</f>
        <v>10.18</v>
      </c>
      <c r="S14" s="106">
        <f>IFERROR(VLOOKUP($A14,Feb!$B:$I,7,FALSE),0)</f>
        <v>10.5</v>
      </c>
      <c r="T14" s="106">
        <f>IFERROR(VLOOKUP($A14,Mrt!$B:$I,7,FALSE),0)</f>
        <v>10.43</v>
      </c>
      <c r="U14" s="106">
        <f>IFERROR(VLOOKUP($A14,Apr!$B:$I,7,FALSE),0)</f>
        <v>11.13</v>
      </c>
      <c r="V14" s="106">
        <f>IFERROR(VLOOKUP($A14,Mei!$B:$I,7,FALSE),0)</f>
        <v>11.67</v>
      </c>
      <c r="W14" s="106">
        <f>IFERROR(VLOOKUP($A14,Jun!$B:$I,7,FALSE),0)</f>
        <v>11.9</v>
      </c>
      <c r="X14" s="106">
        <f>IFERROR(VLOOKUP($A14,Jul!$B:$I,7,FALSE),0)</f>
        <v>10.39</v>
      </c>
      <c r="Y14" s="106">
        <f>IFERROR(VLOOKUP($A14,Aug!$B:$I,7,FALSE),0)</f>
        <v>0</v>
      </c>
      <c r="Z14" s="106">
        <f>IFERROR(VLOOKUP($A14,Sep!$B:$I,7,FALSE),0)</f>
        <v>0</v>
      </c>
      <c r="AA14" s="106">
        <f>IFERROR(VLOOKUP($A14,Okt!$B:$I,7,FALSE),0)</f>
        <v>0</v>
      </c>
      <c r="AB14" s="106">
        <f>IFERROR(VLOOKUP($A14,Nov!$B:$I,7,FALSE),0)</f>
        <v>0</v>
      </c>
      <c r="AC14" s="106">
        <f>IFERROR(VLOOKUP($A14,Dec!$B:$I,7,FALSE),0)</f>
        <v>0</v>
      </c>
      <c r="AD14" s="92"/>
      <c r="AE14" s="92"/>
      <c r="AF14" s="107">
        <f t="shared" si="1"/>
        <v>0.16084400000000001</v>
      </c>
      <c r="AG14" s="107">
        <f t="shared" si="2"/>
        <v>0</v>
      </c>
      <c r="AH14" s="107">
        <f t="shared" si="3"/>
        <v>5.5279000000000002E-2</v>
      </c>
      <c r="AI14" s="107">
        <f t="shared" si="4"/>
        <v>0.140238</v>
      </c>
      <c r="AJ14" s="107">
        <f t="shared" si="5"/>
        <v>0.22639800000000002</v>
      </c>
      <c r="AK14" s="107">
        <f t="shared" si="6"/>
        <v>0.33796000000000004</v>
      </c>
      <c r="AL14" s="107">
        <f t="shared" si="7"/>
        <v>7.2730000000000003E-2</v>
      </c>
      <c r="AM14" s="107">
        <f t="shared" si="8"/>
        <v>0</v>
      </c>
      <c r="AN14" s="107">
        <f t="shared" si="9"/>
        <v>0</v>
      </c>
      <c r="AO14" s="107">
        <f t="shared" si="10"/>
        <v>0</v>
      </c>
      <c r="AP14" s="107">
        <f t="shared" si="11"/>
        <v>0</v>
      </c>
      <c r="AQ14" s="107">
        <f t="shared" si="12"/>
        <v>0</v>
      </c>
    </row>
    <row r="15" spans="1:43">
      <c r="A15" s="92" t="s">
        <v>398</v>
      </c>
      <c r="B15" s="92" t="s">
        <v>134</v>
      </c>
      <c r="C15" s="92"/>
      <c r="D15" s="38">
        <f>IFERROR(VLOOKUP($A15,Jan!$B:$I,4,FALSE),0)</f>
        <v>9.0399999999999994E-2</v>
      </c>
      <c r="E15" s="38">
        <f>IFERROR(VLOOKUP($A15,Feb!$B:$I,4,FALSE),0)</f>
        <v>6.54E-2</v>
      </c>
      <c r="F15" s="38">
        <f>IFERROR(VLOOKUP($A15,Mrt!$B:$I,4,FALSE),0)</f>
        <v>6.3700000000000007E-2</v>
      </c>
      <c r="G15" s="38">
        <f>IFERROR(VLOOKUP($A15,Apr!$B:$I,4,FALSE),0)</f>
        <v>5.1999999999999998E-2</v>
      </c>
      <c r="H15" s="38">
        <f>IFERROR(VLOOKUP($A15,Mei!$B:$I,4,FALSE),0)</f>
        <v>8.2699999999999996E-2</v>
      </c>
      <c r="I15" s="38">
        <f>IFERROR(VLOOKUP($A15,Jun!$B:$I,4,FALSE),0)</f>
        <v>8.0500000000000002E-2</v>
      </c>
      <c r="J15" s="38">
        <f>IFERROR(VLOOKUP($A15,Jul!$B:$I,4,FALSE),0)</f>
        <v>0.1414</v>
      </c>
      <c r="K15" s="38">
        <f>IFERROR(VLOOKUP($A15,Aug!$B:$I,4,FALSE),0)</f>
        <v>0</v>
      </c>
      <c r="L15" s="38">
        <f>IFERROR(VLOOKUP($A15,Sep!$B:$I,4,FALSE),0)</f>
        <v>0</v>
      </c>
      <c r="M15" s="38">
        <f>IFERROR(VLOOKUP($A15,Okt!$B:$I,4,FALSE),0)</f>
        <v>0</v>
      </c>
      <c r="N15" s="38">
        <f>IFERROR(VLOOKUP($A15,Nov!$B:$I,4,FALSE),0)</f>
        <v>0</v>
      </c>
      <c r="O15" s="38">
        <f>IFERROR(VLOOKUP($A15,Dec!$B:$I,4,FALSE),0)</f>
        <v>0</v>
      </c>
      <c r="P15" s="92"/>
      <c r="Q15" s="92"/>
      <c r="R15" s="106">
        <f>IFERROR(VLOOKUP($A15,Jan!$B:$I,7,FALSE),0)</f>
        <v>18.3</v>
      </c>
      <c r="S15" s="106">
        <f>IFERROR(VLOOKUP($A15,Feb!$B:$I,7,FALSE),0)</f>
        <v>19.25</v>
      </c>
      <c r="T15" s="106">
        <f>IFERROR(VLOOKUP($A15,Mrt!$B:$I,7,FALSE),0)</f>
        <v>19.420000000000002</v>
      </c>
      <c r="U15" s="106">
        <f>IFERROR(VLOOKUP($A15,Apr!$B:$I,7,FALSE),0)</f>
        <v>20.9</v>
      </c>
      <c r="V15" s="106">
        <f>IFERROR(VLOOKUP($A15,Mei!$B:$I,7,FALSE),0)</f>
        <v>20.9</v>
      </c>
      <c r="W15" s="106">
        <f>IFERROR(VLOOKUP($A15,Jun!$B:$I,7,FALSE),0)</f>
        <v>21.69</v>
      </c>
      <c r="X15" s="106">
        <f>IFERROR(VLOOKUP($A15,Jul!$B:$I,7,FALSE),0)</f>
        <v>19.670000000000002</v>
      </c>
      <c r="Y15" s="106">
        <f>IFERROR(VLOOKUP($A15,Aug!$B:$I,7,FALSE),0)</f>
        <v>0</v>
      </c>
      <c r="Z15" s="106">
        <f>IFERROR(VLOOKUP($A15,Sep!$B:$I,7,FALSE),0)</f>
        <v>0</v>
      </c>
      <c r="AA15" s="106">
        <f>IFERROR(VLOOKUP($A15,Okt!$B:$I,7,FALSE),0)</f>
        <v>0</v>
      </c>
      <c r="AB15" s="106">
        <f>IFERROR(VLOOKUP($A15,Nov!$B:$I,7,FALSE),0)</f>
        <v>0</v>
      </c>
      <c r="AC15" s="106">
        <f>IFERROR(VLOOKUP($A15,Dec!$B:$I,7,FALSE),0)</f>
        <v>0</v>
      </c>
      <c r="AD15" s="92"/>
      <c r="AE15" s="92"/>
      <c r="AF15" s="107">
        <f t="shared" si="1"/>
        <v>1.65432</v>
      </c>
      <c r="AG15" s="107">
        <f t="shared" si="2"/>
        <v>1.25895</v>
      </c>
      <c r="AH15" s="107">
        <f t="shared" si="3"/>
        <v>1.2370540000000003</v>
      </c>
      <c r="AI15" s="107">
        <f t="shared" si="4"/>
        <v>1.0867999999999998</v>
      </c>
      <c r="AJ15" s="107">
        <f t="shared" si="5"/>
        <v>1.7284299999999997</v>
      </c>
      <c r="AK15" s="107">
        <f t="shared" si="6"/>
        <v>1.7460450000000001</v>
      </c>
      <c r="AL15" s="107">
        <f t="shared" si="7"/>
        <v>2.7813380000000003</v>
      </c>
      <c r="AM15" s="107">
        <f t="shared" si="8"/>
        <v>0</v>
      </c>
      <c r="AN15" s="107">
        <f t="shared" si="9"/>
        <v>0</v>
      </c>
      <c r="AO15" s="107">
        <f t="shared" si="10"/>
        <v>0</v>
      </c>
      <c r="AP15" s="107">
        <f t="shared" si="11"/>
        <v>0</v>
      </c>
      <c r="AQ15" s="107">
        <f t="shared" si="12"/>
        <v>0</v>
      </c>
    </row>
    <row r="16" spans="1:43">
      <c r="A16" s="92" t="s">
        <v>399</v>
      </c>
      <c r="B16" s="92" t="s">
        <v>188</v>
      </c>
      <c r="C16" s="92"/>
      <c r="D16" s="38">
        <f>IFERROR(VLOOKUP($A16,Jan!$B:$I,4,FALSE),0)</f>
        <v>0.1087</v>
      </c>
      <c r="E16" s="38">
        <f>IFERROR(VLOOKUP($A16,Feb!$B:$I,4,FALSE),0)</f>
        <v>6.0499999999999998E-2</v>
      </c>
      <c r="F16" s="38">
        <f>IFERROR(VLOOKUP($A16,Mrt!$B:$I,4,FALSE),0)</f>
        <v>6.9099999999999995E-2</v>
      </c>
      <c r="G16" s="38">
        <f>IFERROR(VLOOKUP($A16,Apr!$B:$I,4,FALSE),0)</f>
        <v>9.0499999999999997E-2</v>
      </c>
      <c r="H16" s="38">
        <f>IFERROR(VLOOKUP($A16,Mei!$B:$I,4,FALSE),0)</f>
        <v>8.4599999999999995E-2</v>
      </c>
      <c r="I16" s="38">
        <f>IFERROR(VLOOKUP($A16,Jun!$B:$I,4,FALSE),0)</f>
        <v>7.3099999999999998E-2</v>
      </c>
      <c r="J16" s="38">
        <f>IFERROR(VLOOKUP($A16,Jul!$B:$I,4,FALSE),0)</f>
        <v>9.4600000000000004E-2</v>
      </c>
      <c r="K16" s="38">
        <f>IFERROR(VLOOKUP($A16,Aug!$B:$I,4,FALSE),0)</f>
        <v>0</v>
      </c>
      <c r="L16" s="38">
        <f>IFERROR(VLOOKUP($A16,Sep!$B:$I,4,FALSE),0)</f>
        <v>0</v>
      </c>
      <c r="M16" s="38">
        <f>IFERROR(VLOOKUP($A16,Okt!$B:$I,4,FALSE),0)</f>
        <v>0</v>
      </c>
      <c r="N16" s="38">
        <f>IFERROR(VLOOKUP($A16,Nov!$B:$I,4,FALSE),0)</f>
        <v>0</v>
      </c>
      <c r="O16" s="38">
        <f>IFERROR(VLOOKUP($A16,Dec!$B:$I,4,FALSE),0)</f>
        <v>0</v>
      </c>
      <c r="P16" s="92"/>
      <c r="Q16" s="92"/>
      <c r="R16" s="106">
        <f>IFERROR(VLOOKUP($A16,Jan!$B:$I,7,FALSE),0)</f>
        <v>44.72</v>
      </c>
      <c r="S16" s="106">
        <f>IFERROR(VLOOKUP($A16,Feb!$B:$I,7,FALSE),0)</f>
        <v>44.83</v>
      </c>
      <c r="T16" s="106">
        <f>IFERROR(VLOOKUP($A16,Mrt!$B:$I,7,FALSE),0)</f>
        <v>44.79</v>
      </c>
      <c r="U16" s="106">
        <f>IFERROR(VLOOKUP($A16,Apr!$B:$I,7,FALSE),0)</f>
        <v>44.83</v>
      </c>
      <c r="V16" s="106">
        <f>IFERROR(VLOOKUP($A16,Mei!$B:$I,7,FALSE),0)</f>
        <v>44.63</v>
      </c>
      <c r="W16" s="106">
        <f>IFERROR(VLOOKUP($A16,Jun!$B:$I,7,FALSE),0)</f>
        <v>44.68</v>
      </c>
      <c r="X16" s="106">
        <f>IFERROR(VLOOKUP($A16,Jul!$B:$I,7,FALSE),0)</f>
        <v>42.68</v>
      </c>
      <c r="Y16" s="106">
        <f>IFERROR(VLOOKUP($A16,Aug!$B:$I,7,FALSE),0)</f>
        <v>0</v>
      </c>
      <c r="Z16" s="106">
        <f>IFERROR(VLOOKUP($A16,Sep!$B:$I,7,FALSE),0)</f>
        <v>0</v>
      </c>
      <c r="AA16" s="106">
        <f>IFERROR(VLOOKUP($A16,Okt!$B:$I,7,FALSE),0)</f>
        <v>0</v>
      </c>
      <c r="AB16" s="106">
        <f>IFERROR(VLOOKUP($A16,Nov!$B:$I,7,FALSE),0)</f>
        <v>0</v>
      </c>
      <c r="AC16" s="106">
        <f>IFERROR(VLOOKUP($A16,Dec!$B:$I,7,FALSE),0)</f>
        <v>0</v>
      </c>
      <c r="AD16" s="92"/>
      <c r="AE16" s="92"/>
      <c r="AF16" s="107">
        <f t="shared" si="1"/>
        <v>4.8610639999999998</v>
      </c>
      <c r="AG16" s="107">
        <f t="shared" si="2"/>
        <v>2.7122149999999996</v>
      </c>
      <c r="AH16" s="107">
        <f t="shared" si="3"/>
        <v>3.0949889999999995</v>
      </c>
      <c r="AI16" s="107">
        <f t="shared" si="4"/>
        <v>4.0571149999999996</v>
      </c>
      <c r="AJ16" s="107">
        <f t="shared" si="5"/>
        <v>3.7756979999999998</v>
      </c>
      <c r="AK16" s="107">
        <f t="shared" si="6"/>
        <v>3.266108</v>
      </c>
      <c r="AL16" s="107">
        <f t="shared" si="7"/>
        <v>4.037528</v>
      </c>
      <c r="AM16" s="107">
        <f t="shared" si="8"/>
        <v>0</v>
      </c>
      <c r="AN16" s="107">
        <f t="shared" si="9"/>
        <v>0</v>
      </c>
      <c r="AO16" s="107">
        <f t="shared" si="10"/>
        <v>0</v>
      </c>
      <c r="AP16" s="107">
        <f t="shared" si="11"/>
        <v>0</v>
      </c>
      <c r="AQ16" s="107">
        <f t="shared" si="12"/>
        <v>0</v>
      </c>
    </row>
    <row r="17" spans="1:43">
      <c r="A17" s="232" t="s">
        <v>400</v>
      </c>
      <c r="B17" s="232" t="s">
        <v>181</v>
      </c>
      <c r="C17" s="92"/>
      <c r="D17" s="38">
        <f>IFERROR(VLOOKUP($A17,Jan!$B:$I,4,FALSE),0)</f>
        <v>5.4100000000000002E-2</v>
      </c>
      <c r="E17" s="38">
        <f>IFERROR(VLOOKUP($A17,Feb!$B:$I,4,FALSE),0)</f>
        <v>5.04E-2</v>
      </c>
      <c r="F17" s="38">
        <f>IFERROR(VLOOKUP($A17,Mrt!$B:$I,4,FALSE),0)</f>
        <v>6.2700000000000006E-2</v>
      </c>
      <c r="G17" s="38">
        <f>IFERROR(VLOOKUP($A17,Apr!$B:$I,4,FALSE),0)</f>
        <v>4.6699999999999998E-2</v>
      </c>
      <c r="H17" s="38">
        <f>IFERROR(VLOOKUP($A17,Mei!$B:$I,4,FALSE),0)</f>
        <v>2.7699999999999999E-2</v>
      </c>
      <c r="I17" s="38">
        <f>IFERROR(VLOOKUP($A17,Jun!$B:$I,4,FALSE),0)</f>
        <v>2.3599999999999999E-2</v>
      </c>
      <c r="J17" s="38">
        <f>IFERROR(VLOOKUP($A17,Jul!$B:$I,4,FALSE),0)</f>
        <v>2.47E-2</v>
      </c>
      <c r="K17" s="38">
        <f>IFERROR(VLOOKUP($A17,Aug!$B:$I,4,FALSE),0)</f>
        <v>0</v>
      </c>
      <c r="L17" s="38">
        <f>IFERROR(VLOOKUP($A17,Sep!$B:$I,4,FALSE),0)</f>
        <v>0</v>
      </c>
      <c r="M17" s="38">
        <f>IFERROR(VLOOKUP($A17,Okt!$B:$I,4,FALSE),0)</f>
        <v>0</v>
      </c>
      <c r="N17" s="38">
        <f>IFERROR(VLOOKUP($A17,Nov!$B:$I,4,FALSE),0)</f>
        <v>0</v>
      </c>
      <c r="O17" s="38">
        <f>IFERROR(VLOOKUP($A17,Dec!$B:$I,4,FALSE),0)</f>
        <v>0</v>
      </c>
      <c r="P17" s="92"/>
      <c r="Q17" s="92"/>
      <c r="R17" s="106">
        <f>IFERROR(VLOOKUP($A17,Jan!$B:$I,7,FALSE),0)</f>
        <v>23.18</v>
      </c>
      <c r="S17" s="106">
        <f>IFERROR(VLOOKUP($A17,Feb!$B:$I,7,FALSE),0)</f>
        <v>23.43</v>
      </c>
      <c r="T17" s="106">
        <f>IFERROR(VLOOKUP($A17,Mrt!$B:$I,7,FALSE),0)</f>
        <v>23.35</v>
      </c>
      <c r="U17" s="106">
        <f>IFERROR(VLOOKUP($A17,Apr!$B:$I,7,FALSE),0)</f>
        <v>22.45</v>
      </c>
      <c r="V17" s="106">
        <f>IFERROR(VLOOKUP($A17,Mei!$B:$I,7,FALSE),0)</f>
        <v>21.86</v>
      </c>
      <c r="W17" s="106">
        <f>IFERROR(VLOOKUP($A17,Jun!$B:$I,7,FALSE),0)</f>
        <v>21.14</v>
      </c>
      <c r="X17" s="106">
        <f>IFERROR(VLOOKUP($A17,Jul!$B:$I,7,FALSE),0)</f>
        <v>20.23</v>
      </c>
      <c r="Y17" s="106">
        <f>IFERROR(VLOOKUP($A17,Aug!$B:$I,7,FALSE),0)</f>
        <v>0</v>
      </c>
      <c r="Z17" s="106">
        <f>IFERROR(VLOOKUP($A17,Sep!$B:$I,7,FALSE),0)</f>
        <v>0</v>
      </c>
      <c r="AA17" s="106">
        <f>IFERROR(VLOOKUP($A17,Okt!$B:$I,7,FALSE),0)</f>
        <v>0</v>
      </c>
      <c r="AB17" s="106">
        <f>IFERROR(VLOOKUP($A17,Nov!$B:$I,7,FALSE),0)</f>
        <v>0</v>
      </c>
      <c r="AC17" s="106">
        <f>IFERROR(VLOOKUP($A17,Dec!$B:$I,7,FALSE),0)</f>
        <v>0</v>
      </c>
      <c r="AD17" s="92"/>
      <c r="AE17" s="92"/>
      <c r="AF17" s="107">
        <f t="shared" si="1"/>
        <v>1.254038</v>
      </c>
      <c r="AG17" s="107">
        <f t="shared" si="2"/>
        <v>1.1808719999999999</v>
      </c>
      <c r="AH17" s="107">
        <f t="shared" si="3"/>
        <v>1.4640450000000003</v>
      </c>
      <c r="AI17" s="107">
        <f t="shared" si="4"/>
        <v>1.0484149999999999</v>
      </c>
      <c r="AJ17" s="107">
        <f t="shared" si="5"/>
        <v>0.605522</v>
      </c>
      <c r="AK17" s="107">
        <f t="shared" si="6"/>
        <v>0.49890400000000001</v>
      </c>
      <c r="AL17" s="107">
        <f t="shared" si="7"/>
        <v>0.49968099999999999</v>
      </c>
      <c r="AM17" s="107">
        <f t="shared" si="8"/>
        <v>0</v>
      </c>
      <c r="AN17" s="107">
        <f t="shared" si="9"/>
        <v>0</v>
      </c>
      <c r="AO17" s="107">
        <f t="shared" si="10"/>
        <v>0</v>
      </c>
      <c r="AP17" s="107">
        <f t="shared" si="11"/>
        <v>0</v>
      </c>
      <c r="AQ17" s="107">
        <f t="shared" si="12"/>
        <v>0</v>
      </c>
    </row>
    <row r="18" spans="1:43">
      <c r="A18" s="92" t="s">
        <v>401</v>
      </c>
      <c r="B18" s="92" t="s">
        <v>117</v>
      </c>
      <c r="C18" s="92"/>
      <c r="D18" s="38">
        <f>IFERROR(VLOOKUP($A18,Jan!$B:$I,4,FALSE),0)</f>
        <v>2.98E-2</v>
      </c>
      <c r="E18" s="38">
        <f>IFERROR(VLOOKUP($A18,Feb!$B:$I,4,FALSE),0)</f>
        <v>3.3000000000000002E-2</v>
      </c>
      <c r="F18" s="38">
        <f>IFERROR(VLOOKUP($A18,Mrt!$B:$I,4,FALSE),0)</f>
        <v>3.2399999999999998E-2</v>
      </c>
      <c r="G18" s="38">
        <f>IFERROR(VLOOKUP($A18,Apr!$B:$I,4,FALSE),0)</f>
        <v>6.3899999999999998E-2</v>
      </c>
      <c r="H18" s="38">
        <f>IFERROR(VLOOKUP($A18,Mei!$B:$I,4,FALSE),0)</f>
        <v>1.1599999999999999E-2</v>
      </c>
      <c r="I18" s="38">
        <f>IFERROR(VLOOKUP($A18,Jun!$B:$I,4,FALSE),0)</f>
        <v>2.86E-2</v>
      </c>
      <c r="J18" s="38">
        <f>IFERROR(VLOOKUP($A18,Jul!$B:$I,4,FALSE),0)</f>
        <v>2.76E-2</v>
      </c>
      <c r="K18" s="38">
        <f>IFERROR(VLOOKUP($A18,Aug!$B:$I,4,FALSE),0)</f>
        <v>0</v>
      </c>
      <c r="L18" s="38">
        <f>IFERROR(VLOOKUP($A18,Sep!$B:$I,4,FALSE),0)</f>
        <v>0</v>
      </c>
      <c r="M18" s="38">
        <f>IFERROR(VLOOKUP($A18,Okt!$B:$I,4,FALSE),0)</f>
        <v>0</v>
      </c>
      <c r="N18" s="38">
        <f>IFERROR(VLOOKUP($A18,Nov!$B:$I,4,FALSE),0)</f>
        <v>0</v>
      </c>
      <c r="O18" s="38">
        <f>IFERROR(VLOOKUP($A18,Dec!$B:$I,4,FALSE),0)</f>
        <v>0</v>
      </c>
      <c r="P18" s="92"/>
      <c r="Q18" s="92"/>
      <c r="R18" s="106">
        <f>IFERROR(VLOOKUP($A18,Jan!$B:$I,7,FALSE),0)</f>
        <v>19.690000000000001</v>
      </c>
      <c r="S18" s="106">
        <f>IFERROR(VLOOKUP($A18,Feb!$B:$I,7,FALSE),0)</f>
        <v>19.690000000000001</v>
      </c>
      <c r="T18" s="106">
        <f>IFERROR(VLOOKUP($A18,Mrt!$B:$I,7,FALSE),0)</f>
        <v>19.41</v>
      </c>
      <c r="U18" s="106">
        <f>IFERROR(VLOOKUP($A18,Apr!$B:$I,7,FALSE),0)</f>
        <v>19.09</v>
      </c>
      <c r="V18" s="106">
        <f>IFERROR(VLOOKUP($A18,Mei!$B:$I,7,FALSE),0)</f>
        <v>20.09</v>
      </c>
      <c r="W18" s="106">
        <f>IFERROR(VLOOKUP($A18,Jun!$B:$I,7,FALSE),0)</f>
        <v>20.98</v>
      </c>
      <c r="X18" s="106">
        <f>IFERROR(VLOOKUP($A18,Jul!$B:$I,7,FALSE),0)</f>
        <v>21.77</v>
      </c>
      <c r="Y18" s="106">
        <f>IFERROR(VLOOKUP($A18,Aug!$B:$I,7,FALSE),0)</f>
        <v>0</v>
      </c>
      <c r="Z18" s="106">
        <f>IFERROR(VLOOKUP($A18,Sep!$B:$I,7,FALSE),0)</f>
        <v>0</v>
      </c>
      <c r="AA18" s="106">
        <f>IFERROR(VLOOKUP($A18,Okt!$B:$I,7,FALSE),0)</f>
        <v>0</v>
      </c>
      <c r="AB18" s="106">
        <f>IFERROR(VLOOKUP($A18,Nov!$B:$I,7,FALSE),0)</f>
        <v>0</v>
      </c>
      <c r="AC18" s="106">
        <f>IFERROR(VLOOKUP($A18,Dec!$B:$I,7,FALSE),0)</f>
        <v>0</v>
      </c>
      <c r="AD18" s="92"/>
      <c r="AE18" s="92"/>
      <c r="AF18" s="107">
        <f t="shared" si="1"/>
        <v>0.58676200000000001</v>
      </c>
      <c r="AG18" s="107">
        <f t="shared" si="2"/>
        <v>0.64977000000000007</v>
      </c>
      <c r="AH18" s="107">
        <f t="shared" si="3"/>
        <v>0.628884</v>
      </c>
      <c r="AI18" s="107">
        <f t="shared" si="4"/>
        <v>1.219851</v>
      </c>
      <c r="AJ18" s="107">
        <f t="shared" si="5"/>
        <v>0.23304399999999997</v>
      </c>
      <c r="AK18" s="107">
        <f t="shared" si="6"/>
        <v>0.60002800000000001</v>
      </c>
      <c r="AL18" s="107">
        <f t="shared" si="7"/>
        <v>0.60085199999999994</v>
      </c>
      <c r="AM18" s="107">
        <f t="shared" si="8"/>
        <v>0</v>
      </c>
      <c r="AN18" s="107">
        <f t="shared" si="9"/>
        <v>0</v>
      </c>
      <c r="AO18" s="107">
        <f t="shared" si="10"/>
        <v>0</v>
      </c>
      <c r="AP18" s="107">
        <f t="shared" si="11"/>
        <v>0</v>
      </c>
      <c r="AQ18" s="107">
        <f t="shared" si="12"/>
        <v>0</v>
      </c>
    </row>
    <row r="19" spans="1:43">
      <c r="A19" s="92" t="s">
        <v>402</v>
      </c>
      <c r="B19" s="92" t="s">
        <v>314</v>
      </c>
      <c r="C19" s="92"/>
      <c r="D19" s="38">
        <f>IFERROR(VLOOKUP($A19,Jan!$B:$I,4,FALSE),0)</f>
        <v>0</v>
      </c>
      <c r="E19" s="38">
        <f>IFERROR(VLOOKUP($A19,Feb!$B:$I,4,FALSE),0)</f>
        <v>0</v>
      </c>
      <c r="F19" s="38">
        <f>IFERROR(VLOOKUP($A19,Mrt!$B:$I,4,FALSE),0)</f>
        <v>0</v>
      </c>
      <c r="G19" s="38">
        <f>IFERROR(VLOOKUP($A19,Apr!$B:$I,4,FALSE),0)</f>
        <v>0</v>
      </c>
      <c r="H19" s="38">
        <f>IFERROR(VLOOKUP($A19,Mei!$B:$I,4,FALSE),0)</f>
        <v>0</v>
      </c>
      <c r="I19" s="38">
        <f>IFERROR(VLOOKUP($A19,Jun!$B:$I,4,FALSE),0)</f>
        <v>0</v>
      </c>
      <c r="J19" s="38">
        <f>IFERROR(VLOOKUP($A19,Jul!$B:$I,4,FALSE),0)</f>
        <v>0</v>
      </c>
      <c r="K19" s="38">
        <f>IFERROR(VLOOKUP($A19,Aug!$B:$I,4,FALSE),0)</f>
        <v>0</v>
      </c>
      <c r="L19" s="38">
        <f>IFERROR(VLOOKUP($A19,Sep!$B:$I,4,FALSE),0)</f>
        <v>0</v>
      </c>
      <c r="M19" s="38">
        <f>IFERROR(VLOOKUP($A19,Okt!$B:$I,4,FALSE),0)</f>
        <v>0</v>
      </c>
      <c r="N19" s="38">
        <f>IFERROR(VLOOKUP($A19,Nov!$B:$I,4,FALSE),0)</f>
        <v>0</v>
      </c>
      <c r="O19" s="38">
        <f>IFERROR(VLOOKUP($A19,Dec!$B:$I,4,FALSE),0)</f>
        <v>0</v>
      </c>
      <c r="P19" s="92"/>
      <c r="Q19" s="92"/>
      <c r="R19" s="106">
        <f>IFERROR(VLOOKUP($A19,Jan!$B:$I,7,FALSE),0)</f>
        <v>0</v>
      </c>
      <c r="S19" s="106">
        <f>IFERROR(VLOOKUP($A19,Feb!$B:$I,7,FALSE),0)</f>
        <v>0</v>
      </c>
      <c r="T19" s="106">
        <f>IFERROR(VLOOKUP($A19,Mrt!$B:$I,7,FALSE),0)</f>
        <v>0</v>
      </c>
      <c r="U19" s="106">
        <f>IFERROR(VLOOKUP($A19,Apr!$B:$I,7,FALSE),0)</f>
        <v>0</v>
      </c>
      <c r="V19" s="106">
        <f>IFERROR(VLOOKUP($A19,Mei!$B:$I,7,FALSE),0)</f>
        <v>0</v>
      </c>
      <c r="W19" s="106">
        <f>IFERROR(VLOOKUP($A19,Jun!$B:$I,7,FALSE),0)</f>
        <v>0</v>
      </c>
      <c r="X19" s="106">
        <f>IFERROR(VLOOKUP($A19,Jul!$B:$I,7,FALSE),0)</f>
        <v>0</v>
      </c>
      <c r="Y19" s="106">
        <f>IFERROR(VLOOKUP($A19,Aug!$B:$I,7,FALSE),0)</f>
        <v>0</v>
      </c>
      <c r="Z19" s="106">
        <f>IFERROR(VLOOKUP($A19,Sep!$B:$I,7,FALSE),0)</f>
        <v>0</v>
      </c>
      <c r="AA19" s="106">
        <f>IFERROR(VLOOKUP($A19,Okt!$B:$I,7,FALSE),0)</f>
        <v>0</v>
      </c>
      <c r="AB19" s="106">
        <f>IFERROR(VLOOKUP($A19,Nov!$B:$I,7,FALSE),0)</f>
        <v>0</v>
      </c>
      <c r="AC19" s="106">
        <f>IFERROR(VLOOKUP($A19,Dec!$B:$I,7,FALSE),0)</f>
        <v>0</v>
      </c>
      <c r="AD19" s="92"/>
      <c r="AE19" s="92"/>
      <c r="AF19" s="107">
        <f t="shared" si="1"/>
        <v>0</v>
      </c>
      <c r="AG19" s="107">
        <f t="shared" si="2"/>
        <v>0</v>
      </c>
      <c r="AH19" s="107">
        <f t="shared" si="3"/>
        <v>0</v>
      </c>
      <c r="AI19" s="107">
        <f t="shared" si="4"/>
        <v>0</v>
      </c>
      <c r="AJ19" s="107">
        <f t="shared" si="5"/>
        <v>0</v>
      </c>
      <c r="AK19" s="107">
        <f t="shared" si="6"/>
        <v>0</v>
      </c>
      <c r="AL19" s="107">
        <f t="shared" si="7"/>
        <v>0</v>
      </c>
      <c r="AM19" s="107">
        <f t="shared" si="8"/>
        <v>0</v>
      </c>
      <c r="AN19" s="107">
        <f t="shared" si="9"/>
        <v>0</v>
      </c>
      <c r="AO19" s="107">
        <f t="shared" si="10"/>
        <v>0</v>
      </c>
      <c r="AP19" s="107">
        <f t="shared" si="11"/>
        <v>0</v>
      </c>
      <c r="AQ19" s="107">
        <f t="shared" si="12"/>
        <v>0</v>
      </c>
    </row>
    <row r="20" spans="1:43">
      <c r="A20" s="92" t="s">
        <v>403</v>
      </c>
      <c r="B20" s="92" t="s">
        <v>305</v>
      </c>
      <c r="C20" s="92"/>
      <c r="D20" s="38">
        <f>IFERROR(VLOOKUP($A20,Jan!$B:$I,4,FALSE),0)</f>
        <v>0</v>
      </c>
      <c r="E20" s="38">
        <f>IFERROR(VLOOKUP($A20,Feb!$B:$I,4,FALSE),0)</f>
        <v>0</v>
      </c>
      <c r="F20" s="38">
        <f>IFERROR(VLOOKUP($A20,Mrt!$B:$I,4,FALSE),0)</f>
        <v>0</v>
      </c>
      <c r="G20" s="38">
        <f>IFERROR(VLOOKUP($A20,Apr!$B:$I,4,FALSE),0)</f>
        <v>0</v>
      </c>
      <c r="H20" s="38">
        <f>IFERROR(VLOOKUP($A20,Mei!$B:$I,4,FALSE),0)</f>
        <v>0</v>
      </c>
      <c r="I20" s="38">
        <f>IFERROR(VLOOKUP($A20,Jun!$B:$I,4,FALSE),0)</f>
        <v>0</v>
      </c>
      <c r="J20" s="38">
        <f>IFERROR(VLOOKUP($A20,Jul!$B:$I,4,FALSE),0)</f>
        <v>0</v>
      </c>
      <c r="K20" s="38">
        <f>IFERROR(VLOOKUP($A20,Aug!$B:$I,4,FALSE),0)</f>
        <v>0</v>
      </c>
      <c r="L20" s="38">
        <f>IFERROR(VLOOKUP($A20,Sep!$B:$I,4,FALSE),0)</f>
        <v>0</v>
      </c>
      <c r="M20" s="38">
        <f>IFERROR(VLOOKUP($A20,Okt!$B:$I,4,FALSE),0)</f>
        <v>0</v>
      </c>
      <c r="N20" s="38">
        <f>IFERROR(VLOOKUP($A20,Nov!$B:$I,4,FALSE),0)</f>
        <v>0</v>
      </c>
      <c r="O20" s="38">
        <f>IFERROR(VLOOKUP($A20,Dec!$B:$I,4,FALSE),0)</f>
        <v>0</v>
      </c>
      <c r="P20" s="92"/>
      <c r="Q20" s="92"/>
      <c r="R20" s="106">
        <f>IFERROR(VLOOKUP($A20,Jan!$B:$I,7,FALSE),0)</f>
        <v>0</v>
      </c>
      <c r="S20" s="106">
        <f>IFERROR(VLOOKUP($A20,Feb!$B:$I,7,FALSE),0)</f>
        <v>0</v>
      </c>
      <c r="T20" s="106">
        <f>IFERROR(VLOOKUP($A20,Mrt!$B:$I,7,FALSE),0)</f>
        <v>0</v>
      </c>
      <c r="U20" s="106">
        <f>IFERROR(VLOOKUP($A20,Apr!$B:$I,7,FALSE),0)</f>
        <v>0</v>
      </c>
      <c r="V20" s="106">
        <f>IFERROR(VLOOKUP($A20,Mei!$B:$I,7,FALSE),0)</f>
        <v>0</v>
      </c>
      <c r="W20" s="106">
        <f>IFERROR(VLOOKUP($A20,Jun!$B:$I,7,FALSE),0)</f>
        <v>0</v>
      </c>
      <c r="X20" s="106">
        <f>IFERROR(VLOOKUP($A20,Jul!$B:$I,7,FALSE),0)</f>
        <v>0</v>
      </c>
      <c r="Y20" s="106">
        <f>IFERROR(VLOOKUP($A20,Aug!$B:$I,7,FALSE),0)</f>
        <v>0</v>
      </c>
      <c r="Z20" s="106">
        <f>IFERROR(VLOOKUP($A20,Sep!$B:$I,7,FALSE),0)</f>
        <v>0</v>
      </c>
      <c r="AA20" s="106">
        <f>IFERROR(VLOOKUP($A20,Okt!$B:$I,7,FALSE),0)</f>
        <v>0</v>
      </c>
      <c r="AB20" s="106">
        <f>IFERROR(VLOOKUP($A20,Nov!$B:$I,7,FALSE),0)</f>
        <v>0</v>
      </c>
      <c r="AC20" s="106">
        <f>IFERROR(VLOOKUP($A20,Dec!$B:$I,7,FALSE),0)</f>
        <v>0</v>
      </c>
      <c r="AD20" s="92"/>
      <c r="AE20" s="92"/>
      <c r="AF20" s="107">
        <f t="shared" si="1"/>
        <v>0</v>
      </c>
      <c r="AG20" s="107">
        <f t="shared" si="2"/>
        <v>0</v>
      </c>
      <c r="AH20" s="107">
        <f t="shared" si="3"/>
        <v>0</v>
      </c>
      <c r="AI20" s="107">
        <f t="shared" si="4"/>
        <v>0</v>
      </c>
      <c r="AJ20" s="107">
        <f t="shared" si="5"/>
        <v>0</v>
      </c>
      <c r="AK20" s="107">
        <f t="shared" si="6"/>
        <v>0</v>
      </c>
      <c r="AL20" s="107">
        <f t="shared" si="7"/>
        <v>0</v>
      </c>
      <c r="AM20" s="107">
        <f t="shared" si="8"/>
        <v>0</v>
      </c>
      <c r="AN20" s="107">
        <f t="shared" si="9"/>
        <v>0</v>
      </c>
      <c r="AO20" s="107">
        <f t="shared" si="10"/>
        <v>0</v>
      </c>
      <c r="AP20" s="107">
        <f t="shared" si="11"/>
        <v>0</v>
      </c>
      <c r="AQ20" s="107">
        <f t="shared" si="12"/>
        <v>0</v>
      </c>
    </row>
    <row r="21" spans="1:43">
      <c r="A21" s="92" t="s">
        <v>404</v>
      </c>
      <c r="B21" s="92" t="s">
        <v>185</v>
      </c>
      <c r="C21" s="92"/>
      <c r="D21" s="438">
        <f>IFERROR(VLOOKUP($A21,Jan!$B:$I,4,FALSE),0)</f>
        <v>1.47E-2</v>
      </c>
      <c r="E21" s="38">
        <f>IFERROR(VLOOKUP($A21,Feb!$B:$I,4,FALSE),0)</f>
        <v>3.3799999999999997E-2</v>
      </c>
      <c r="F21" s="38">
        <f>IFERROR(VLOOKUP($A21,Mrt!$B:$I,4,FALSE),0)</f>
        <v>0.02</v>
      </c>
      <c r="G21" s="38">
        <f>IFERROR(VLOOKUP($A21,Apr!$B:$I,4,FALSE),0)</f>
        <v>5.8400000000000001E-2</v>
      </c>
      <c r="H21" s="38">
        <f>IFERROR(VLOOKUP($A21,Mei!$B:$I,4,FALSE),0)</f>
        <v>6.5299999999999997E-2</v>
      </c>
      <c r="I21" s="38">
        <f>IFERROR(VLOOKUP($A21,Jun!$B:$I,4,FALSE),0)</f>
        <v>7.5800000000000006E-2</v>
      </c>
      <c r="J21" s="38">
        <f>IFERROR(VLOOKUP($A21,Jul!$B:$I,4,FALSE),0)</f>
        <v>7.7100000000000002E-2</v>
      </c>
      <c r="K21" s="38">
        <f>IFERROR(VLOOKUP($A21,Aug!$B:$I,4,FALSE),0)</f>
        <v>0</v>
      </c>
      <c r="L21" s="38">
        <f>IFERROR(VLOOKUP($A21,Sep!$B:$I,4,FALSE),0)</f>
        <v>0</v>
      </c>
      <c r="M21" s="38">
        <f>IFERROR(VLOOKUP($A21,Okt!$B:$I,4,FALSE),0)</f>
        <v>0</v>
      </c>
      <c r="N21" s="38">
        <f>IFERROR(VLOOKUP($A21,Nov!$B:$I,4,FALSE),0)</f>
        <v>0</v>
      </c>
      <c r="O21" s="38">
        <f>IFERROR(VLOOKUP($A21,Dec!$B:$I,4,FALSE),0)</f>
        <v>0</v>
      </c>
      <c r="P21" s="92"/>
      <c r="Q21" s="92"/>
      <c r="R21" s="106">
        <f>IFERROR(VLOOKUP($A21,Jan!$B:$I,7,FALSE),0)</f>
        <v>35.549999999999997</v>
      </c>
      <c r="S21" s="106">
        <f>IFERROR(VLOOKUP($A21,Feb!$B:$I,7,FALSE),0)</f>
        <v>35.76</v>
      </c>
      <c r="T21" s="106">
        <f>IFERROR(VLOOKUP($A21,Mrt!$B:$I,7,FALSE),0)</f>
        <v>36.06</v>
      </c>
      <c r="U21" s="106">
        <f>IFERROR(VLOOKUP($A21,Apr!$B:$I,7,FALSE),0)</f>
        <v>37</v>
      </c>
      <c r="V21" s="106">
        <f>IFERROR(VLOOKUP($A21,Mei!$B:$I,7,FALSE),0)</f>
        <v>36.549999999999997</v>
      </c>
      <c r="W21" s="106">
        <f>IFERROR(VLOOKUP($A21,Jun!$B:$I,7,FALSE),0)</f>
        <v>38.42</v>
      </c>
      <c r="X21" s="106">
        <f>IFERROR(VLOOKUP($A21,Jul!$B:$I,7,FALSE),0)</f>
        <v>37.33</v>
      </c>
      <c r="Y21" s="106">
        <f>IFERROR(VLOOKUP($A21,Aug!$B:$I,7,FALSE),0)</f>
        <v>0</v>
      </c>
      <c r="Z21" s="106">
        <f>IFERROR(VLOOKUP($A21,Sep!$B:$I,7,FALSE),0)</f>
        <v>0</v>
      </c>
      <c r="AA21" s="106">
        <f>IFERROR(VLOOKUP($A21,Okt!$B:$I,7,FALSE),0)</f>
        <v>0</v>
      </c>
      <c r="AB21" s="106">
        <f>IFERROR(VLOOKUP($A21,Nov!$B:$I,7,FALSE),0)</f>
        <v>0</v>
      </c>
      <c r="AC21" s="106">
        <f>IFERROR(VLOOKUP($A21,Dec!$B:$I,7,FALSE),0)</f>
        <v>0</v>
      </c>
      <c r="AD21" s="92"/>
      <c r="AE21" s="92"/>
      <c r="AF21" s="107">
        <f t="shared" si="1"/>
        <v>0.52258499999999997</v>
      </c>
      <c r="AG21" s="107">
        <f t="shared" si="2"/>
        <v>1.2086879999999998</v>
      </c>
      <c r="AH21" s="107">
        <f t="shared" si="3"/>
        <v>0.72120000000000006</v>
      </c>
      <c r="AI21" s="107">
        <f t="shared" si="4"/>
        <v>2.1608000000000001</v>
      </c>
      <c r="AJ21" s="107">
        <f t="shared" si="5"/>
        <v>2.3867149999999997</v>
      </c>
      <c r="AK21" s="107">
        <f t="shared" si="6"/>
        <v>2.9122360000000005</v>
      </c>
      <c r="AL21" s="107">
        <f t="shared" si="7"/>
        <v>2.8781430000000001</v>
      </c>
      <c r="AM21" s="107">
        <f t="shared" si="8"/>
        <v>0</v>
      </c>
      <c r="AN21" s="107">
        <f t="shared" si="9"/>
        <v>0</v>
      </c>
      <c r="AO21" s="107">
        <f t="shared" si="10"/>
        <v>0</v>
      </c>
      <c r="AP21" s="107">
        <f t="shared" si="11"/>
        <v>0</v>
      </c>
      <c r="AQ21" s="107">
        <f t="shared" si="12"/>
        <v>0</v>
      </c>
    </row>
    <row r="22" spans="1:43">
      <c r="A22" s="92" t="s">
        <v>405</v>
      </c>
      <c r="B22" s="92" t="s">
        <v>191</v>
      </c>
      <c r="C22" s="92"/>
      <c r="D22" s="38">
        <f>IFERROR(VLOOKUP($A22,Jan!$B:$I,4,FALSE),0)</f>
        <v>6.6000000000000003E-2</v>
      </c>
      <c r="E22" s="38">
        <f>IFERROR(VLOOKUP($A22,Feb!$B:$I,4,FALSE),0)</f>
        <v>6.3700000000000007E-2</v>
      </c>
      <c r="F22" s="38">
        <f>IFERROR(VLOOKUP($A22,Mrt!$B:$I,4,FALSE),0)</f>
        <v>7.3599999999999999E-2</v>
      </c>
      <c r="G22" s="38">
        <f>IFERROR(VLOOKUP($A22,Apr!$B:$I,4,FALSE),0)</f>
        <v>5.6899999999999999E-2</v>
      </c>
      <c r="H22" s="38">
        <f>IFERROR(VLOOKUP($A22,Mei!$B:$I,4,FALSE),0)</f>
        <v>6.4600000000000005E-2</v>
      </c>
      <c r="I22" s="38">
        <f>IFERROR(VLOOKUP($A22,Jun!$B:$I,4,FALSE),0)</f>
        <v>5.8299999999999998E-2</v>
      </c>
      <c r="J22" s="38">
        <f>IFERROR(VLOOKUP($A22,Jul!$B:$I,4,FALSE),0)</f>
        <v>6.4500000000000002E-2</v>
      </c>
      <c r="K22" s="38">
        <f>IFERROR(VLOOKUP($A22,Aug!$B:$I,4,FALSE),0)</f>
        <v>0</v>
      </c>
      <c r="L22" s="38">
        <f>IFERROR(VLOOKUP($A22,Sep!$B:$I,4,FALSE),0)</f>
        <v>0</v>
      </c>
      <c r="M22" s="38">
        <f>IFERROR(VLOOKUP($A22,Okt!$B:$I,4,FALSE),0)</f>
        <v>0</v>
      </c>
      <c r="N22" s="38">
        <f>IFERROR(VLOOKUP($A22,Nov!$B:$I,4,FALSE),0)</f>
        <v>0</v>
      </c>
      <c r="O22" s="38">
        <f>IFERROR(VLOOKUP($A22,Dec!$B:$I,4,FALSE),0)</f>
        <v>0</v>
      </c>
      <c r="P22" s="92"/>
      <c r="Q22" s="92"/>
      <c r="R22" s="106">
        <f>IFERROR(VLOOKUP($A22,Jan!$B:$I,7,FALSE),0)</f>
        <v>29.88</v>
      </c>
      <c r="S22" s="106">
        <f>IFERROR(VLOOKUP($A22,Feb!$B:$I,7,FALSE),0)</f>
        <v>30.08</v>
      </c>
      <c r="T22" s="106">
        <f>IFERROR(VLOOKUP($A22,Mrt!$B:$I,7,FALSE),0)</f>
        <v>30.33</v>
      </c>
      <c r="U22" s="106">
        <f>IFERROR(VLOOKUP($A22,Apr!$B:$I,7,FALSE),0)</f>
        <v>31.48</v>
      </c>
      <c r="V22" s="106">
        <f>IFERROR(VLOOKUP($A22,Mei!$B:$I,7,FALSE),0)</f>
        <v>32.28</v>
      </c>
      <c r="W22" s="106">
        <f>IFERROR(VLOOKUP($A22,Jun!$B:$I,7,FALSE),0)</f>
        <v>32.28</v>
      </c>
      <c r="X22" s="106">
        <f>IFERROR(VLOOKUP($A22,Jul!$B:$I,7,FALSE),0)</f>
        <v>30.97</v>
      </c>
      <c r="Y22" s="106">
        <f>IFERROR(VLOOKUP($A22,Aug!$B:$I,7,FALSE),0)</f>
        <v>0</v>
      </c>
      <c r="Z22" s="106">
        <f>IFERROR(VLOOKUP($A22,Sep!$B:$I,7,FALSE),0)</f>
        <v>0</v>
      </c>
      <c r="AA22" s="106">
        <f>IFERROR(VLOOKUP($A22,Okt!$B:$I,7,FALSE),0)</f>
        <v>0</v>
      </c>
      <c r="AB22" s="106">
        <f>IFERROR(VLOOKUP($A22,Nov!$B:$I,7,FALSE),0)</f>
        <v>0</v>
      </c>
      <c r="AC22" s="106">
        <f>IFERROR(VLOOKUP($A22,Dec!$B:$I,7,FALSE),0)</f>
        <v>0</v>
      </c>
      <c r="AD22" s="92"/>
      <c r="AE22" s="92"/>
      <c r="AF22" s="107">
        <f t="shared" si="1"/>
        <v>1.9720800000000001</v>
      </c>
      <c r="AG22" s="107">
        <f t="shared" si="2"/>
        <v>1.916096</v>
      </c>
      <c r="AH22" s="107">
        <f t="shared" si="3"/>
        <v>2.232288</v>
      </c>
      <c r="AI22" s="107">
        <f t="shared" si="4"/>
        <v>1.791212</v>
      </c>
      <c r="AJ22" s="107">
        <f t="shared" si="5"/>
        <v>2.0852880000000003</v>
      </c>
      <c r="AK22" s="107">
        <f t="shared" si="6"/>
        <v>1.8819239999999999</v>
      </c>
      <c r="AL22" s="107">
        <f t="shared" si="7"/>
        <v>1.997565</v>
      </c>
      <c r="AM22" s="107">
        <f t="shared" si="8"/>
        <v>0</v>
      </c>
      <c r="AN22" s="107">
        <f t="shared" si="9"/>
        <v>0</v>
      </c>
      <c r="AO22" s="107">
        <f t="shared" si="10"/>
        <v>0</v>
      </c>
      <c r="AP22" s="107">
        <f t="shared" si="11"/>
        <v>0</v>
      </c>
      <c r="AQ22" s="107">
        <f t="shared" si="12"/>
        <v>0</v>
      </c>
    </row>
    <row r="23" spans="1:43">
      <c r="A23" s="92" t="s">
        <v>406</v>
      </c>
      <c r="B23" s="92" t="s">
        <v>151</v>
      </c>
      <c r="C23" s="92"/>
      <c r="D23" s="38">
        <f>IFERROR(VLOOKUP($A23,Jan!$B:$I,4,FALSE),0)</f>
        <v>8.0799999999999997E-2</v>
      </c>
      <c r="E23" s="38">
        <f>IFERROR(VLOOKUP($A23,Feb!$B:$I,4,FALSE),0)</f>
        <v>5.2999999999999999E-2</v>
      </c>
      <c r="F23" s="38">
        <f>IFERROR(VLOOKUP($A23,Mrt!$B:$I,4,FALSE),0)</f>
        <v>5.9900000000000002E-2</v>
      </c>
      <c r="G23" s="38">
        <f>IFERROR(VLOOKUP($A23,Apr!$B:$I,4,FALSE),0)</f>
        <v>1.9400000000000001E-2</v>
      </c>
      <c r="H23" s="38">
        <f>IFERROR(VLOOKUP($A23,Mei!$B:$I,4,FALSE),0)</f>
        <v>0.01</v>
      </c>
      <c r="I23" s="38">
        <f>IFERROR(VLOOKUP($A23,Jun!$B:$I,4,FALSE),0)</f>
        <v>0</v>
      </c>
      <c r="J23" s="38">
        <f>IFERROR(VLOOKUP($A23,Jul!$B:$I,4,FALSE),0)</f>
        <v>0</v>
      </c>
      <c r="K23" s="38">
        <f>IFERROR(VLOOKUP($A23,Aug!$B:$I,4,FALSE),0)</f>
        <v>0</v>
      </c>
      <c r="L23" s="38">
        <f>IFERROR(VLOOKUP($A23,Sep!$B:$I,4,FALSE),0)</f>
        <v>0</v>
      </c>
      <c r="M23" s="38">
        <f>IFERROR(VLOOKUP($A23,Okt!$B:$I,4,FALSE),0)</f>
        <v>0</v>
      </c>
      <c r="N23" s="38">
        <f>IFERROR(VLOOKUP($A23,Nov!$B:$I,4,FALSE),0)</f>
        <v>0</v>
      </c>
      <c r="O23" s="38">
        <f>IFERROR(VLOOKUP($A23,Dec!$B:$I,4,FALSE),0)</f>
        <v>0</v>
      </c>
      <c r="P23" s="92"/>
      <c r="Q23" s="92"/>
      <c r="R23" s="106">
        <f>IFERROR(VLOOKUP($A23,Jan!$B:$I,7,FALSE),0)</f>
        <v>8.56</v>
      </c>
      <c r="S23" s="106">
        <f>IFERROR(VLOOKUP($A23,Feb!$B:$I,7,FALSE),0)</f>
        <v>8.67</v>
      </c>
      <c r="T23" s="106">
        <f>IFERROR(VLOOKUP($A23,Mrt!$B:$I,7,FALSE),0)</f>
        <v>8.4499999999999993</v>
      </c>
      <c r="U23" s="106">
        <f>IFERROR(VLOOKUP($A23,Apr!$B:$I,7,FALSE),0)</f>
        <v>8.25</v>
      </c>
      <c r="V23" s="106">
        <f>IFERROR(VLOOKUP($A23,Mei!$B:$I,7,FALSE),0)</f>
        <v>8.25</v>
      </c>
      <c r="W23" s="106">
        <f>IFERROR(VLOOKUP($A23,Jun!$B:$I,7,FALSE),0)</f>
        <v>8.2899999999999991</v>
      </c>
      <c r="X23" s="106">
        <f>IFERROR(VLOOKUP($A23,Jul!$B:$I,7,FALSE),0)</f>
        <v>8.9499999999999993</v>
      </c>
      <c r="Y23" s="106">
        <f>IFERROR(VLOOKUP($A23,Aug!$B:$I,7,FALSE),0)</f>
        <v>0</v>
      </c>
      <c r="Z23" s="106">
        <f>IFERROR(VLOOKUP($A23,Sep!$B:$I,7,FALSE),0)</f>
        <v>0</v>
      </c>
      <c r="AA23" s="106">
        <f>IFERROR(VLOOKUP($A23,Okt!$B:$I,7,FALSE),0)</f>
        <v>0</v>
      </c>
      <c r="AB23" s="106">
        <f>IFERROR(VLOOKUP($A23,Nov!$B:$I,7,FALSE),0)</f>
        <v>0</v>
      </c>
      <c r="AC23" s="106">
        <f>IFERROR(VLOOKUP($A23,Dec!$B:$I,7,FALSE),0)</f>
        <v>0</v>
      </c>
      <c r="AD23" s="92"/>
      <c r="AE23" s="92"/>
      <c r="AF23" s="107">
        <f t="shared" si="1"/>
        <v>0.69164800000000004</v>
      </c>
      <c r="AG23" s="107">
        <f t="shared" si="2"/>
        <v>0.45950999999999997</v>
      </c>
      <c r="AH23" s="107">
        <f t="shared" si="3"/>
        <v>0.50615500000000002</v>
      </c>
      <c r="AI23" s="107">
        <f t="shared" si="4"/>
        <v>0.16005</v>
      </c>
      <c r="AJ23" s="107">
        <f t="shared" si="5"/>
        <v>8.2500000000000004E-2</v>
      </c>
      <c r="AK23" s="107">
        <f t="shared" si="6"/>
        <v>0</v>
      </c>
      <c r="AL23" s="107">
        <f t="shared" si="7"/>
        <v>0</v>
      </c>
      <c r="AM23" s="107">
        <f t="shared" si="8"/>
        <v>0</v>
      </c>
      <c r="AN23" s="107">
        <f t="shared" si="9"/>
        <v>0</v>
      </c>
      <c r="AO23" s="107">
        <f t="shared" si="10"/>
        <v>0</v>
      </c>
      <c r="AP23" s="107">
        <f t="shared" si="11"/>
        <v>0</v>
      </c>
      <c r="AQ23" s="107">
        <f t="shared" si="12"/>
        <v>0</v>
      </c>
    </row>
    <row r="24" spans="1:43">
      <c r="A24" s="92" t="s">
        <v>407</v>
      </c>
      <c r="B24" s="92" t="s">
        <v>120</v>
      </c>
      <c r="C24" s="92"/>
      <c r="D24" s="38">
        <f>IFERROR(VLOOKUP($A24,Jan!$B:$I,4,FALSE),0)</f>
        <v>4.1999999999999997E-3</v>
      </c>
      <c r="E24" s="38">
        <f>IFERROR(VLOOKUP($A24,Feb!$B:$I,4,FALSE),0)</f>
        <v>0</v>
      </c>
      <c r="F24" s="38">
        <f>IFERROR(VLOOKUP($A24,Mrt!$B:$I,4,FALSE),0)</f>
        <v>3.2000000000000002E-3</v>
      </c>
      <c r="G24" s="38">
        <f>IFERROR(VLOOKUP($A24,Apr!$B:$I,4,FALSE),0)</f>
        <v>0</v>
      </c>
      <c r="H24" s="38">
        <f>IFERROR(VLOOKUP($A24,Mei!$B:$I,4,FALSE),0)</f>
        <v>0</v>
      </c>
      <c r="I24" s="38">
        <f>IFERROR(VLOOKUP($A24,Jun!$B:$I,4,FALSE),0)</f>
        <v>0</v>
      </c>
      <c r="J24" s="38">
        <f>IFERROR(VLOOKUP($A24,Jul!$B:$I,4,FALSE),0)</f>
        <v>0</v>
      </c>
      <c r="K24" s="38">
        <f>IFERROR(VLOOKUP($A24,Aug!$B:$I,4,FALSE),0)</f>
        <v>0</v>
      </c>
      <c r="L24" s="38">
        <f>IFERROR(VLOOKUP($A24,Sep!$B:$I,4,FALSE),0)</f>
        <v>0</v>
      </c>
      <c r="M24" s="38">
        <f>IFERROR(VLOOKUP($A24,Okt!$B:$I,4,FALSE),0)</f>
        <v>0</v>
      </c>
      <c r="N24" s="38">
        <f>IFERROR(VLOOKUP($A24,Nov!$B:$I,4,FALSE),0)</f>
        <v>0</v>
      </c>
      <c r="O24" s="38">
        <f>IFERROR(VLOOKUP($A24,Dec!$B:$I,4,FALSE),0)</f>
        <v>0</v>
      </c>
      <c r="P24" s="92"/>
      <c r="Q24" s="92"/>
      <c r="R24" s="106">
        <f>IFERROR(VLOOKUP($A24,Jan!$B:$I,7,FALSE),0)</f>
        <v>6.16</v>
      </c>
      <c r="S24" s="106">
        <f>IFERROR(VLOOKUP($A24,Feb!$B:$I,7,FALSE),0)</f>
        <v>5.92</v>
      </c>
      <c r="T24" s="106">
        <f>IFERROR(VLOOKUP($A24,Mrt!$B:$I,7,FALSE),0)</f>
        <v>6.21</v>
      </c>
      <c r="U24" s="106">
        <f>IFERROR(VLOOKUP($A24,Apr!$B:$I,7,FALSE),0)</f>
        <v>6.19</v>
      </c>
      <c r="V24" s="106">
        <f>IFERROR(VLOOKUP($A24,Mei!$B:$I,7,FALSE),0)</f>
        <v>6.31</v>
      </c>
      <c r="W24" s="106">
        <f>IFERROR(VLOOKUP($A24,Jun!$B:$I,7,FALSE),0)</f>
        <v>6.31</v>
      </c>
      <c r="X24" s="106">
        <f>IFERROR(VLOOKUP($A24,Jul!$B:$I,7,FALSE),0)</f>
        <v>6.31</v>
      </c>
      <c r="Y24" s="106">
        <f>IFERROR(VLOOKUP($A24,Aug!$B:$I,7,FALSE),0)</f>
        <v>0</v>
      </c>
      <c r="Z24" s="106">
        <f>IFERROR(VLOOKUP($A24,Sep!$B:$I,7,FALSE),0)</f>
        <v>0</v>
      </c>
      <c r="AA24" s="106">
        <f>IFERROR(VLOOKUP($A24,Okt!$B:$I,7,FALSE),0)</f>
        <v>0</v>
      </c>
      <c r="AB24" s="106">
        <f>IFERROR(VLOOKUP($A24,Nov!$B:$I,7,FALSE),0)</f>
        <v>0</v>
      </c>
      <c r="AC24" s="106">
        <f>IFERROR(VLOOKUP($A24,Dec!$B:$I,7,FALSE),0)</f>
        <v>0</v>
      </c>
      <c r="AD24" s="92"/>
      <c r="AE24" s="92"/>
      <c r="AF24" s="107">
        <f t="shared" si="1"/>
        <v>2.5871999999999999E-2</v>
      </c>
      <c r="AG24" s="107">
        <f t="shared" si="2"/>
        <v>0</v>
      </c>
      <c r="AH24" s="107">
        <f t="shared" si="3"/>
        <v>1.9872000000000001E-2</v>
      </c>
      <c r="AI24" s="107">
        <f t="shared" si="4"/>
        <v>0</v>
      </c>
      <c r="AJ24" s="107">
        <f t="shared" si="5"/>
        <v>0</v>
      </c>
      <c r="AK24" s="107">
        <f t="shared" si="6"/>
        <v>0</v>
      </c>
      <c r="AL24" s="107">
        <f t="shared" si="7"/>
        <v>0</v>
      </c>
      <c r="AM24" s="107">
        <f t="shared" si="8"/>
        <v>0</v>
      </c>
      <c r="AN24" s="107">
        <f t="shared" si="9"/>
        <v>0</v>
      </c>
      <c r="AO24" s="107">
        <f t="shared" si="10"/>
        <v>0</v>
      </c>
      <c r="AP24" s="107">
        <f t="shared" si="11"/>
        <v>0</v>
      </c>
      <c r="AQ24" s="107">
        <f t="shared" si="12"/>
        <v>0</v>
      </c>
    </row>
    <row r="25" spans="1:43">
      <c r="A25" s="92" t="s">
        <v>408</v>
      </c>
      <c r="B25" s="92" t="s">
        <v>195</v>
      </c>
      <c r="C25" s="92"/>
      <c r="D25" s="38">
        <f>IFERROR(VLOOKUP($A25,Jan!$B:$I,4,FALSE),0)</f>
        <v>2.12E-2</v>
      </c>
      <c r="E25" s="38">
        <f>IFERROR(VLOOKUP($A25,Feb!$B:$I,4,FALSE),0)</f>
        <v>0</v>
      </c>
      <c r="F25" s="38">
        <f>IFERROR(VLOOKUP($A25,Mrt!$B:$I,4,FALSE),0)</f>
        <v>2.2200000000000001E-2</v>
      </c>
      <c r="G25" s="38">
        <f>IFERROR(VLOOKUP($A25,Apr!$B:$I,4,FALSE),0)</f>
        <v>0.12859999999999999</v>
      </c>
      <c r="H25" s="38">
        <f>IFERROR(VLOOKUP($A25,Mei!$B:$I,4,FALSE),0)</f>
        <v>9.64E-2</v>
      </c>
      <c r="I25" s="38">
        <f>IFERROR(VLOOKUP($A25,Jun!$B:$I,4,FALSE),0)</f>
        <v>0.1157</v>
      </c>
      <c r="J25" s="38">
        <f>IFERROR(VLOOKUP($A25,Jul!$B:$I,4,FALSE),0)</f>
        <v>9.64E-2</v>
      </c>
      <c r="K25" s="38">
        <f>IFERROR(VLOOKUP($A25,Aug!$B:$I,4,FALSE),0)</f>
        <v>0</v>
      </c>
      <c r="L25" s="38">
        <f>IFERROR(VLOOKUP($A25,Sep!$B:$I,4,FALSE),0)</f>
        <v>0</v>
      </c>
      <c r="M25" s="38">
        <f>IFERROR(VLOOKUP($A25,Okt!$B:$I,4,FALSE),0)</f>
        <v>0</v>
      </c>
      <c r="N25" s="38">
        <f>IFERROR(VLOOKUP($A25,Nov!$B:$I,4,FALSE),0)</f>
        <v>0</v>
      </c>
      <c r="O25" s="38">
        <f>IFERROR(VLOOKUP($A25,Dec!$B:$I,4,FALSE),0)</f>
        <v>0</v>
      </c>
      <c r="P25" s="92"/>
      <c r="Q25" s="92"/>
      <c r="R25" s="106">
        <f>IFERROR(VLOOKUP($A25,Jan!$B:$I,7,FALSE),0)</f>
        <v>8.9700000000000006</v>
      </c>
      <c r="S25" s="106">
        <f>IFERROR(VLOOKUP($A25,Feb!$B:$I,7,FALSE),0)</f>
        <v>9.77</v>
      </c>
      <c r="T25" s="106">
        <f>IFERROR(VLOOKUP($A25,Mrt!$B:$I,7,FALSE),0)</f>
        <v>9.6999999999999993</v>
      </c>
      <c r="U25" s="106">
        <f>IFERROR(VLOOKUP($A25,Apr!$B:$I,7,FALSE),0)</f>
        <v>10.37</v>
      </c>
      <c r="V25" s="106">
        <f>IFERROR(VLOOKUP($A25,Mei!$B:$I,7,FALSE),0)</f>
        <v>10.37</v>
      </c>
      <c r="W25" s="106">
        <f>IFERROR(VLOOKUP($A25,Jun!$B:$I,7,FALSE),0)</f>
        <v>10.37</v>
      </c>
      <c r="X25" s="106">
        <f>IFERROR(VLOOKUP($A25,Jul!$B:$I,7,FALSE),0)</f>
        <v>10.37</v>
      </c>
      <c r="Y25" s="106">
        <f>IFERROR(VLOOKUP($A25,Aug!$B:$I,7,FALSE),0)</f>
        <v>0</v>
      </c>
      <c r="Z25" s="106">
        <f>IFERROR(VLOOKUP($A25,Sep!$B:$I,7,FALSE),0)</f>
        <v>0</v>
      </c>
      <c r="AA25" s="106">
        <f>IFERROR(VLOOKUP($A25,Okt!$B:$I,7,FALSE),0)</f>
        <v>0</v>
      </c>
      <c r="AB25" s="106">
        <f>IFERROR(VLOOKUP($A25,Nov!$B:$I,7,FALSE),0)</f>
        <v>0</v>
      </c>
      <c r="AC25" s="106">
        <f>IFERROR(VLOOKUP($A25,Dec!$B:$I,7,FALSE),0)</f>
        <v>0</v>
      </c>
      <c r="AD25" s="92"/>
      <c r="AE25" s="92"/>
      <c r="AF25" s="107">
        <f t="shared" si="1"/>
        <v>0.19016400000000003</v>
      </c>
      <c r="AG25" s="107">
        <f t="shared" si="2"/>
        <v>0</v>
      </c>
      <c r="AH25" s="107">
        <f t="shared" si="3"/>
        <v>0.21534</v>
      </c>
      <c r="AI25" s="107">
        <f t="shared" si="4"/>
        <v>1.3335819999999998</v>
      </c>
      <c r="AJ25" s="107">
        <f t="shared" si="5"/>
        <v>0.99966799999999989</v>
      </c>
      <c r="AK25" s="107">
        <f t="shared" si="6"/>
        <v>1.1998089999999999</v>
      </c>
      <c r="AL25" s="107">
        <f t="shared" si="7"/>
        <v>0.99966799999999989</v>
      </c>
      <c r="AM25" s="107">
        <f t="shared" si="8"/>
        <v>0</v>
      </c>
      <c r="AN25" s="107">
        <f t="shared" si="9"/>
        <v>0</v>
      </c>
      <c r="AO25" s="107">
        <f t="shared" si="10"/>
        <v>0</v>
      </c>
      <c r="AP25" s="107">
        <f t="shared" si="11"/>
        <v>0</v>
      </c>
      <c r="AQ25" s="107">
        <f t="shared" si="12"/>
        <v>0</v>
      </c>
    </row>
    <row r="26" spans="1:43">
      <c r="A26" s="92" t="s">
        <v>409</v>
      </c>
      <c r="B26" s="92" t="s">
        <v>317</v>
      </c>
      <c r="C26" s="92"/>
      <c r="D26" s="38">
        <f>IFERROR(VLOOKUP($A26,Jan!$B:$I,4,FALSE),0)</f>
        <v>0</v>
      </c>
      <c r="E26" s="38">
        <f>IFERROR(VLOOKUP($A26,Feb!$B:$I,4,FALSE),0)</f>
        <v>0</v>
      </c>
      <c r="F26" s="38">
        <f>IFERROR(VLOOKUP($A26,Mrt!$B:$I,4,FALSE),0)</f>
        <v>0</v>
      </c>
      <c r="G26" s="38">
        <f>IFERROR(VLOOKUP($A26,Apr!$B:$I,4,FALSE),0)</f>
        <v>0</v>
      </c>
      <c r="H26" s="38">
        <f>IFERROR(VLOOKUP($A26,Mei!$B:$I,4,FALSE),0)</f>
        <v>0</v>
      </c>
      <c r="I26" s="38">
        <f>IFERROR(VLOOKUP($A26,Jun!$B:$I,4,FALSE),0)</f>
        <v>0</v>
      </c>
      <c r="J26" s="38">
        <f>IFERROR(VLOOKUP($A26,Jul!$B:$I,4,FALSE),0)</f>
        <v>0</v>
      </c>
      <c r="K26" s="38">
        <f>IFERROR(VLOOKUP($A26,Aug!$B:$I,4,FALSE),0)</f>
        <v>0</v>
      </c>
      <c r="L26" s="38">
        <f>IFERROR(VLOOKUP($A26,Sep!$B:$I,4,FALSE),0)</f>
        <v>0</v>
      </c>
      <c r="M26" s="38">
        <f>IFERROR(VLOOKUP($A26,Okt!$B:$I,4,FALSE),0)</f>
        <v>0</v>
      </c>
      <c r="N26" s="38">
        <f>IFERROR(VLOOKUP($A26,Nov!$B:$I,4,FALSE),0)</f>
        <v>0</v>
      </c>
      <c r="O26" s="38">
        <f>IFERROR(VLOOKUP($A26,Dec!$B:$I,4,FALSE),0)</f>
        <v>0</v>
      </c>
      <c r="P26" s="92"/>
      <c r="Q26" s="92"/>
      <c r="R26" s="106">
        <f>IFERROR(VLOOKUP($A26,Jan!$B:$I,7,FALSE),0)</f>
        <v>0</v>
      </c>
      <c r="S26" s="106">
        <f>IFERROR(VLOOKUP($A26,Feb!$B:$I,7,FALSE),0)</f>
        <v>0</v>
      </c>
      <c r="T26" s="106">
        <f>IFERROR(VLOOKUP($A26,Mrt!$B:$I,7,FALSE),0)</f>
        <v>0</v>
      </c>
      <c r="U26" s="106">
        <f>IFERROR(VLOOKUP($A26,Apr!$B:$I,7,FALSE),0)</f>
        <v>0</v>
      </c>
      <c r="V26" s="106">
        <f>IFERROR(VLOOKUP($A26,Mei!$B:$I,7,FALSE),0)</f>
        <v>0</v>
      </c>
      <c r="W26" s="106">
        <f>IFERROR(VLOOKUP($A26,Jun!$B:$I,7,FALSE),0)</f>
        <v>0</v>
      </c>
      <c r="X26" s="106">
        <f>IFERROR(VLOOKUP($A26,Jul!$B:$I,7,FALSE),0)</f>
        <v>0</v>
      </c>
      <c r="Y26" s="106">
        <f>IFERROR(VLOOKUP($A26,Aug!$B:$I,7,FALSE),0)</f>
        <v>0</v>
      </c>
      <c r="Z26" s="106">
        <f>IFERROR(VLOOKUP($A26,Sep!$B:$I,7,FALSE),0)</f>
        <v>0</v>
      </c>
      <c r="AA26" s="106">
        <f>IFERROR(VLOOKUP($A26,Okt!$B:$I,7,FALSE),0)</f>
        <v>0</v>
      </c>
      <c r="AB26" s="106">
        <f>IFERROR(VLOOKUP($A26,Nov!$B:$I,7,FALSE),0)</f>
        <v>0</v>
      </c>
      <c r="AC26" s="106">
        <f>IFERROR(VLOOKUP($A26,Dec!$B:$I,7,FALSE),0)</f>
        <v>0</v>
      </c>
      <c r="AD26" s="92"/>
      <c r="AE26" s="92"/>
      <c r="AF26" s="107">
        <f t="shared" si="1"/>
        <v>0</v>
      </c>
      <c r="AG26" s="107">
        <f t="shared" si="2"/>
        <v>0</v>
      </c>
      <c r="AH26" s="107">
        <f t="shared" si="3"/>
        <v>0</v>
      </c>
      <c r="AI26" s="107">
        <f t="shared" si="4"/>
        <v>0</v>
      </c>
      <c r="AJ26" s="107">
        <f t="shared" si="5"/>
        <v>0</v>
      </c>
      <c r="AK26" s="107">
        <f t="shared" si="6"/>
        <v>0</v>
      </c>
      <c r="AL26" s="107">
        <f t="shared" si="7"/>
        <v>0</v>
      </c>
      <c r="AM26" s="107">
        <f t="shared" si="8"/>
        <v>0</v>
      </c>
      <c r="AN26" s="107">
        <f t="shared" si="9"/>
        <v>0</v>
      </c>
      <c r="AO26" s="107">
        <f t="shared" si="10"/>
        <v>0</v>
      </c>
      <c r="AP26" s="107">
        <f t="shared" si="11"/>
        <v>0</v>
      </c>
      <c r="AQ26" s="107">
        <f t="shared" si="12"/>
        <v>0</v>
      </c>
    </row>
    <row r="27" spans="1:43">
      <c r="A27" s="92" t="s">
        <v>410</v>
      </c>
      <c r="B27" s="92" t="s">
        <v>317</v>
      </c>
      <c r="C27" s="92"/>
      <c r="D27" s="38">
        <f>IFERROR(VLOOKUP($A27,Jan!$B:$I,4,FALSE),0)</f>
        <v>0</v>
      </c>
      <c r="E27" s="38">
        <f>IFERROR(VLOOKUP($A27,Feb!$B:$I,4,FALSE),0)</f>
        <v>0</v>
      </c>
      <c r="F27" s="38">
        <f>IFERROR(VLOOKUP($A27,Mrt!$B:$I,4,FALSE),0)</f>
        <v>0</v>
      </c>
      <c r="G27" s="38">
        <f>IFERROR(VLOOKUP($A27,Apr!$B:$I,4,FALSE),0)</f>
        <v>0</v>
      </c>
      <c r="H27" s="38">
        <f>IFERROR(VLOOKUP($A27,Mei!$B:$I,4,FALSE),0)</f>
        <v>0</v>
      </c>
      <c r="I27" s="38">
        <f>IFERROR(VLOOKUP($A27,Jun!$B:$I,4,FALSE),0)</f>
        <v>0</v>
      </c>
      <c r="J27" s="38">
        <f>IFERROR(VLOOKUP($A27,Jul!$B:$I,4,FALSE),0)</f>
        <v>0</v>
      </c>
      <c r="K27" s="38">
        <f>IFERROR(VLOOKUP($A27,Aug!$B:$I,4,FALSE),0)</f>
        <v>0</v>
      </c>
      <c r="L27" s="38">
        <f>IFERROR(VLOOKUP($A27,Sep!$B:$I,4,FALSE),0)</f>
        <v>0</v>
      </c>
      <c r="M27" s="38">
        <f>IFERROR(VLOOKUP($A27,Okt!$B:$I,4,FALSE),0)</f>
        <v>0</v>
      </c>
      <c r="N27" s="38">
        <f>IFERROR(VLOOKUP($A27,Nov!$B:$I,4,FALSE),0)</f>
        <v>0</v>
      </c>
      <c r="O27" s="38">
        <f>IFERROR(VLOOKUP($A27,Dec!$B:$I,4,FALSE),0)</f>
        <v>0</v>
      </c>
      <c r="P27" s="92"/>
      <c r="Q27" s="92"/>
      <c r="R27" s="106">
        <f>IFERROR(VLOOKUP($A27,Jan!$B:$I,7,FALSE),0)</f>
        <v>0</v>
      </c>
      <c r="S27" s="106">
        <f>IFERROR(VLOOKUP($A27,Feb!$B:$I,7,FALSE),0)</f>
        <v>0</v>
      </c>
      <c r="T27" s="106">
        <f>IFERROR(VLOOKUP($A27,Mrt!$B:$I,7,FALSE),0)</f>
        <v>0</v>
      </c>
      <c r="U27" s="106">
        <f>IFERROR(VLOOKUP($A27,Apr!$B:$I,7,FALSE),0)</f>
        <v>0</v>
      </c>
      <c r="V27" s="106">
        <f>IFERROR(VLOOKUP($A27,Mei!$B:$I,7,FALSE),0)</f>
        <v>0</v>
      </c>
      <c r="W27" s="106">
        <f>IFERROR(VLOOKUP($A27,Jun!$B:$I,7,FALSE),0)</f>
        <v>0</v>
      </c>
      <c r="X27" s="106">
        <f>IFERROR(VLOOKUP($A27,Jul!$B:$I,7,FALSE),0)</f>
        <v>0</v>
      </c>
      <c r="Y27" s="106">
        <f>IFERROR(VLOOKUP($A27,Aug!$B:$I,7,FALSE),0)</f>
        <v>0</v>
      </c>
      <c r="Z27" s="106">
        <f>IFERROR(VLOOKUP($A27,Sep!$B:$I,7,FALSE),0)</f>
        <v>0</v>
      </c>
      <c r="AA27" s="106">
        <f>IFERROR(VLOOKUP($A27,Okt!$B:$I,7,FALSE),0)</f>
        <v>0</v>
      </c>
      <c r="AB27" s="106">
        <f>IFERROR(VLOOKUP($A27,Nov!$B:$I,7,FALSE),0)</f>
        <v>0</v>
      </c>
      <c r="AC27" s="106">
        <f>IFERROR(VLOOKUP($A27,Dec!$B:$I,7,FALSE),0)</f>
        <v>0</v>
      </c>
      <c r="AD27" s="92"/>
      <c r="AE27" s="92"/>
      <c r="AF27" s="107">
        <f t="shared" si="1"/>
        <v>0</v>
      </c>
      <c r="AG27" s="107">
        <f t="shared" si="2"/>
        <v>0</v>
      </c>
      <c r="AH27" s="107">
        <f t="shared" si="3"/>
        <v>0</v>
      </c>
      <c r="AI27" s="107">
        <f t="shared" si="4"/>
        <v>0</v>
      </c>
      <c r="AJ27" s="107">
        <f t="shared" si="5"/>
        <v>0</v>
      </c>
      <c r="AK27" s="107">
        <f t="shared" si="6"/>
        <v>0</v>
      </c>
      <c r="AL27" s="107">
        <f t="shared" si="7"/>
        <v>0</v>
      </c>
      <c r="AM27" s="107">
        <f t="shared" si="8"/>
        <v>0</v>
      </c>
      <c r="AN27" s="107">
        <f t="shared" si="9"/>
        <v>0</v>
      </c>
      <c r="AO27" s="107">
        <f t="shared" si="10"/>
        <v>0</v>
      </c>
      <c r="AP27" s="107">
        <f t="shared" si="11"/>
        <v>0</v>
      </c>
      <c r="AQ27" s="107">
        <f t="shared" si="12"/>
        <v>0</v>
      </c>
    </row>
    <row r="28" spans="1:43">
      <c r="A28" s="92" t="s">
        <v>411</v>
      </c>
      <c r="B28" s="92" t="s">
        <v>317</v>
      </c>
      <c r="C28" s="92"/>
      <c r="D28" s="38">
        <f>IFERROR(VLOOKUP($A28,Jan!$B:$I,4,FALSE),0)</f>
        <v>0</v>
      </c>
      <c r="E28" s="38">
        <f>IFERROR(VLOOKUP($A28,Feb!$B:$I,4,FALSE),0)</f>
        <v>0</v>
      </c>
      <c r="F28" s="38">
        <f>IFERROR(VLOOKUP($A28,Mrt!$B:$I,4,FALSE),0)</f>
        <v>0</v>
      </c>
      <c r="G28" s="38">
        <f>IFERROR(VLOOKUP($A28,Apr!$B:$I,4,FALSE),0)</f>
        <v>0</v>
      </c>
      <c r="H28" s="38">
        <f>IFERROR(VLOOKUP($A28,Mei!$B:$I,4,FALSE),0)</f>
        <v>0</v>
      </c>
      <c r="I28" s="38">
        <f>IFERROR(VLOOKUP($A28,Jun!$B:$I,4,FALSE),0)</f>
        <v>0</v>
      </c>
      <c r="J28" s="38">
        <f>IFERROR(VLOOKUP($A28,Jul!$B:$I,4,FALSE),0)</f>
        <v>0</v>
      </c>
      <c r="K28" s="38">
        <f>IFERROR(VLOOKUP($A28,Aug!$B:$I,4,FALSE),0)</f>
        <v>0</v>
      </c>
      <c r="L28" s="38">
        <f>IFERROR(VLOOKUP($A28,Sep!$B:$I,4,FALSE),0)</f>
        <v>0</v>
      </c>
      <c r="M28" s="38">
        <f>IFERROR(VLOOKUP($A28,Okt!$B:$I,4,FALSE),0)</f>
        <v>0</v>
      </c>
      <c r="N28" s="38">
        <f>IFERROR(VLOOKUP($A28,Nov!$B:$I,4,FALSE),0)</f>
        <v>0</v>
      </c>
      <c r="O28" s="38">
        <f>IFERROR(VLOOKUP($A28,Dec!$B:$I,4,FALSE),0)</f>
        <v>0</v>
      </c>
      <c r="P28" s="92"/>
      <c r="Q28" s="92"/>
      <c r="R28" s="106">
        <f>IFERROR(VLOOKUP($A28,Jan!$B:$I,7,FALSE),0)</f>
        <v>0</v>
      </c>
      <c r="S28" s="106">
        <f>IFERROR(VLOOKUP($A28,Feb!$B:$I,7,FALSE),0)</f>
        <v>0</v>
      </c>
      <c r="T28" s="106">
        <f>IFERROR(VLOOKUP($A28,Mrt!$B:$I,7,FALSE),0)</f>
        <v>0</v>
      </c>
      <c r="U28" s="106">
        <f>IFERROR(VLOOKUP($A28,Apr!$B:$I,7,FALSE),0)</f>
        <v>0</v>
      </c>
      <c r="V28" s="106">
        <f>IFERROR(VLOOKUP($A28,Mei!$B:$I,7,FALSE),0)</f>
        <v>0</v>
      </c>
      <c r="W28" s="106">
        <f>IFERROR(VLOOKUP($A28,Jun!$B:$I,7,FALSE),0)</f>
        <v>0</v>
      </c>
      <c r="X28" s="106">
        <f>IFERROR(VLOOKUP($A28,Jul!$B:$I,7,FALSE),0)</f>
        <v>0</v>
      </c>
      <c r="Y28" s="106">
        <f>IFERROR(VLOOKUP($A28,Aug!$B:$I,7,FALSE),0)</f>
        <v>0</v>
      </c>
      <c r="Z28" s="106">
        <f>IFERROR(VLOOKUP($A28,Sep!$B:$I,7,FALSE),0)</f>
        <v>0</v>
      </c>
      <c r="AA28" s="106">
        <f>IFERROR(VLOOKUP($A28,Okt!$B:$I,7,FALSE),0)</f>
        <v>0</v>
      </c>
      <c r="AB28" s="106">
        <f>IFERROR(VLOOKUP($A28,Nov!$B:$I,7,FALSE),0)</f>
        <v>0</v>
      </c>
      <c r="AC28" s="106">
        <f>IFERROR(VLOOKUP($A28,Dec!$B:$I,7,FALSE),0)</f>
        <v>0</v>
      </c>
      <c r="AD28" s="92"/>
      <c r="AE28" s="92"/>
      <c r="AF28" s="107">
        <f t="shared" si="1"/>
        <v>0</v>
      </c>
      <c r="AG28" s="107">
        <f t="shared" si="2"/>
        <v>0</v>
      </c>
      <c r="AH28" s="107">
        <f t="shared" si="3"/>
        <v>0</v>
      </c>
      <c r="AI28" s="107">
        <f t="shared" si="4"/>
        <v>0</v>
      </c>
      <c r="AJ28" s="107">
        <f t="shared" si="5"/>
        <v>0</v>
      </c>
      <c r="AK28" s="107">
        <f t="shared" si="6"/>
        <v>0</v>
      </c>
      <c r="AL28" s="107">
        <f t="shared" si="7"/>
        <v>0</v>
      </c>
      <c r="AM28" s="107">
        <f t="shared" si="8"/>
        <v>0</v>
      </c>
      <c r="AN28" s="107">
        <f t="shared" si="9"/>
        <v>0</v>
      </c>
      <c r="AO28" s="107">
        <f t="shared" si="10"/>
        <v>0</v>
      </c>
      <c r="AP28" s="107">
        <f t="shared" si="11"/>
        <v>0</v>
      </c>
      <c r="AQ28" s="107">
        <f t="shared" si="12"/>
        <v>0</v>
      </c>
    </row>
    <row r="29" spans="1:43">
      <c r="A29" s="232" t="s">
        <v>412</v>
      </c>
      <c r="B29" s="124" t="s">
        <v>123</v>
      </c>
      <c r="C29" s="92"/>
      <c r="D29" s="38">
        <f>IFERROR(VLOOKUP($A29,Jan!$B:$I,4,FALSE),0)</f>
        <v>0</v>
      </c>
      <c r="E29" s="38">
        <f>IFERROR(VLOOKUP($A29,Feb!$B:$I,4,FALSE),0)</f>
        <v>0</v>
      </c>
      <c r="F29" s="38">
        <f>IFERROR(VLOOKUP($A29,Mrt!$B:$I,4,FALSE),0)</f>
        <v>5.3E-3</v>
      </c>
      <c r="G29" s="38">
        <f>IFERROR(VLOOKUP($A29,Apr!$B:$I,4,FALSE),0)</f>
        <v>7.4000000000000003E-3</v>
      </c>
      <c r="H29" s="38">
        <f>IFERROR(VLOOKUP($A29,Mei!$B:$I,4,FALSE),0)</f>
        <v>5.2400000000000002E-2</v>
      </c>
      <c r="I29" s="38">
        <f>IFERROR(VLOOKUP($A29,Jun!$B:$I,4,FALSE),0)</f>
        <v>8.3900000000000002E-2</v>
      </c>
      <c r="J29" s="38">
        <f>IFERROR(VLOOKUP($A29,Jul!$B:$I,4,FALSE),0)</f>
        <v>8.1699999999999995E-2</v>
      </c>
      <c r="K29" s="38">
        <f>IFERROR(VLOOKUP($A29,Aug!$B:$I,4,FALSE),0)</f>
        <v>0</v>
      </c>
      <c r="L29" s="38">
        <f>IFERROR(VLOOKUP($A29,Sep!$B:$I,4,FALSE),0)</f>
        <v>0</v>
      </c>
      <c r="M29" s="38">
        <f>IFERROR(VLOOKUP($A29,Okt!$B:$I,4,FALSE),0)</f>
        <v>0</v>
      </c>
      <c r="N29" s="38">
        <f>IFERROR(VLOOKUP($A29,Nov!$B:$I,4,FALSE),0)</f>
        <v>0</v>
      </c>
      <c r="O29" s="38">
        <f>IFERROR(VLOOKUP($A29,Dec!$B:$I,4,FALSE),0)</f>
        <v>0</v>
      </c>
      <c r="P29" s="92"/>
      <c r="Q29" s="92"/>
      <c r="R29" s="106">
        <f>IFERROR(VLOOKUP($A29,Jan!$B:$I,7,FALSE),0)</f>
        <v>6.69</v>
      </c>
      <c r="S29" s="106">
        <f>IFERROR(VLOOKUP($A29,Feb!$B:$I,7,FALSE),0)</f>
        <v>6.76</v>
      </c>
      <c r="T29" s="106">
        <f>IFERROR(VLOOKUP($A29,Mrt!$B:$I,7,FALSE),0)</f>
        <v>6.73</v>
      </c>
      <c r="U29" s="106">
        <f>IFERROR(VLOOKUP($A29,Apr!$B:$I,7,FALSE),0)</f>
        <v>6.76</v>
      </c>
      <c r="V29" s="106">
        <f>IFERROR(VLOOKUP($A29,Mei!$B:$I,7,FALSE),0)</f>
        <v>6.68</v>
      </c>
      <c r="W29" s="106">
        <f>IFERROR(VLOOKUP($A29,Jun!$B:$I,7,FALSE),0)</f>
        <v>6.56</v>
      </c>
      <c r="X29" s="106">
        <f>IFERROR(VLOOKUP($A29,Jul!$B:$I,7,FALSE),0)</f>
        <v>6.51</v>
      </c>
      <c r="Y29" s="106">
        <f>IFERROR(VLOOKUP($A29,Aug!$B:$I,7,FALSE),0)</f>
        <v>0</v>
      </c>
      <c r="Z29" s="106">
        <f>IFERROR(VLOOKUP($A29,Sep!$B:$I,7,FALSE),0)</f>
        <v>0</v>
      </c>
      <c r="AA29" s="106">
        <f>IFERROR(VLOOKUP($A29,Okt!$B:$I,7,FALSE),0)</f>
        <v>0</v>
      </c>
      <c r="AB29" s="106">
        <f>IFERROR(VLOOKUP($A29,Nov!$B:$I,7,FALSE),0)</f>
        <v>0</v>
      </c>
      <c r="AC29" s="106">
        <f>IFERROR(VLOOKUP($A29,Dec!$B:$I,7,FALSE),0)</f>
        <v>0</v>
      </c>
      <c r="AD29" s="92"/>
      <c r="AE29" s="92"/>
      <c r="AF29" s="107">
        <f t="shared" si="1"/>
        <v>0</v>
      </c>
      <c r="AG29" s="107">
        <f t="shared" si="2"/>
        <v>0</v>
      </c>
      <c r="AH29" s="107">
        <f t="shared" si="3"/>
        <v>3.5668999999999999E-2</v>
      </c>
      <c r="AI29" s="107">
        <f t="shared" si="4"/>
        <v>5.0023999999999999E-2</v>
      </c>
      <c r="AJ29" s="107">
        <f t="shared" si="5"/>
        <v>0.35003200000000001</v>
      </c>
      <c r="AK29" s="107">
        <f t="shared" si="6"/>
        <v>0.55038399999999998</v>
      </c>
      <c r="AL29" s="107">
        <f t="shared" si="7"/>
        <v>0.53186699999999998</v>
      </c>
      <c r="AM29" s="107">
        <f t="shared" si="8"/>
        <v>0</v>
      </c>
      <c r="AN29" s="107">
        <f t="shared" si="9"/>
        <v>0</v>
      </c>
      <c r="AO29" s="107">
        <f t="shared" si="10"/>
        <v>0</v>
      </c>
      <c r="AP29" s="107">
        <f t="shared" si="11"/>
        <v>0</v>
      </c>
      <c r="AQ29" s="107">
        <f t="shared" si="12"/>
        <v>0</v>
      </c>
    </row>
    <row r="30" spans="1:43">
      <c r="A30" s="92" t="s">
        <v>413</v>
      </c>
      <c r="B30" s="92" t="s">
        <v>151</v>
      </c>
      <c r="C30" s="92"/>
      <c r="D30" s="38">
        <f>IFERROR(VLOOKUP($A30,Jan!$B:$I,4,FALSE),0)</f>
        <v>4.4699999999999997E-2</v>
      </c>
      <c r="E30" s="38">
        <f>IFERROR(VLOOKUP($A30,Feb!$B:$I,4,FALSE),0)</f>
        <v>0</v>
      </c>
      <c r="F30" s="38">
        <f>IFERROR(VLOOKUP($A30,Mrt!$B:$I,4,FALSE),0)</f>
        <v>1.8700000000000001E-2</v>
      </c>
      <c r="G30" s="38">
        <f>IFERROR(VLOOKUP($A30,Apr!$B:$I,4,FALSE),0)</f>
        <v>2.5999999999999999E-2</v>
      </c>
      <c r="H30" s="38">
        <f>IFERROR(VLOOKUP($A30,Mei!$B:$I,4,FALSE),0)</f>
        <v>0</v>
      </c>
      <c r="I30" s="38">
        <f>IFERROR(VLOOKUP($A30,Jun!$B:$I,4,FALSE),0)</f>
        <v>0</v>
      </c>
      <c r="J30" s="38">
        <f>IFERROR(VLOOKUP($A30,Jul!$B:$I,4,FALSE),0)</f>
        <v>3.78E-2</v>
      </c>
      <c r="K30" s="38">
        <f>IFERROR(VLOOKUP($A30,Aug!$B:$I,4,FALSE),0)</f>
        <v>0</v>
      </c>
      <c r="L30" s="38">
        <f>IFERROR(VLOOKUP($A30,Sep!$B:$I,4,FALSE),0)</f>
        <v>0</v>
      </c>
      <c r="M30" s="38">
        <f>IFERROR(VLOOKUP($A30,Okt!$B:$I,4,FALSE),0)</f>
        <v>0</v>
      </c>
      <c r="N30" s="38">
        <f>IFERROR(VLOOKUP($A30,Nov!$B:$I,4,FALSE),0)</f>
        <v>0</v>
      </c>
      <c r="O30" s="38">
        <f>IFERROR(VLOOKUP($A30,Dec!$B:$I,4,FALSE),0)</f>
        <v>0</v>
      </c>
      <c r="P30" s="92"/>
      <c r="Q30" s="92"/>
      <c r="R30" s="106">
        <f>IFERROR(VLOOKUP($A30,Jan!$B:$I,7,FALSE),0)</f>
        <v>5.41</v>
      </c>
      <c r="S30" s="106">
        <f>IFERROR(VLOOKUP($A30,Feb!$B:$I,7,FALSE),0)</f>
        <v>5.54</v>
      </c>
      <c r="T30" s="106">
        <f>IFERROR(VLOOKUP($A30,Mrt!$B:$I,7,FALSE),0)</f>
        <v>5.0999999999999996</v>
      </c>
      <c r="U30" s="106">
        <f>IFERROR(VLOOKUP($A30,Apr!$B:$I,7,FALSE),0)</f>
        <v>4.6100000000000003</v>
      </c>
      <c r="V30" s="106">
        <f>IFERROR(VLOOKUP($A30,Mei!$B:$I,7,FALSE),0)</f>
        <v>4.6100000000000003</v>
      </c>
      <c r="W30" s="106">
        <f>IFERROR(VLOOKUP($A30,Jun!$B:$I,7,FALSE),0)</f>
        <v>4.6100000000000003</v>
      </c>
      <c r="X30" s="106">
        <f>IFERROR(VLOOKUP($A30,Jul!$B:$I,7,FALSE),0)</f>
        <v>4.6100000000000003</v>
      </c>
      <c r="Y30" s="106">
        <f>IFERROR(VLOOKUP($A30,Aug!$B:$I,7,FALSE),0)</f>
        <v>0</v>
      </c>
      <c r="Z30" s="106">
        <f>IFERROR(VLOOKUP($A30,Sep!$B:$I,7,FALSE),0)</f>
        <v>0</v>
      </c>
      <c r="AA30" s="106">
        <f>IFERROR(VLOOKUP($A30,Okt!$B:$I,7,FALSE),0)</f>
        <v>0</v>
      </c>
      <c r="AB30" s="106">
        <f>IFERROR(VLOOKUP($A30,Nov!$B:$I,7,FALSE),0)</f>
        <v>0</v>
      </c>
      <c r="AC30" s="106">
        <f>IFERROR(VLOOKUP($A30,Dec!$B:$I,7,FALSE),0)</f>
        <v>0</v>
      </c>
      <c r="AD30" s="92"/>
      <c r="AE30" s="92"/>
      <c r="AF30" s="107">
        <f t="shared" si="1"/>
        <v>0.24182699999999999</v>
      </c>
      <c r="AG30" s="107">
        <f t="shared" si="2"/>
        <v>0</v>
      </c>
      <c r="AH30" s="107">
        <f t="shared" si="3"/>
        <v>9.5369999999999996E-2</v>
      </c>
      <c r="AI30" s="107">
        <f t="shared" si="4"/>
        <v>0.11986000000000001</v>
      </c>
      <c r="AJ30" s="107">
        <f t="shared" si="5"/>
        <v>0</v>
      </c>
      <c r="AK30" s="107">
        <f t="shared" si="6"/>
        <v>0</v>
      </c>
      <c r="AL30" s="107">
        <f t="shared" si="7"/>
        <v>0.17425800000000002</v>
      </c>
      <c r="AM30" s="107">
        <f t="shared" si="8"/>
        <v>0</v>
      </c>
      <c r="AN30" s="107">
        <f t="shared" si="9"/>
        <v>0</v>
      </c>
      <c r="AO30" s="107">
        <f t="shared" si="10"/>
        <v>0</v>
      </c>
      <c r="AP30" s="107">
        <f t="shared" si="11"/>
        <v>0</v>
      </c>
      <c r="AQ30" s="107">
        <f t="shared" si="12"/>
        <v>0</v>
      </c>
    </row>
    <row r="31" spans="1:43">
      <c r="A31" s="92" t="s">
        <v>414</v>
      </c>
      <c r="B31" s="92" t="s">
        <v>188</v>
      </c>
      <c r="C31" s="92"/>
      <c r="D31" s="38">
        <f>IFERROR(VLOOKUP($A31,Jan!$B:$I,4,FALSE),0)</f>
        <v>0</v>
      </c>
      <c r="E31" s="38">
        <f>IFERROR(VLOOKUP($A31,Feb!$B:$I,4,FALSE),0)</f>
        <v>0</v>
      </c>
      <c r="F31" s="38">
        <f>IFERROR(VLOOKUP($A31,Mrt!$B:$I,4,FALSE),0)</f>
        <v>0</v>
      </c>
      <c r="G31" s="38">
        <f>IFERROR(VLOOKUP($A31,Apr!$B:$I,4,FALSE),0)</f>
        <v>0</v>
      </c>
      <c r="H31" s="38">
        <f>IFERROR(VLOOKUP($A31,Mei!$B:$I,4,FALSE),0)</f>
        <v>0</v>
      </c>
      <c r="I31" s="38">
        <f>IFERROR(VLOOKUP($A31,Jun!$B:$I,4,FALSE),0)</f>
        <v>0</v>
      </c>
      <c r="J31" s="38">
        <f>IFERROR(VLOOKUP($A31,Jul!$B:$I,4,FALSE),0)</f>
        <v>0</v>
      </c>
      <c r="K31" s="38">
        <f>IFERROR(VLOOKUP($A31,Aug!$B:$I,4,FALSE),0)</f>
        <v>0</v>
      </c>
      <c r="L31" s="38">
        <f>IFERROR(VLOOKUP($A31,Sep!$B:$I,4,FALSE),0)</f>
        <v>0</v>
      </c>
      <c r="M31" s="38">
        <f>IFERROR(VLOOKUP($A31,Okt!$B:$I,4,FALSE),0)</f>
        <v>0</v>
      </c>
      <c r="N31" s="38">
        <f>IFERROR(VLOOKUP($A31,Nov!$B:$I,4,FALSE),0)</f>
        <v>0</v>
      </c>
      <c r="O31" s="38">
        <f>IFERROR(VLOOKUP($A31,Dec!$B:$I,4,FALSE),0)</f>
        <v>0</v>
      </c>
      <c r="P31" s="92"/>
      <c r="Q31" s="92"/>
      <c r="R31" s="106">
        <f>IFERROR(VLOOKUP($A31,Jan!$B:$I,7,FALSE),0)</f>
        <v>0</v>
      </c>
      <c r="S31" s="106">
        <f>IFERROR(VLOOKUP($A31,Feb!$B:$I,7,FALSE),0)</f>
        <v>0</v>
      </c>
      <c r="T31" s="106">
        <f>IFERROR(VLOOKUP($A31,Mrt!$B:$I,7,FALSE),0)</f>
        <v>0</v>
      </c>
      <c r="U31" s="106">
        <f>IFERROR(VLOOKUP($A31,Apr!$B:$I,7,FALSE),0)</f>
        <v>0</v>
      </c>
      <c r="V31" s="106">
        <f>IFERROR(VLOOKUP($A31,Mei!$B:$I,7,FALSE),0)</f>
        <v>0</v>
      </c>
      <c r="W31" s="106">
        <f>IFERROR(VLOOKUP($A31,Jun!$B:$I,7,FALSE),0)</f>
        <v>0</v>
      </c>
      <c r="X31" s="106">
        <f>IFERROR(VLOOKUP($A31,Jul!$B:$I,7,FALSE),0)</f>
        <v>0</v>
      </c>
      <c r="Y31" s="106">
        <f>IFERROR(VLOOKUP($A31,Aug!$B:$I,7,FALSE),0)</f>
        <v>0</v>
      </c>
      <c r="Z31" s="106">
        <f>IFERROR(VLOOKUP($A31,Sep!$B:$I,7,FALSE),0)</f>
        <v>0</v>
      </c>
      <c r="AA31" s="106">
        <f>IFERROR(VLOOKUP($A31,Okt!$B:$I,7,FALSE),0)</f>
        <v>0</v>
      </c>
      <c r="AB31" s="106">
        <f>IFERROR(VLOOKUP($A31,Nov!$B:$I,7,FALSE),0)</f>
        <v>0</v>
      </c>
      <c r="AC31" s="106">
        <f>IFERROR(VLOOKUP($A31,Dec!$B:$I,7,FALSE),0)</f>
        <v>0</v>
      </c>
      <c r="AD31" s="92"/>
      <c r="AE31" s="92"/>
      <c r="AF31" s="107">
        <f t="shared" si="1"/>
        <v>0</v>
      </c>
      <c r="AG31" s="107">
        <f t="shared" si="2"/>
        <v>0</v>
      </c>
      <c r="AH31" s="107">
        <f t="shared" si="3"/>
        <v>0</v>
      </c>
      <c r="AI31" s="107">
        <f t="shared" si="4"/>
        <v>0</v>
      </c>
      <c r="AJ31" s="107">
        <f t="shared" si="5"/>
        <v>0</v>
      </c>
      <c r="AK31" s="107">
        <f t="shared" si="6"/>
        <v>0</v>
      </c>
      <c r="AL31" s="107">
        <f t="shared" si="7"/>
        <v>0</v>
      </c>
      <c r="AM31" s="107">
        <f t="shared" si="8"/>
        <v>0</v>
      </c>
      <c r="AN31" s="107">
        <f t="shared" si="9"/>
        <v>0</v>
      </c>
      <c r="AO31" s="107">
        <f t="shared" si="10"/>
        <v>0</v>
      </c>
      <c r="AP31" s="107">
        <f t="shared" si="11"/>
        <v>0</v>
      </c>
      <c r="AQ31" s="107">
        <f t="shared" si="12"/>
        <v>0</v>
      </c>
    </row>
    <row r="32" spans="1:43">
      <c r="A32" s="92" t="s">
        <v>415</v>
      </c>
      <c r="B32" s="92" t="s">
        <v>117</v>
      </c>
      <c r="C32" s="92"/>
      <c r="D32" s="38">
        <f>IFERROR(VLOOKUP($A32,Jan!$B:$I,4,FALSE),0)</f>
        <v>0</v>
      </c>
      <c r="E32" s="38">
        <f>IFERROR(VLOOKUP($A32,Feb!$B:$I,4,FALSE),0)</f>
        <v>0</v>
      </c>
      <c r="F32" s="38">
        <f>IFERROR(VLOOKUP($A32,Mrt!$B:$I,4,FALSE),0)</f>
        <v>0</v>
      </c>
      <c r="G32" s="38">
        <f>IFERROR(VLOOKUP($A32,Apr!$B:$I,4,FALSE),0)</f>
        <v>0</v>
      </c>
      <c r="H32" s="38">
        <f>IFERROR(VLOOKUP($A32,Mei!$B:$I,4,FALSE),0)</f>
        <v>0</v>
      </c>
      <c r="I32" s="38">
        <f>IFERROR(VLOOKUP($A32,Jun!$B:$I,4,FALSE),0)</f>
        <v>0</v>
      </c>
      <c r="J32" s="38">
        <f>IFERROR(VLOOKUP($A32,Jul!$B:$I,4,FALSE),0)</f>
        <v>0</v>
      </c>
      <c r="K32" s="38">
        <f>IFERROR(VLOOKUP($A32,Aug!$B:$I,4,FALSE),0)</f>
        <v>0</v>
      </c>
      <c r="L32" s="38">
        <f>IFERROR(VLOOKUP($A32,Sep!$B:$I,4,FALSE),0)</f>
        <v>0</v>
      </c>
      <c r="M32" s="38">
        <f>IFERROR(VLOOKUP($A32,Okt!$B:$I,4,FALSE),0)</f>
        <v>0</v>
      </c>
      <c r="N32" s="38">
        <f>IFERROR(VLOOKUP($A32,Nov!$B:$I,4,FALSE),0)</f>
        <v>0</v>
      </c>
      <c r="O32" s="38">
        <f>IFERROR(VLOOKUP($A32,Dec!$B:$I,4,FALSE),0)</f>
        <v>0</v>
      </c>
      <c r="P32" s="92"/>
      <c r="Q32" s="92"/>
      <c r="R32" s="106">
        <f>IFERROR(VLOOKUP($A32,Jan!$B:$I,7,FALSE),0)</f>
        <v>0</v>
      </c>
      <c r="S32" s="106">
        <f>IFERROR(VLOOKUP($A32,Feb!$B:$I,7,FALSE),0)</f>
        <v>0</v>
      </c>
      <c r="T32" s="106">
        <f>IFERROR(VLOOKUP($A32,Mrt!$B:$I,7,FALSE),0)</f>
        <v>0</v>
      </c>
      <c r="U32" s="106">
        <f>IFERROR(VLOOKUP($A32,Apr!$B:$I,7,FALSE),0)</f>
        <v>0</v>
      </c>
      <c r="V32" s="106">
        <f>IFERROR(VLOOKUP($A32,Mei!$B:$I,7,FALSE),0)</f>
        <v>0</v>
      </c>
      <c r="W32" s="106">
        <f>IFERROR(VLOOKUP($A32,Jun!$B:$I,7,FALSE),0)</f>
        <v>0</v>
      </c>
      <c r="X32" s="106">
        <f>IFERROR(VLOOKUP($A32,Jul!$B:$I,7,FALSE),0)</f>
        <v>0</v>
      </c>
      <c r="Y32" s="106">
        <f>IFERROR(VLOOKUP($A32,Aug!$B:$I,7,FALSE),0)</f>
        <v>0</v>
      </c>
      <c r="Z32" s="106">
        <f>IFERROR(VLOOKUP($A32,Sep!$B:$I,7,FALSE),0)</f>
        <v>0</v>
      </c>
      <c r="AA32" s="106">
        <f>IFERROR(VLOOKUP($A32,Okt!$B:$I,7,FALSE),0)</f>
        <v>0</v>
      </c>
      <c r="AB32" s="106">
        <f>IFERROR(VLOOKUP($A32,Nov!$B:$I,7,FALSE),0)</f>
        <v>0</v>
      </c>
      <c r="AC32" s="106">
        <f>IFERROR(VLOOKUP($A32,Dec!$B:$I,7,FALSE),0)</f>
        <v>0</v>
      </c>
      <c r="AD32" s="92"/>
      <c r="AE32" s="92"/>
      <c r="AF32" s="107">
        <f t="shared" si="1"/>
        <v>0</v>
      </c>
      <c r="AG32" s="107">
        <f t="shared" si="2"/>
        <v>0</v>
      </c>
      <c r="AH32" s="107">
        <f t="shared" si="3"/>
        <v>0</v>
      </c>
      <c r="AI32" s="107">
        <f t="shared" si="4"/>
        <v>0</v>
      </c>
      <c r="AJ32" s="107">
        <f t="shared" si="5"/>
        <v>0</v>
      </c>
      <c r="AK32" s="107">
        <f t="shared" si="6"/>
        <v>0</v>
      </c>
      <c r="AL32" s="107">
        <f t="shared" si="7"/>
        <v>0</v>
      </c>
      <c r="AM32" s="107">
        <f t="shared" si="8"/>
        <v>0</v>
      </c>
      <c r="AN32" s="107">
        <f t="shared" si="9"/>
        <v>0</v>
      </c>
      <c r="AO32" s="107">
        <f t="shared" si="10"/>
        <v>0</v>
      </c>
      <c r="AP32" s="107">
        <f t="shared" si="11"/>
        <v>0</v>
      </c>
      <c r="AQ32" s="107">
        <f t="shared" si="12"/>
        <v>0</v>
      </c>
    </row>
    <row r="33" spans="1:43">
      <c r="A33" s="92" t="s">
        <v>416</v>
      </c>
      <c r="B33" s="92" t="s">
        <v>311</v>
      </c>
      <c r="C33" s="92"/>
      <c r="D33" s="38">
        <f>IFERROR(VLOOKUP($A33,Jan!$B:$I,4,FALSE),0)</f>
        <v>0</v>
      </c>
      <c r="E33" s="38">
        <f>IFERROR(VLOOKUP($A33,Feb!$B:$I,4,FALSE),0)</f>
        <v>0</v>
      </c>
      <c r="F33" s="38">
        <f>IFERROR(VLOOKUP($A33,Mrt!$B:$I,4,FALSE),0)</f>
        <v>0</v>
      </c>
      <c r="G33" s="38">
        <f>IFERROR(VLOOKUP($A33,Apr!$B:$I,4,FALSE),0)</f>
        <v>0</v>
      </c>
      <c r="H33" s="38">
        <f>IFERROR(VLOOKUP($A33,Mei!$B:$I,4,FALSE),0)</f>
        <v>0</v>
      </c>
      <c r="I33" s="38">
        <f>IFERROR(VLOOKUP($A33,Jun!$B:$I,4,FALSE),0)</f>
        <v>0</v>
      </c>
      <c r="J33" s="38">
        <f>IFERROR(VLOOKUP($A33,Jul!$B:$I,4,FALSE),0)</f>
        <v>0</v>
      </c>
      <c r="K33" s="38">
        <f>IFERROR(VLOOKUP($A33,Aug!$B:$I,4,FALSE),0)</f>
        <v>0</v>
      </c>
      <c r="L33" s="38">
        <f>IFERROR(VLOOKUP($A33,Sep!$B:$I,4,FALSE),0)</f>
        <v>0</v>
      </c>
      <c r="M33" s="38">
        <f>IFERROR(VLOOKUP($A33,Okt!$B:$I,4,FALSE),0)</f>
        <v>0</v>
      </c>
      <c r="N33" s="38">
        <f>IFERROR(VLOOKUP($A33,Nov!$B:$I,4,FALSE),0)</f>
        <v>0</v>
      </c>
      <c r="O33" s="38">
        <f>IFERROR(VLOOKUP($A33,Dec!$B:$I,4,FALSE),0)</f>
        <v>0</v>
      </c>
      <c r="P33" s="92"/>
      <c r="Q33" s="92"/>
      <c r="R33" s="106">
        <f>IFERROR(VLOOKUP($A33,Jan!$B:$I,7,FALSE),0)</f>
        <v>0</v>
      </c>
      <c r="S33" s="106">
        <f>IFERROR(VLOOKUP($A33,Feb!$B:$I,7,FALSE),0)</f>
        <v>0</v>
      </c>
      <c r="T33" s="106">
        <f>IFERROR(VLOOKUP($A33,Mrt!$B:$I,7,FALSE),0)</f>
        <v>0</v>
      </c>
      <c r="U33" s="106">
        <f>IFERROR(VLOOKUP($A33,Apr!$B:$I,7,FALSE),0)</f>
        <v>0</v>
      </c>
      <c r="V33" s="106">
        <f>IFERROR(VLOOKUP($A33,Mei!$B:$I,7,FALSE),0)</f>
        <v>0</v>
      </c>
      <c r="W33" s="106">
        <f>IFERROR(VLOOKUP($A33,Jun!$B:$I,7,FALSE),0)</f>
        <v>0</v>
      </c>
      <c r="X33" s="106">
        <f>IFERROR(VLOOKUP($A33,Jul!$B:$I,7,FALSE),0)</f>
        <v>0</v>
      </c>
      <c r="Y33" s="106">
        <f>IFERROR(VLOOKUP($A33,Aug!$B:$I,7,FALSE),0)</f>
        <v>0</v>
      </c>
      <c r="Z33" s="106">
        <f>IFERROR(VLOOKUP($A33,Sep!$B:$I,7,FALSE),0)</f>
        <v>0</v>
      </c>
      <c r="AA33" s="106">
        <f>IFERROR(VLOOKUP($A33,Okt!$B:$I,7,FALSE),0)</f>
        <v>0</v>
      </c>
      <c r="AB33" s="106">
        <f>IFERROR(VLOOKUP($A33,Nov!$B:$I,7,FALSE),0)</f>
        <v>0</v>
      </c>
      <c r="AC33" s="106">
        <f>IFERROR(VLOOKUP($A33,Dec!$B:$I,7,FALSE),0)</f>
        <v>0</v>
      </c>
      <c r="AD33" s="92"/>
      <c r="AE33" s="92"/>
      <c r="AF33" s="107">
        <f t="shared" si="1"/>
        <v>0</v>
      </c>
      <c r="AG33" s="107">
        <f t="shared" si="2"/>
        <v>0</v>
      </c>
      <c r="AH33" s="107">
        <f t="shared" si="3"/>
        <v>0</v>
      </c>
      <c r="AI33" s="107">
        <f t="shared" si="4"/>
        <v>0</v>
      </c>
      <c r="AJ33" s="107">
        <f t="shared" si="5"/>
        <v>0</v>
      </c>
      <c r="AK33" s="107">
        <f t="shared" si="6"/>
        <v>0</v>
      </c>
      <c r="AL33" s="107">
        <f t="shared" si="7"/>
        <v>0</v>
      </c>
      <c r="AM33" s="107">
        <f t="shared" si="8"/>
        <v>0</v>
      </c>
      <c r="AN33" s="107">
        <f t="shared" si="9"/>
        <v>0</v>
      </c>
      <c r="AO33" s="107">
        <f t="shared" si="10"/>
        <v>0</v>
      </c>
      <c r="AP33" s="107">
        <f t="shared" si="11"/>
        <v>0</v>
      </c>
      <c r="AQ33" s="107">
        <f t="shared" si="12"/>
        <v>0</v>
      </c>
    </row>
    <row r="34" spans="1:43">
      <c r="A34" s="92" t="s">
        <v>417</v>
      </c>
      <c r="B34" s="92" t="s">
        <v>166</v>
      </c>
      <c r="C34" s="92"/>
      <c r="D34" s="38">
        <f>IFERROR(VLOOKUP($A34,Jan!$B:$I,4,FALSE),0)</f>
        <v>0</v>
      </c>
      <c r="E34" s="38">
        <f>IFERROR(VLOOKUP($A34,Feb!$B:$I,4,FALSE),0)</f>
        <v>0</v>
      </c>
      <c r="F34" s="38">
        <f>IFERROR(VLOOKUP($A34,Mrt!$B:$I,4,FALSE),0)</f>
        <v>0</v>
      </c>
      <c r="G34" s="38">
        <f>IFERROR(VLOOKUP($A34,Apr!$B:$I,4,FALSE),0)</f>
        <v>0</v>
      </c>
      <c r="H34" s="38">
        <f>IFERROR(VLOOKUP($A34,Mei!$B:$I,4,FALSE),0)</f>
        <v>0</v>
      </c>
      <c r="I34" s="38">
        <f>IFERROR(VLOOKUP($A34,Jun!$B:$I,4,FALSE),0)</f>
        <v>0</v>
      </c>
      <c r="J34" s="38">
        <f>IFERROR(VLOOKUP($A34,Jul!$B:$I,4,FALSE),0)</f>
        <v>0</v>
      </c>
      <c r="K34" s="38">
        <f>IFERROR(VLOOKUP($A34,Aug!$B:$I,4,FALSE),0)</f>
        <v>0</v>
      </c>
      <c r="L34" s="38">
        <f>IFERROR(VLOOKUP($A34,Sep!$B:$I,4,FALSE),0)</f>
        <v>0</v>
      </c>
      <c r="M34" s="38">
        <f>IFERROR(VLOOKUP($A34,Okt!$B:$I,4,FALSE),0)</f>
        <v>0</v>
      </c>
      <c r="N34" s="38">
        <f>IFERROR(VLOOKUP($A34,Nov!$B:$I,4,FALSE),0)</f>
        <v>0</v>
      </c>
      <c r="O34" s="38">
        <f>IFERROR(VLOOKUP($A34,Dec!$B:$I,4,FALSE),0)</f>
        <v>0</v>
      </c>
      <c r="P34" s="92"/>
      <c r="Q34" s="108"/>
      <c r="R34" s="106">
        <f>IFERROR(VLOOKUP($A34,Jan!$B:$I,7,FALSE),0)</f>
        <v>1.2</v>
      </c>
      <c r="S34" s="106">
        <f>IFERROR(VLOOKUP($A34,Feb!$B:$I,7,FALSE),0)</f>
        <v>1.2</v>
      </c>
      <c r="T34" s="106">
        <f>IFERROR(VLOOKUP($A34,Mrt!$B:$I,7,FALSE),0)</f>
        <v>1.2</v>
      </c>
      <c r="U34" s="106">
        <f>IFERROR(VLOOKUP($A34,Apr!$B:$I,7,FALSE),0)</f>
        <v>1.2</v>
      </c>
      <c r="V34" s="106">
        <f>IFERROR(VLOOKUP($A34,Mei!$B:$I,7,FALSE),0)</f>
        <v>1.2</v>
      </c>
      <c r="W34" s="106">
        <f>IFERROR(VLOOKUP($A34,Jun!$B:$I,7,FALSE),0)</f>
        <v>1.2</v>
      </c>
      <c r="X34" s="106">
        <f>IFERROR(VLOOKUP($A34,Jul!$B:$I,7,FALSE),0)</f>
        <v>1.2</v>
      </c>
      <c r="Y34" s="106">
        <f>IFERROR(VLOOKUP($A34,Aug!$B:$I,7,FALSE),0)</f>
        <v>0</v>
      </c>
      <c r="Z34" s="106">
        <f>IFERROR(VLOOKUP($A34,Sep!$B:$I,7,FALSE),0)</f>
        <v>0</v>
      </c>
      <c r="AA34" s="106">
        <f>IFERROR(VLOOKUP($A34,Okt!$B:$I,7,FALSE),0)</f>
        <v>0</v>
      </c>
      <c r="AB34" s="106">
        <f>IFERROR(VLOOKUP($A34,Nov!$B:$I,7,FALSE),0)</f>
        <v>0</v>
      </c>
      <c r="AC34" s="106">
        <f>IFERROR(VLOOKUP($A34,Dec!$B:$I,7,FALSE),0)</f>
        <v>0</v>
      </c>
      <c r="AD34" s="92"/>
      <c r="AE34" s="92"/>
      <c r="AF34" s="107">
        <f t="shared" si="1"/>
        <v>0</v>
      </c>
      <c r="AG34" s="107">
        <f t="shared" si="2"/>
        <v>0</v>
      </c>
      <c r="AH34" s="107">
        <f t="shared" si="3"/>
        <v>0</v>
      </c>
      <c r="AI34" s="107">
        <f t="shared" si="4"/>
        <v>0</v>
      </c>
      <c r="AJ34" s="107">
        <f t="shared" si="5"/>
        <v>0</v>
      </c>
      <c r="AK34" s="107">
        <f t="shared" si="6"/>
        <v>0</v>
      </c>
      <c r="AL34" s="107">
        <f t="shared" si="7"/>
        <v>0</v>
      </c>
      <c r="AM34" s="107">
        <f t="shared" si="8"/>
        <v>0</v>
      </c>
      <c r="AN34" s="107">
        <f t="shared" si="9"/>
        <v>0</v>
      </c>
      <c r="AO34" s="107">
        <f t="shared" si="10"/>
        <v>0</v>
      </c>
      <c r="AP34" s="107">
        <f t="shared" si="11"/>
        <v>0</v>
      </c>
      <c r="AQ34" s="107">
        <f t="shared" si="12"/>
        <v>0</v>
      </c>
    </row>
    <row r="35" spans="1:43">
      <c r="A35" s="92" t="s">
        <v>418</v>
      </c>
      <c r="B35" s="92" t="s">
        <v>311</v>
      </c>
      <c r="C35" s="92"/>
      <c r="D35" s="38">
        <f>IFERROR(VLOOKUP($A35,Jan!$B:$I,4,FALSE),0)</f>
        <v>0</v>
      </c>
      <c r="E35" s="38">
        <f>IFERROR(VLOOKUP($A35,Feb!$B:$I,4,FALSE),0)</f>
        <v>0</v>
      </c>
      <c r="F35" s="38">
        <f>IFERROR(VLOOKUP($A35,Mrt!$B:$I,4,FALSE),0)</f>
        <v>0</v>
      </c>
      <c r="G35" s="38">
        <f>IFERROR(VLOOKUP($A35,Apr!$B:$I,4,FALSE),0)</f>
        <v>0</v>
      </c>
      <c r="H35" s="38">
        <f>IFERROR(VLOOKUP($A35,Mei!$B:$I,4,FALSE),0)</f>
        <v>0</v>
      </c>
      <c r="I35" s="38">
        <f>IFERROR(VLOOKUP($A35,Jun!$B:$I,4,FALSE),0)</f>
        <v>0</v>
      </c>
      <c r="J35" s="38">
        <f>IFERROR(VLOOKUP($A35,Jul!$B:$I,4,FALSE),0)</f>
        <v>0</v>
      </c>
      <c r="K35" s="38">
        <f>IFERROR(VLOOKUP($A35,Aug!$B:$I,4,FALSE),0)</f>
        <v>0</v>
      </c>
      <c r="L35" s="38">
        <f>IFERROR(VLOOKUP($A35,Sep!$B:$I,4,FALSE),0)</f>
        <v>0</v>
      </c>
      <c r="M35" s="38">
        <f>IFERROR(VLOOKUP($A35,Okt!$B:$I,4,FALSE),0)</f>
        <v>0</v>
      </c>
      <c r="N35" s="38">
        <f>IFERROR(VLOOKUP($A35,Nov!$B:$I,4,FALSE),0)</f>
        <v>0</v>
      </c>
      <c r="O35" s="38">
        <f>IFERROR(VLOOKUP($A35,Dec!$B:$I,4,FALSE),0)</f>
        <v>0</v>
      </c>
      <c r="P35" s="92"/>
      <c r="Q35" s="108"/>
      <c r="R35" s="106">
        <f>IFERROR(VLOOKUP($A35,Jan!$B:$I,7,FALSE),0)</f>
        <v>0</v>
      </c>
      <c r="S35" s="106">
        <f>IFERROR(VLOOKUP($A35,Feb!$B:$I,7,FALSE),0)</f>
        <v>0</v>
      </c>
      <c r="T35" s="106">
        <f>IFERROR(VLOOKUP($A35,Mrt!$B:$I,7,FALSE),0)</f>
        <v>0</v>
      </c>
      <c r="U35" s="106">
        <f>IFERROR(VLOOKUP($A35,Apr!$B:$I,7,FALSE),0)</f>
        <v>0</v>
      </c>
      <c r="V35" s="106">
        <f>IFERROR(VLOOKUP($A35,Mei!$B:$I,7,FALSE),0)</f>
        <v>0</v>
      </c>
      <c r="W35" s="106">
        <f>IFERROR(VLOOKUP($A35,Jun!$B:$I,7,FALSE),0)</f>
        <v>0</v>
      </c>
      <c r="X35" s="106">
        <f>IFERROR(VLOOKUP($A35,Jul!$B:$I,7,FALSE),0)</f>
        <v>0</v>
      </c>
      <c r="Y35" s="106">
        <f>IFERROR(VLOOKUP($A35,Aug!$B:$I,7,FALSE),0)</f>
        <v>0</v>
      </c>
      <c r="Z35" s="106">
        <f>IFERROR(VLOOKUP($A35,Sep!$B:$I,7,FALSE),0)</f>
        <v>0</v>
      </c>
      <c r="AA35" s="106">
        <f>IFERROR(VLOOKUP($A35,Okt!$B:$I,7,FALSE),0)</f>
        <v>0</v>
      </c>
      <c r="AB35" s="106">
        <f>IFERROR(VLOOKUP($A35,Nov!$B:$I,7,FALSE),0)</f>
        <v>0</v>
      </c>
      <c r="AC35" s="106">
        <f>IFERROR(VLOOKUP($A35,Dec!$B:$I,7,FALSE),0)</f>
        <v>0</v>
      </c>
      <c r="AD35" s="92"/>
      <c r="AE35" s="92"/>
      <c r="AF35" s="107">
        <f t="shared" si="1"/>
        <v>0</v>
      </c>
      <c r="AG35" s="107">
        <f t="shared" si="2"/>
        <v>0</v>
      </c>
      <c r="AH35" s="107">
        <f t="shared" si="3"/>
        <v>0</v>
      </c>
      <c r="AI35" s="107">
        <f t="shared" si="4"/>
        <v>0</v>
      </c>
      <c r="AJ35" s="107">
        <f t="shared" si="5"/>
        <v>0</v>
      </c>
      <c r="AK35" s="107">
        <f t="shared" si="6"/>
        <v>0</v>
      </c>
      <c r="AL35" s="107">
        <f t="shared" si="7"/>
        <v>0</v>
      </c>
      <c r="AM35" s="107">
        <f t="shared" si="8"/>
        <v>0</v>
      </c>
      <c r="AN35" s="107">
        <f t="shared" si="9"/>
        <v>0</v>
      </c>
      <c r="AO35" s="107">
        <f t="shared" si="10"/>
        <v>0</v>
      </c>
      <c r="AP35" s="107">
        <f t="shared" si="11"/>
        <v>0</v>
      </c>
      <c r="AQ35" s="107">
        <f t="shared" si="12"/>
        <v>0</v>
      </c>
    </row>
    <row r="36" spans="1:43">
      <c r="A36" s="232" t="s">
        <v>419</v>
      </c>
      <c r="B36" s="232" t="s">
        <v>181</v>
      </c>
      <c r="C36" s="92"/>
      <c r="D36" s="38">
        <f>IFERROR(VLOOKUP($A36,Jan!$B:$I,4,FALSE),0)</f>
        <v>8.5800000000000001E-2</v>
      </c>
      <c r="E36" s="38">
        <f>IFERROR(VLOOKUP($A36,Feb!$B:$I,4,FALSE),0)</f>
        <v>8.2600000000000007E-2</v>
      </c>
      <c r="F36" s="38">
        <f>IFERROR(VLOOKUP($A36,Mrt!$B:$I,4,FALSE),0)</f>
        <v>8.3299999999999999E-2</v>
      </c>
      <c r="G36" s="38">
        <f>IFERROR(VLOOKUP($A36,Apr!$B:$I,4,FALSE),0)</f>
        <v>9.6000000000000002E-2</v>
      </c>
      <c r="H36" s="38">
        <f>IFERROR(VLOOKUP($A36,Mei!$B:$I,4,FALSE),0)</f>
        <v>3.7400000000000003E-2</v>
      </c>
      <c r="I36" s="38">
        <f>IFERROR(VLOOKUP($A36,Jun!$B:$I,4,FALSE),0)</f>
        <v>0</v>
      </c>
      <c r="J36" s="38">
        <f>IFERROR(VLOOKUP($A36,Jul!$B:$I,4,FALSE),0)</f>
        <v>0</v>
      </c>
      <c r="K36" s="38">
        <f>IFERROR(VLOOKUP($A36,Aug!$B:$I,4,FALSE),0)</f>
        <v>0</v>
      </c>
      <c r="L36" s="38">
        <f>IFERROR(VLOOKUP($A36,Sep!$B:$I,4,FALSE),0)</f>
        <v>0</v>
      </c>
      <c r="M36" s="38">
        <f>IFERROR(VLOOKUP($A36,Okt!$B:$I,4,FALSE),0)</f>
        <v>0</v>
      </c>
      <c r="N36" s="38">
        <f>IFERROR(VLOOKUP($A36,Nov!$B:$I,4,FALSE),0)</f>
        <v>0</v>
      </c>
      <c r="O36" s="38">
        <f>IFERROR(VLOOKUP($A36,Dec!$B:$I,4,FALSE),0)</f>
        <v>0</v>
      </c>
      <c r="P36" s="92"/>
      <c r="Q36" s="108"/>
      <c r="R36" s="106">
        <f>IFERROR(VLOOKUP($A36,Jan!$B:$I,7,FALSE),0)</f>
        <v>18.149999999999999</v>
      </c>
      <c r="S36" s="106">
        <f>IFERROR(VLOOKUP($A36,Feb!$B:$I,7,FALSE),0)</f>
        <v>18.149999999999999</v>
      </c>
      <c r="T36" s="106">
        <f>IFERROR(VLOOKUP($A36,Mrt!$B:$I,7,FALSE),0)</f>
        <v>18.25</v>
      </c>
      <c r="U36" s="106">
        <f>IFERROR(VLOOKUP($A36,Apr!$B:$I,7,FALSE),0)</f>
        <v>17.43</v>
      </c>
      <c r="V36" s="106">
        <f>IFERROR(VLOOKUP($A36,Mei!$B:$I,7,FALSE),0)</f>
        <v>16.63</v>
      </c>
      <c r="W36" s="106">
        <f>IFERROR(VLOOKUP($A36,Jun!$B:$I,7,FALSE),0)</f>
        <v>16.12</v>
      </c>
      <c r="X36" s="106">
        <f>IFERROR(VLOOKUP($A36,Jul!$B:$I,7,FALSE),0)</f>
        <v>14.74</v>
      </c>
      <c r="Y36" s="106">
        <f>IFERROR(VLOOKUP($A36,Aug!$B:$I,7,FALSE),0)</f>
        <v>0</v>
      </c>
      <c r="Z36" s="106">
        <f>IFERROR(VLOOKUP($A36,Sep!$B:$I,7,FALSE),0)</f>
        <v>0</v>
      </c>
      <c r="AA36" s="106">
        <f>IFERROR(VLOOKUP($A36,Okt!$B:$I,7,FALSE),0)</f>
        <v>0</v>
      </c>
      <c r="AB36" s="106">
        <f>IFERROR(VLOOKUP($A36,Nov!$B:$I,7,FALSE),0)</f>
        <v>0</v>
      </c>
      <c r="AC36" s="106">
        <f>IFERROR(VLOOKUP($A36,Dec!$B:$I,7,FALSE),0)</f>
        <v>0</v>
      </c>
      <c r="AD36" s="92"/>
      <c r="AE36" s="92"/>
      <c r="AF36" s="107">
        <f t="shared" si="1"/>
        <v>1.5572699999999999</v>
      </c>
      <c r="AG36" s="107">
        <f t="shared" si="2"/>
        <v>1.49919</v>
      </c>
      <c r="AH36" s="107">
        <f t="shared" si="3"/>
        <v>1.5202249999999999</v>
      </c>
      <c r="AI36" s="107">
        <f t="shared" si="4"/>
        <v>1.6732800000000001</v>
      </c>
      <c r="AJ36" s="107">
        <f t="shared" si="5"/>
        <v>0.62196200000000001</v>
      </c>
      <c r="AK36" s="107">
        <f t="shared" si="6"/>
        <v>0</v>
      </c>
      <c r="AL36" s="107">
        <f t="shared" si="7"/>
        <v>0</v>
      </c>
      <c r="AM36" s="107">
        <f t="shared" si="8"/>
        <v>0</v>
      </c>
      <c r="AN36" s="107">
        <f t="shared" si="9"/>
        <v>0</v>
      </c>
      <c r="AO36" s="107">
        <f t="shared" si="10"/>
        <v>0</v>
      </c>
      <c r="AP36" s="107">
        <f t="shared" si="11"/>
        <v>0</v>
      </c>
      <c r="AQ36" s="107">
        <f t="shared" si="12"/>
        <v>0</v>
      </c>
    </row>
    <row r="37" spans="1:43">
      <c r="A37" s="92" t="s">
        <v>420</v>
      </c>
      <c r="B37" s="92" t="s">
        <v>166</v>
      </c>
      <c r="C37" s="92"/>
      <c r="D37" s="38">
        <f>IFERROR(VLOOKUP($A37,Jan!$B:$I,4,FALSE),0)</f>
        <v>9.9900000000000003E-2</v>
      </c>
      <c r="E37" s="38">
        <f>IFERROR(VLOOKUP($A37,Feb!$B:$I,4,FALSE),0)</f>
        <v>0.13</v>
      </c>
      <c r="F37" s="38">
        <f>IFERROR(VLOOKUP($A37,Mrt!$B:$I,4,FALSE),0)</f>
        <v>0.13170000000000001</v>
      </c>
      <c r="G37" s="38">
        <f>IFERROR(VLOOKUP($A37,Apr!$B:$I,4,FALSE),0)</f>
        <v>0.183</v>
      </c>
      <c r="H37" s="38">
        <f>IFERROR(VLOOKUP($A37,Mei!$B:$I,4,FALSE),0)</f>
        <v>0.16819999999999999</v>
      </c>
      <c r="I37" s="38">
        <f>IFERROR(VLOOKUP($A37,Jun!$B:$I,4,FALSE),0)</f>
        <v>9.9699999999999997E-2</v>
      </c>
      <c r="J37" s="38">
        <f>IFERROR(VLOOKUP($A37,Jul!$B:$I,4,FALSE),0)</f>
        <v>6.0499999999999998E-2</v>
      </c>
      <c r="K37" s="38">
        <f>IFERROR(VLOOKUP($A37,Aug!$B:$I,4,FALSE),0)</f>
        <v>0</v>
      </c>
      <c r="L37" s="38">
        <f>IFERROR(VLOOKUP($A37,Sep!$B:$I,4,FALSE),0)</f>
        <v>0</v>
      </c>
      <c r="M37" s="38">
        <f>IFERROR(VLOOKUP($A37,Okt!$B:$I,4,FALSE),0)</f>
        <v>0</v>
      </c>
      <c r="N37" s="38">
        <f>IFERROR(VLOOKUP($A37,Nov!$B:$I,4,FALSE),0)</f>
        <v>0</v>
      </c>
      <c r="O37" s="38">
        <f>IFERROR(VLOOKUP($A37,Dec!$B:$I,4,FALSE),0)</f>
        <v>0</v>
      </c>
      <c r="P37" s="92"/>
      <c r="Q37" s="108"/>
      <c r="R37" s="106">
        <f>IFERROR(VLOOKUP($A37,Jan!$B:$I,7,FALSE),0)</f>
        <v>15.31</v>
      </c>
      <c r="S37" s="106">
        <f>IFERROR(VLOOKUP($A37,Feb!$B:$I,7,FALSE),0)</f>
        <v>16.920000000000002</v>
      </c>
      <c r="T37" s="106">
        <f>IFERROR(VLOOKUP($A37,Mrt!$B:$I,7,FALSE),0)</f>
        <v>16.670000000000002</v>
      </c>
      <c r="U37" s="106">
        <f>IFERROR(VLOOKUP($A37,Apr!$B:$I,7,FALSE),0)</f>
        <v>16.760000000000002</v>
      </c>
      <c r="V37" s="106">
        <f>IFERROR(VLOOKUP($A37,Mei!$B:$I,7,FALSE),0)</f>
        <v>16.649999999999999</v>
      </c>
      <c r="W37" s="106">
        <f>IFERROR(VLOOKUP($A37,Jun!$B:$I,7,FALSE),0)</f>
        <v>16.77</v>
      </c>
      <c r="X37" s="106">
        <f>IFERROR(VLOOKUP($A37,Jul!$B:$I,7,FALSE),0)</f>
        <v>15.55</v>
      </c>
      <c r="Y37" s="106">
        <f>IFERROR(VLOOKUP($A37,Aug!$B:$I,7,FALSE),0)</f>
        <v>0</v>
      </c>
      <c r="Z37" s="106">
        <f>IFERROR(VLOOKUP($A37,Sep!$B:$I,7,FALSE),0)</f>
        <v>0</v>
      </c>
      <c r="AA37" s="106">
        <f>IFERROR(VLOOKUP($A37,Okt!$B:$I,7,FALSE),0)</f>
        <v>0</v>
      </c>
      <c r="AB37" s="106">
        <f>IFERROR(VLOOKUP($A37,Nov!$B:$I,7,FALSE),0)</f>
        <v>0</v>
      </c>
      <c r="AC37" s="106">
        <f>IFERROR(VLOOKUP($A37,Dec!$B:$I,7,FALSE),0)</f>
        <v>0</v>
      </c>
      <c r="AD37" s="92"/>
      <c r="AE37" s="92"/>
      <c r="AF37" s="107">
        <f t="shared" si="1"/>
        <v>1.5294690000000002</v>
      </c>
      <c r="AG37" s="107">
        <f t="shared" si="2"/>
        <v>2.1996000000000002</v>
      </c>
      <c r="AH37" s="107">
        <f t="shared" si="3"/>
        <v>2.1954390000000004</v>
      </c>
      <c r="AI37" s="107">
        <f t="shared" si="4"/>
        <v>3.0670800000000003</v>
      </c>
      <c r="AJ37" s="107">
        <f t="shared" si="5"/>
        <v>2.8005299999999997</v>
      </c>
      <c r="AK37" s="107">
        <f t="shared" si="6"/>
        <v>1.6719689999999998</v>
      </c>
      <c r="AL37" s="107">
        <f t="shared" si="7"/>
        <v>0.94077500000000003</v>
      </c>
      <c r="AM37" s="107">
        <f t="shared" si="8"/>
        <v>0</v>
      </c>
      <c r="AN37" s="107">
        <f t="shared" si="9"/>
        <v>0</v>
      </c>
      <c r="AO37" s="107">
        <f t="shared" si="10"/>
        <v>0</v>
      </c>
      <c r="AP37" s="107">
        <f t="shared" si="11"/>
        <v>0</v>
      </c>
      <c r="AQ37" s="107">
        <f t="shared" si="12"/>
        <v>0</v>
      </c>
    </row>
    <row r="38" spans="1:43">
      <c r="A38" s="92" t="s">
        <v>421</v>
      </c>
      <c r="B38" s="92" t="s">
        <v>166</v>
      </c>
      <c r="C38" s="92"/>
      <c r="D38" s="38">
        <f>IFERROR(VLOOKUP($A38,Jan!$B:$I,4,FALSE),0)</f>
        <v>8.5900000000000004E-2</v>
      </c>
      <c r="E38" s="38">
        <f>IFERROR(VLOOKUP($A38,Feb!$B:$I,4,FALSE),0)</f>
        <v>0.1845</v>
      </c>
      <c r="F38" s="38">
        <f>IFERROR(VLOOKUP($A38,Mrt!$B:$I,4,FALSE),0)</f>
        <v>0.14419999999999999</v>
      </c>
      <c r="G38" s="38">
        <f>IFERROR(VLOOKUP($A38,Apr!$B:$I,4,FALSE),0)</f>
        <v>0.1527</v>
      </c>
      <c r="H38" s="38">
        <f>IFERROR(VLOOKUP($A38,Mei!$B:$I,4,FALSE),0)</f>
        <v>0.1225</v>
      </c>
      <c r="I38" s="38">
        <f>IFERROR(VLOOKUP($A38,Jun!$B:$I,4,FALSE),0)</f>
        <v>6.3899999999999998E-2</v>
      </c>
      <c r="J38" s="38">
        <f>IFERROR(VLOOKUP($A38,Jul!$B:$I,4,FALSE),0)</f>
        <v>0.13250000000000001</v>
      </c>
      <c r="K38" s="38">
        <f>IFERROR(VLOOKUP($A38,Aug!$B:$I,4,FALSE),0)</f>
        <v>0</v>
      </c>
      <c r="L38" s="38">
        <f>IFERROR(VLOOKUP($A38,Sep!$B:$I,4,FALSE),0)</f>
        <v>0</v>
      </c>
      <c r="M38" s="38">
        <f>IFERROR(VLOOKUP($A38,Okt!$B:$I,4,FALSE),0)</f>
        <v>0</v>
      </c>
      <c r="N38" s="38">
        <f>IFERROR(VLOOKUP($A38,Nov!$B:$I,4,FALSE),0)</f>
        <v>0</v>
      </c>
      <c r="O38" s="38">
        <f>IFERROR(VLOOKUP($A38,Dec!$B:$I,4,FALSE),0)</f>
        <v>0</v>
      </c>
      <c r="P38" s="92"/>
      <c r="Q38" s="108"/>
      <c r="R38" s="106">
        <f>IFERROR(VLOOKUP($A38,Jan!$B:$I,7,FALSE),0)</f>
        <v>13</v>
      </c>
      <c r="S38" s="106">
        <f>IFERROR(VLOOKUP($A38,Feb!$B:$I,7,FALSE),0)</f>
        <v>13.01</v>
      </c>
      <c r="T38" s="106">
        <f>IFERROR(VLOOKUP($A38,Mrt!$B:$I,7,FALSE),0)</f>
        <v>13.23</v>
      </c>
      <c r="U38" s="106">
        <f>IFERROR(VLOOKUP($A38,Apr!$B:$I,7,FALSE),0)</f>
        <v>13.4</v>
      </c>
      <c r="V38" s="106">
        <f>IFERROR(VLOOKUP($A38,Mei!$B:$I,7,FALSE),0)</f>
        <v>13.4</v>
      </c>
      <c r="W38" s="106">
        <f>IFERROR(VLOOKUP($A38,Jun!$B:$I,7,FALSE),0)</f>
        <v>14.08</v>
      </c>
      <c r="X38" s="106">
        <f>IFERROR(VLOOKUP($A38,Jul!$B:$I,7,FALSE),0)</f>
        <v>13.37</v>
      </c>
      <c r="Y38" s="106">
        <f>IFERROR(VLOOKUP($A38,Aug!$B:$I,7,FALSE),0)</f>
        <v>0</v>
      </c>
      <c r="Z38" s="106">
        <f>IFERROR(VLOOKUP($A38,Sep!$B:$I,7,FALSE),0)</f>
        <v>0</v>
      </c>
      <c r="AA38" s="106">
        <f>IFERROR(VLOOKUP($A38,Okt!$B:$I,7,FALSE),0)</f>
        <v>0</v>
      </c>
      <c r="AB38" s="106">
        <f>IFERROR(VLOOKUP($A38,Nov!$B:$I,7,FALSE),0)</f>
        <v>0</v>
      </c>
      <c r="AC38" s="106">
        <f>IFERROR(VLOOKUP($A38,Dec!$B:$I,7,FALSE),0)</f>
        <v>0</v>
      </c>
      <c r="AD38" s="92"/>
      <c r="AE38" s="92"/>
      <c r="AF38" s="107">
        <f t="shared" si="1"/>
        <v>1.1167</v>
      </c>
      <c r="AG38" s="107">
        <f t="shared" si="2"/>
        <v>2.4003449999999997</v>
      </c>
      <c r="AH38" s="107">
        <f t="shared" si="3"/>
        <v>1.9077660000000001</v>
      </c>
      <c r="AI38" s="107">
        <f t="shared" si="4"/>
        <v>2.0461800000000001</v>
      </c>
      <c r="AJ38" s="107">
        <f t="shared" si="5"/>
        <v>1.6415</v>
      </c>
      <c r="AK38" s="107">
        <f t="shared" si="6"/>
        <v>0.89971199999999996</v>
      </c>
      <c r="AL38" s="107">
        <f t="shared" si="7"/>
        <v>1.771525</v>
      </c>
      <c r="AM38" s="107">
        <f t="shared" si="8"/>
        <v>0</v>
      </c>
      <c r="AN38" s="107">
        <f t="shared" si="9"/>
        <v>0</v>
      </c>
      <c r="AO38" s="107">
        <f t="shared" si="10"/>
        <v>0</v>
      </c>
      <c r="AP38" s="107">
        <f t="shared" si="11"/>
        <v>0</v>
      </c>
      <c r="AQ38" s="107">
        <f t="shared" si="12"/>
        <v>0</v>
      </c>
    </row>
    <row r="39" spans="1:43">
      <c r="A39" s="92" t="s">
        <v>422</v>
      </c>
      <c r="B39" s="92" t="s">
        <v>181</v>
      </c>
      <c r="C39" s="92"/>
      <c r="D39" s="38">
        <f>IFERROR(VLOOKUP($A39,Jan!$B:$I,4,FALSE),0)</f>
        <v>0</v>
      </c>
      <c r="E39" s="38">
        <f>IFERROR(VLOOKUP($A39,Feb!$B:$I,4,FALSE),0)</f>
        <v>0</v>
      </c>
      <c r="F39" s="38">
        <f>IFERROR(VLOOKUP($A39,Mrt!$B:$I,4,FALSE),0)</f>
        <v>0</v>
      </c>
      <c r="G39" s="38">
        <f>IFERROR(VLOOKUP($A39,Apr!$B:$I,4,FALSE),0)</f>
        <v>0</v>
      </c>
      <c r="H39" s="38">
        <f>IFERROR(VLOOKUP($A39,Mei!$B:$I,4,FALSE),0)</f>
        <v>0</v>
      </c>
      <c r="I39" s="38">
        <f>IFERROR(VLOOKUP($A39,Jun!$B:$I,4,FALSE),0)</f>
        <v>0</v>
      </c>
      <c r="J39" s="38">
        <f>IFERROR(VLOOKUP($A39,Jul!$B:$I,4,FALSE),0)</f>
        <v>0</v>
      </c>
      <c r="K39" s="38">
        <f>IFERROR(VLOOKUP($A39,Aug!$B:$I,4,FALSE),0)</f>
        <v>0</v>
      </c>
      <c r="L39" s="38">
        <f>IFERROR(VLOOKUP($A39,Sep!$B:$I,4,FALSE),0)</f>
        <v>0</v>
      </c>
      <c r="M39" s="38">
        <f>IFERROR(VLOOKUP($A39,Okt!$B:$I,4,FALSE),0)</f>
        <v>0</v>
      </c>
      <c r="N39" s="38">
        <f>IFERROR(VLOOKUP($A39,Nov!$B:$I,4,FALSE),0)</f>
        <v>0</v>
      </c>
      <c r="O39" s="38">
        <f>IFERROR(VLOOKUP($A39,Dec!$B:$I,4,FALSE),0)</f>
        <v>0</v>
      </c>
      <c r="P39" s="92"/>
      <c r="Q39" s="92"/>
      <c r="R39" s="106">
        <f>IFERROR(VLOOKUP($A39,Jan!$B:$I,7,FALSE),0)</f>
        <v>0</v>
      </c>
      <c r="S39" s="106">
        <f>IFERROR(VLOOKUP($A39,Feb!$B:$I,7,FALSE),0)</f>
        <v>0</v>
      </c>
      <c r="T39" s="106">
        <f>IFERROR(VLOOKUP($A39,Mrt!$B:$I,7,FALSE),0)</f>
        <v>0</v>
      </c>
      <c r="U39" s="106">
        <f>IFERROR(VLOOKUP($A39,Apr!$B:$I,7,FALSE),0)</f>
        <v>0</v>
      </c>
      <c r="V39" s="106">
        <f>IFERROR(VLOOKUP($A39,Mei!$B:$I,7,FALSE),0)</f>
        <v>0</v>
      </c>
      <c r="W39" s="106">
        <f>IFERROR(VLOOKUP($A39,Jun!$B:$I,7,FALSE),0)</f>
        <v>0</v>
      </c>
      <c r="X39" s="106">
        <f>IFERROR(VLOOKUP($A39,Jul!$B:$I,7,FALSE),0)</f>
        <v>0</v>
      </c>
      <c r="Y39" s="106">
        <f>IFERROR(VLOOKUP($A39,Aug!$B:$I,7,FALSE),0)</f>
        <v>0</v>
      </c>
      <c r="Z39" s="106">
        <f>IFERROR(VLOOKUP($A39,Sep!$B:$I,7,FALSE),0)</f>
        <v>0</v>
      </c>
      <c r="AA39" s="106">
        <f>IFERROR(VLOOKUP($A39,Okt!$B:$I,7,FALSE),0)</f>
        <v>0</v>
      </c>
      <c r="AB39" s="106">
        <f>IFERROR(VLOOKUP($A39,Nov!$B:$I,7,FALSE),0)</f>
        <v>0</v>
      </c>
      <c r="AC39" s="106">
        <f>IFERROR(VLOOKUP($A39,Dec!$B:$I,7,FALSE),0)</f>
        <v>0</v>
      </c>
      <c r="AD39" s="92"/>
      <c r="AE39" s="92"/>
      <c r="AF39" s="107">
        <f t="shared" si="1"/>
        <v>0</v>
      </c>
      <c r="AG39" s="107">
        <f t="shared" si="2"/>
        <v>0</v>
      </c>
      <c r="AH39" s="107">
        <f t="shared" si="3"/>
        <v>0</v>
      </c>
      <c r="AI39" s="107">
        <f t="shared" si="4"/>
        <v>0</v>
      </c>
      <c r="AJ39" s="107">
        <f t="shared" si="5"/>
        <v>0</v>
      </c>
      <c r="AK39" s="107">
        <f t="shared" si="6"/>
        <v>0</v>
      </c>
      <c r="AL39" s="107">
        <f t="shared" si="7"/>
        <v>0</v>
      </c>
      <c r="AM39" s="107">
        <f t="shared" si="8"/>
        <v>0</v>
      </c>
      <c r="AN39" s="107">
        <f t="shared" si="9"/>
        <v>0</v>
      </c>
      <c r="AO39" s="107">
        <f t="shared" si="10"/>
        <v>0</v>
      </c>
      <c r="AP39" s="107">
        <f t="shared" si="11"/>
        <v>0</v>
      </c>
      <c r="AQ39" s="107">
        <f t="shared" si="12"/>
        <v>0</v>
      </c>
    </row>
    <row r="40" spans="1:43">
      <c r="A40" s="92" t="s">
        <v>423</v>
      </c>
      <c r="B40" s="92" t="s">
        <v>163</v>
      </c>
      <c r="C40" s="92"/>
      <c r="D40" s="38">
        <f>IFERROR(VLOOKUP($A40,Jan!$B:$I,4,FALSE),0)</f>
        <v>0.1103</v>
      </c>
      <c r="E40" s="38">
        <f>IFERROR(VLOOKUP($A40,Feb!$B:$I,4,FALSE),0)</f>
        <v>0.1308</v>
      </c>
      <c r="F40" s="38">
        <f>IFERROR(VLOOKUP($A40,Mrt!$B:$I,4,FALSE),0)</f>
        <v>0.1191</v>
      </c>
      <c r="G40" s="38">
        <f>IFERROR(VLOOKUP($A40,Apr!$B:$I,4,FALSE),0)</f>
        <v>8.5099999999999995E-2</v>
      </c>
      <c r="H40" s="38">
        <f>IFERROR(VLOOKUP($A40,Mei!$B:$I,4,FALSE),0)</f>
        <v>4.1599999999999998E-2</v>
      </c>
      <c r="I40" s="38">
        <f>IFERROR(VLOOKUP($A40,Jun!$B:$I,4,FALSE),0)</f>
        <v>3.8100000000000002E-2</v>
      </c>
      <c r="J40" s="38">
        <f>IFERROR(VLOOKUP($A40,Jul!$B:$I,4,FALSE),0)</f>
        <v>2.7099999999999999E-2</v>
      </c>
      <c r="K40" s="38">
        <f>IFERROR(VLOOKUP($A40,Aug!$B:$I,4,FALSE),0)</f>
        <v>0</v>
      </c>
      <c r="L40" s="38">
        <f>IFERROR(VLOOKUP($A40,Sep!$B:$I,4,FALSE),0)</f>
        <v>0</v>
      </c>
      <c r="M40" s="38">
        <f>IFERROR(VLOOKUP($A40,Okt!$B:$I,4,FALSE),0)</f>
        <v>0</v>
      </c>
      <c r="N40" s="38">
        <f>IFERROR(VLOOKUP($A40,Nov!$B:$I,4,FALSE),0)</f>
        <v>0</v>
      </c>
      <c r="O40" s="38">
        <f>IFERROR(VLOOKUP($A40,Dec!$B:$I,4,FALSE),0)</f>
        <v>0</v>
      </c>
      <c r="P40" s="92"/>
      <c r="Q40" s="92"/>
      <c r="R40" s="106">
        <f>IFERROR(VLOOKUP($A40,Jan!$B:$I,7,FALSE),0)</f>
        <v>14.52</v>
      </c>
      <c r="S40" s="106">
        <f>IFERROR(VLOOKUP($A40,Feb!$B:$I,7,FALSE),0)</f>
        <v>15.11</v>
      </c>
      <c r="T40" s="106">
        <f>IFERROR(VLOOKUP($A40,Mrt!$B:$I,7,FALSE),0)</f>
        <v>15.19</v>
      </c>
      <c r="U40" s="106">
        <f>IFERROR(VLOOKUP($A40,Apr!$B:$I,7,FALSE),0)</f>
        <v>15.47</v>
      </c>
      <c r="V40" s="106">
        <f>IFERROR(VLOOKUP($A40,Mei!$B:$I,7,FALSE),0)</f>
        <v>15.38</v>
      </c>
      <c r="W40" s="106">
        <f>IFERROR(VLOOKUP($A40,Jun!$B:$I,7,FALSE),0)</f>
        <v>15.33</v>
      </c>
      <c r="X40" s="106">
        <f>IFERROR(VLOOKUP($A40,Jul!$B:$I,7,FALSE),0)</f>
        <v>15.02</v>
      </c>
      <c r="Y40" s="106">
        <f>IFERROR(VLOOKUP($A40,Aug!$B:$I,7,FALSE),0)</f>
        <v>0</v>
      </c>
      <c r="Z40" s="106">
        <f>IFERROR(VLOOKUP($A40,Sep!$B:$I,7,FALSE),0)</f>
        <v>0</v>
      </c>
      <c r="AA40" s="106">
        <f>IFERROR(VLOOKUP($A40,Okt!$B:$I,7,FALSE),0)</f>
        <v>0</v>
      </c>
      <c r="AB40" s="106">
        <f>IFERROR(VLOOKUP($A40,Nov!$B:$I,7,FALSE),0)</f>
        <v>0</v>
      </c>
      <c r="AC40" s="106">
        <f>IFERROR(VLOOKUP($A40,Dec!$B:$I,7,FALSE),0)</f>
        <v>0</v>
      </c>
      <c r="AD40" s="92"/>
      <c r="AE40" s="92"/>
      <c r="AF40" s="107">
        <f t="shared" si="1"/>
        <v>1.601556</v>
      </c>
      <c r="AG40" s="107">
        <f t="shared" si="2"/>
        <v>1.9763879999999998</v>
      </c>
      <c r="AH40" s="107">
        <f t="shared" si="3"/>
        <v>1.809129</v>
      </c>
      <c r="AI40" s="107">
        <f t="shared" si="4"/>
        <v>1.316497</v>
      </c>
      <c r="AJ40" s="107">
        <f t="shared" si="5"/>
        <v>0.63980800000000004</v>
      </c>
      <c r="AK40" s="107">
        <f t="shared" si="6"/>
        <v>0.58407300000000006</v>
      </c>
      <c r="AL40" s="107">
        <f t="shared" si="7"/>
        <v>0.40704199999999996</v>
      </c>
      <c r="AM40" s="107">
        <f t="shared" si="8"/>
        <v>0</v>
      </c>
      <c r="AN40" s="107">
        <f t="shared" si="9"/>
        <v>0</v>
      </c>
      <c r="AO40" s="107">
        <f t="shared" si="10"/>
        <v>0</v>
      </c>
      <c r="AP40" s="107">
        <f t="shared" si="11"/>
        <v>0</v>
      </c>
      <c r="AQ40" s="107">
        <f t="shared" si="12"/>
        <v>0</v>
      </c>
    </row>
    <row r="41" spans="1:43">
      <c r="A41" s="92" t="s">
        <v>424</v>
      </c>
      <c r="B41" s="92" t="s">
        <v>159</v>
      </c>
      <c r="C41" s="92"/>
      <c r="D41" s="38">
        <f>IFERROR(VLOOKUP($A41,Jan!$B:$I,4,FALSE),0)</f>
        <v>0.14430000000000001</v>
      </c>
      <c r="E41" s="38">
        <f>IFERROR(VLOOKUP($A41,Feb!$B:$I,4,FALSE),0)</f>
        <v>0.14369999999999999</v>
      </c>
      <c r="F41" s="38">
        <f>IFERROR(VLOOKUP($A41,Mrt!$B:$I,4,FALSE),0)</f>
        <v>0.1507</v>
      </c>
      <c r="G41" s="38">
        <f>IFERROR(VLOOKUP($A41,Apr!$B:$I,4,FALSE),0)</f>
        <v>0.16650000000000001</v>
      </c>
      <c r="H41" s="38">
        <f>IFERROR(VLOOKUP($A41,Mei!$B:$I,4,FALSE),0)</f>
        <v>0.2172</v>
      </c>
      <c r="I41" s="38">
        <f>IFERROR(VLOOKUP($A41,Jun!$B:$I,4,FALSE),0)</f>
        <v>0.1183</v>
      </c>
      <c r="J41" s="38">
        <f>IFERROR(VLOOKUP($A41,Jul!$B:$I,4,FALSE),0)</f>
        <v>0.11219999999999999</v>
      </c>
      <c r="K41" s="38">
        <f>IFERROR(VLOOKUP($A41,Aug!$B:$I,4,FALSE),0)</f>
        <v>0</v>
      </c>
      <c r="L41" s="38">
        <f>IFERROR(VLOOKUP($A41,Sep!$B:$I,4,FALSE),0)</f>
        <v>0</v>
      </c>
      <c r="M41" s="38">
        <f>IFERROR(VLOOKUP($A41,Okt!$B:$I,4,FALSE),0)</f>
        <v>0</v>
      </c>
      <c r="N41" s="38">
        <f>IFERROR(VLOOKUP($A41,Nov!$B:$I,4,FALSE),0)</f>
        <v>0</v>
      </c>
      <c r="O41" s="38">
        <f>IFERROR(VLOOKUP($A41,Dec!$B:$I,4,FALSE),0)</f>
        <v>0</v>
      </c>
      <c r="P41" s="92"/>
      <c r="Q41" s="92"/>
      <c r="R41" s="106">
        <f>IFERROR(VLOOKUP($A41,Jan!$B:$I,7,FALSE),0)</f>
        <v>22.26</v>
      </c>
      <c r="S41" s="106">
        <f>IFERROR(VLOOKUP($A41,Feb!$B:$I,7,FALSE),0)</f>
        <v>23.23</v>
      </c>
      <c r="T41" s="106">
        <f>IFERROR(VLOOKUP($A41,Mrt!$B:$I,7,FALSE),0)</f>
        <v>22.94</v>
      </c>
      <c r="U41" s="106">
        <f>IFERROR(VLOOKUP($A41,Apr!$B:$I,7,FALSE),0)</f>
        <v>23</v>
      </c>
      <c r="V41" s="106">
        <f>IFERROR(VLOOKUP($A41,Mei!$B:$I,7,FALSE),0)</f>
        <v>22.96</v>
      </c>
      <c r="W41" s="106">
        <f>IFERROR(VLOOKUP($A41,Jun!$B:$I,7,FALSE),0)</f>
        <v>22.93</v>
      </c>
      <c r="X41" s="106">
        <f>IFERROR(VLOOKUP($A41,Jul!$B:$I,7,FALSE),0)</f>
        <v>22.56</v>
      </c>
      <c r="Y41" s="106">
        <f>IFERROR(VLOOKUP($A41,Aug!$B:$I,7,FALSE),0)</f>
        <v>0</v>
      </c>
      <c r="Z41" s="106">
        <f>IFERROR(VLOOKUP($A41,Sep!$B:$I,7,FALSE),0)</f>
        <v>0</v>
      </c>
      <c r="AA41" s="106">
        <f>IFERROR(VLOOKUP($A41,Okt!$B:$I,7,FALSE),0)</f>
        <v>0</v>
      </c>
      <c r="AB41" s="106">
        <f>IFERROR(VLOOKUP($A41,Nov!$B:$I,7,FALSE),0)</f>
        <v>0</v>
      </c>
      <c r="AC41" s="106">
        <f>IFERROR(VLOOKUP($A41,Dec!$B:$I,7,FALSE),0)</f>
        <v>0</v>
      </c>
      <c r="AD41" s="92"/>
      <c r="AE41" s="92"/>
      <c r="AF41" s="107">
        <f t="shared" si="1"/>
        <v>3.2121180000000007</v>
      </c>
      <c r="AG41" s="107">
        <f t="shared" si="2"/>
        <v>3.3381509999999999</v>
      </c>
      <c r="AH41" s="107">
        <f t="shared" si="3"/>
        <v>3.4570580000000004</v>
      </c>
      <c r="AI41" s="107">
        <f t="shared" si="4"/>
        <v>3.8295000000000003</v>
      </c>
      <c r="AJ41" s="107">
        <f t="shared" si="5"/>
        <v>4.9869120000000002</v>
      </c>
      <c r="AK41" s="107">
        <f t="shared" si="6"/>
        <v>2.7126190000000001</v>
      </c>
      <c r="AL41" s="107">
        <f t="shared" si="7"/>
        <v>2.5312319999999997</v>
      </c>
      <c r="AM41" s="107">
        <f t="shared" si="8"/>
        <v>0</v>
      </c>
      <c r="AN41" s="107">
        <f t="shared" si="9"/>
        <v>0</v>
      </c>
      <c r="AO41" s="107">
        <f t="shared" si="10"/>
        <v>0</v>
      </c>
      <c r="AP41" s="107">
        <f t="shared" si="11"/>
        <v>0</v>
      </c>
      <c r="AQ41" s="107">
        <f t="shared" si="12"/>
        <v>0</v>
      </c>
    </row>
    <row r="42" spans="1:43">
      <c r="A42" s="92" t="s">
        <v>425</v>
      </c>
      <c r="B42" s="92" t="s">
        <v>155</v>
      </c>
      <c r="C42" s="92"/>
      <c r="D42" s="38">
        <f>IFERROR(VLOOKUP($A42,Jan!$B:$I,4,FALSE),0)</f>
        <v>0</v>
      </c>
      <c r="E42" s="38">
        <f>IFERROR(VLOOKUP($A42,Feb!$B:$I,4,FALSE),0)</f>
        <v>0</v>
      </c>
      <c r="F42" s="38">
        <f>IFERROR(VLOOKUP($A42,Mrt!$B:$I,4,FALSE),0)</f>
        <v>0</v>
      </c>
      <c r="G42" s="38">
        <f>IFERROR(VLOOKUP($A42,Apr!$B:$I,4,FALSE),0)</f>
        <v>0</v>
      </c>
      <c r="H42" s="38">
        <f>IFERROR(VLOOKUP($A42,Mei!$B:$I,4,FALSE),0)</f>
        <v>0</v>
      </c>
      <c r="I42" s="38">
        <f>IFERROR(VLOOKUP($A42,Jun!$B:$I,4,FALSE),0)</f>
        <v>0</v>
      </c>
      <c r="J42" s="38">
        <f>IFERROR(VLOOKUP($A42,Jul!$B:$I,4,FALSE),0)</f>
        <v>0</v>
      </c>
      <c r="K42" s="38">
        <f>IFERROR(VLOOKUP($A42,Aug!$B:$I,4,FALSE),0)</f>
        <v>0</v>
      </c>
      <c r="L42" s="38">
        <f>IFERROR(VLOOKUP($A42,Sep!$B:$I,4,FALSE),0)</f>
        <v>0</v>
      </c>
      <c r="M42" s="38">
        <f>IFERROR(VLOOKUP($A42,Okt!$B:$I,4,FALSE),0)</f>
        <v>0</v>
      </c>
      <c r="N42" s="38">
        <f>IFERROR(VLOOKUP($A42,Nov!$B:$I,4,FALSE),0)</f>
        <v>0</v>
      </c>
      <c r="O42" s="38">
        <f>IFERROR(VLOOKUP($A42,Dec!$B:$I,4,FALSE),0)</f>
        <v>0</v>
      </c>
      <c r="P42" s="92"/>
      <c r="Q42" s="92"/>
      <c r="R42" s="106">
        <f>IFERROR(VLOOKUP($A42,Jan!$B:$I,7,FALSE),0)</f>
        <v>0</v>
      </c>
      <c r="S42" s="106">
        <f>IFERROR(VLOOKUP($A42,Feb!$B:$I,7,FALSE),0)</f>
        <v>0</v>
      </c>
      <c r="T42" s="106">
        <f>IFERROR(VLOOKUP($A42,Mrt!$B:$I,7,FALSE),0)</f>
        <v>0</v>
      </c>
      <c r="U42" s="106">
        <f>IFERROR(VLOOKUP($A42,Apr!$B:$I,7,FALSE),0)</f>
        <v>0</v>
      </c>
      <c r="V42" s="106">
        <f>IFERROR(VLOOKUP($A42,Mei!$B:$I,7,FALSE),0)</f>
        <v>0</v>
      </c>
      <c r="W42" s="106">
        <f>IFERROR(VLOOKUP($A42,Jun!$B:$I,7,FALSE),0)</f>
        <v>0</v>
      </c>
      <c r="X42" s="106">
        <f>IFERROR(VLOOKUP($A42,Jul!$B:$I,7,FALSE),0)</f>
        <v>0</v>
      </c>
      <c r="Y42" s="106">
        <f>IFERROR(VLOOKUP($A42,Aug!$B:$I,7,FALSE),0)</f>
        <v>0</v>
      </c>
      <c r="Z42" s="106">
        <f>IFERROR(VLOOKUP($A42,Sep!$B:$I,7,FALSE),0)</f>
        <v>0</v>
      </c>
      <c r="AA42" s="106">
        <f>IFERROR(VLOOKUP($A42,Okt!$B:$I,7,FALSE),0)</f>
        <v>0</v>
      </c>
      <c r="AB42" s="106">
        <f>IFERROR(VLOOKUP($A42,Nov!$B:$I,7,FALSE),0)</f>
        <v>0</v>
      </c>
      <c r="AC42" s="106">
        <f>IFERROR(VLOOKUP($A42,Dec!$B:$I,7,FALSE),0)</f>
        <v>0</v>
      </c>
      <c r="AD42" s="92"/>
      <c r="AE42" s="92"/>
      <c r="AF42" s="107">
        <f t="shared" si="1"/>
        <v>0</v>
      </c>
      <c r="AG42" s="107">
        <f t="shared" si="2"/>
        <v>0</v>
      </c>
      <c r="AH42" s="107">
        <f t="shared" si="3"/>
        <v>0</v>
      </c>
      <c r="AI42" s="107">
        <f t="shared" si="4"/>
        <v>0</v>
      </c>
      <c r="AJ42" s="107">
        <f t="shared" si="5"/>
        <v>0</v>
      </c>
      <c r="AK42" s="107">
        <f t="shared" si="6"/>
        <v>0</v>
      </c>
      <c r="AL42" s="107">
        <f t="shared" si="7"/>
        <v>0</v>
      </c>
      <c r="AM42" s="107">
        <f t="shared" si="8"/>
        <v>0</v>
      </c>
      <c r="AN42" s="107">
        <f t="shared" si="9"/>
        <v>0</v>
      </c>
      <c r="AO42" s="107">
        <f t="shared" si="10"/>
        <v>0</v>
      </c>
      <c r="AP42" s="107">
        <f t="shared" si="11"/>
        <v>0</v>
      </c>
      <c r="AQ42" s="107">
        <f t="shared" si="12"/>
        <v>0</v>
      </c>
    </row>
    <row r="43" spans="1:43">
      <c r="A43" s="92" t="s">
        <v>426</v>
      </c>
      <c r="B43" s="92" t="s">
        <v>155</v>
      </c>
      <c r="C43" s="92"/>
      <c r="D43" s="38">
        <f>IFERROR(VLOOKUP($A43,Jan!$B:$I,4,FALSE),0)</f>
        <v>0</v>
      </c>
      <c r="E43" s="38">
        <f>IFERROR(VLOOKUP($A43,Feb!$B:$I,4,FALSE),0)</f>
        <v>0</v>
      </c>
      <c r="F43" s="38">
        <f>IFERROR(VLOOKUP($A43,Mrt!$B:$I,4,FALSE),0)</f>
        <v>0</v>
      </c>
      <c r="G43" s="38">
        <f>IFERROR(VLOOKUP($A43,Apr!$B:$I,4,FALSE),0)</f>
        <v>0</v>
      </c>
      <c r="H43" s="38">
        <f>IFERROR(VLOOKUP($A43,Mei!$B:$I,4,FALSE),0)</f>
        <v>0</v>
      </c>
      <c r="I43" s="38">
        <f>IFERROR(VLOOKUP($A43,Jun!$B:$I,4,FALSE),0)</f>
        <v>0</v>
      </c>
      <c r="J43" s="38">
        <f>IFERROR(VLOOKUP($A43,Jul!$B:$I,4,FALSE),0)</f>
        <v>0</v>
      </c>
      <c r="K43" s="38">
        <f>IFERROR(VLOOKUP($A43,Aug!$B:$I,4,FALSE),0)</f>
        <v>0</v>
      </c>
      <c r="L43" s="38">
        <f>IFERROR(VLOOKUP($A43,Sep!$B:$I,4,FALSE),0)</f>
        <v>0</v>
      </c>
      <c r="M43" s="38">
        <f>IFERROR(VLOOKUP($A43,Okt!$B:$I,4,FALSE),0)</f>
        <v>0</v>
      </c>
      <c r="N43" s="38">
        <f>IFERROR(VLOOKUP($A43,Nov!$B:$I,4,FALSE),0)</f>
        <v>0</v>
      </c>
      <c r="O43" s="38">
        <f>IFERROR(VLOOKUP($A43,Dec!$B:$I,4,FALSE),0)</f>
        <v>0</v>
      </c>
      <c r="P43" s="92"/>
      <c r="Q43" s="92"/>
      <c r="R43" s="106">
        <f>IFERROR(VLOOKUP($A43,Jan!$B:$I,7,FALSE),0)</f>
        <v>0</v>
      </c>
      <c r="S43" s="106">
        <f>IFERROR(VLOOKUP($A43,Feb!$B:$I,7,FALSE),0)</f>
        <v>0</v>
      </c>
      <c r="T43" s="106">
        <f>IFERROR(VLOOKUP($A43,Mrt!$B:$I,7,FALSE),0)</f>
        <v>0</v>
      </c>
      <c r="U43" s="106">
        <f>IFERROR(VLOOKUP($A43,Apr!$B:$I,7,FALSE),0)</f>
        <v>0</v>
      </c>
      <c r="V43" s="106">
        <f>IFERROR(VLOOKUP($A43,Mei!$B:$I,7,FALSE),0)</f>
        <v>0</v>
      </c>
      <c r="W43" s="106">
        <f>IFERROR(VLOOKUP($A43,Jun!$B:$I,7,FALSE),0)</f>
        <v>0</v>
      </c>
      <c r="X43" s="106">
        <f>IFERROR(VLOOKUP($A43,Jul!$B:$I,7,FALSE),0)</f>
        <v>0</v>
      </c>
      <c r="Y43" s="106">
        <f>IFERROR(VLOOKUP($A43,Aug!$B:$I,7,FALSE),0)</f>
        <v>0</v>
      </c>
      <c r="Z43" s="106">
        <f>IFERROR(VLOOKUP($A43,Sep!$B:$I,7,FALSE),0)</f>
        <v>0</v>
      </c>
      <c r="AA43" s="106">
        <f>IFERROR(VLOOKUP($A43,Okt!$B:$I,7,FALSE),0)</f>
        <v>0</v>
      </c>
      <c r="AB43" s="106">
        <f>IFERROR(VLOOKUP($A43,Nov!$B:$I,7,FALSE),0)</f>
        <v>0</v>
      </c>
      <c r="AC43" s="106">
        <f>IFERROR(VLOOKUP($A43,Dec!$B:$I,7,FALSE),0)</f>
        <v>0</v>
      </c>
      <c r="AD43" s="92"/>
      <c r="AE43" s="92"/>
      <c r="AF43" s="107">
        <f t="shared" si="1"/>
        <v>0</v>
      </c>
      <c r="AG43" s="107">
        <f t="shared" si="2"/>
        <v>0</v>
      </c>
      <c r="AH43" s="107">
        <f t="shared" si="3"/>
        <v>0</v>
      </c>
      <c r="AI43" s="107">
        <f t="shared" si="4"/>
        <v>0</v>
      </c>
      <c r="AJ43" s="107">
        <f t="shared" si="5"/>
        <v>0</v>
      </c>
      <c r="AK43" s="107">
        <f t="shared" si="6"/>
        <v>0</v>
      </c>
      <c r="AL43" s="107">
        <f t="shared" si="7"/>
        <v>0</v>
      </c>
      <c r="AM43" s="107">
        <f t="shared" si="8"/>
        <v>0</v>
      </c>
      <c r="AN43" s="107">
        <f t="shared" si="9"/>
        <v>0</v>
      </c>
      <c r="AO43" s="107">
        <f t="shared" si="10"/>
        <v>0</v>
      </c>
      <c r="AP43" s="107">
        <f t="shared" si="11"/>
        <v>0</v>
      </c>
      <c r="AQ43" s="107">
        <f t="shared" si="12"/>
        <v>0</v>
      </c>
    </row>
    <row r="44" spans="1:43">
      <c r="A44" s="92" t="s">
        <v>427</v>
      </c>
      <c r="B44" s="92" t="s">
        <v>202</v>
      </c>
      <c r="C44" s="92"/>
      <c r="D44" s="38">
        <f>IFERROR(VLOOKUP($A44,Jan!$B:$I,4,FALSE),0)</f>
        <v>1.5299999999999999E-2</v>
      </c>
      <c r="E44" s="38">
        <f>IFERROR(VLOOKUP($A44,Feb!$B:$I,4,FALSE),0)</f>
        <v>5.0799999999999998E-2</v>
      </c>
      <c r="F44" s="38">
        <f>IFERROR(VLOOKUP($A44,Mrt!$B:$I,4,FALSE),0)</f>
        <v>3.3500000000000002E-2</v>
      </c>
      <c r="G44" s="38">
        <f>IFERROR(VLOOKUP($A44,Apr!$B:$I,4,FALSE),0)</f>
        <v>4.2500000000000003E-2</v>
      </c>
      <c r="H44" s="38">
        <f>IFERROR(VLOOKUP($A44,Mei!$B:$I,4,FALSE),0)</f>
        <v>3.6299999999999999E-2</v>
      </c>
      <c r="I44" s="38">
        <f>IFERROR(VLOOKUP($A44,Jun!$B:$I,4,FALSE),0)</f>
        <v>2.23E-2</v>
      </c>
      <c r="J44" s="38">
        <f>IFERROR(VLOOKUP($A44,Jul!$B:$I,4,FALSE),0)</f>
        <v>3.6200000000000003E-2</v>
      </c>
      <c r="K44" s="38">
        <f>IFERROR(VLOOKUP($A44,Aug!$B:$I,4,FALSE),0)</f>
        <v>0</v>
      </c>
      <c r="L44" s="38">
        <f>IFERROR(VLOOKUP($A44,Sep!$B:$I,4,FALSE),0)</f>
        <v>0</v>
      </c>
      <c r="M44" s="38">
        <f>IFERROR(VLOOKUP($A44,Okt!$B:$I,4,FALSE),0)</f>
        <v>0</v>
      </c>
      <c r="N44" s="38">
        <f>IFERROR(VLOOKUP($A44,Nov!$B:$I,4,FALSE),0)</f>
        <v>0</v>
      </c>
      <c r="O44" s="38">
        <f>IFERROR(VLOOKUP($A44,Dec!$B:$I,4,FALSE),0)</f>
        <v>0</v>
      </c>
      <c r="P44" s="92"/>
      <c r="Q44" s="92"/>
      <c r="R44" s="106">
        <f>IFERROR(VLOOKUP($A44,Jan!$B:$I,7,FALSE),0)</f>
        <v>25.38</v>
      </c>
      <c r="S44" s="106">
        <f>IFERROR(VLOOKUP($A44,Feb!$B:$I,7,FALSE),0)</f>
        <v>25.6</v>
      </c>
      <c r="T44" s="106">
        <f>IFERROR(VLOOKUP($A44,Mrt!$B:$I,7,FALSE),0)</f>
        <v>25.78</v>
      </c>
      <c r="U44" s="106">
        <f>IFERROR(VLOOKUP($A44,Apr!$B:$I,7,FALSE),0)</f>
        <v>26.2</v>
      </c>
      <c r="V44" s="106">
        <f>IFERROR(VLOOKUP($A44,Mei!$B:$I,7,FALSE),0)</f>
        <v>26.2</v>
      </c>
      <c r="W44" s="106">
        <f>IFERROR(VLOOKUP($A44,Jun!$B:$I,7,FALSE),0)</f>
        <v>26.2</v>
      </c>
      <c r="X44" s="106">
        <f>IFERROR(VLOOKUP($A44,Jul!$B:$I,7,FALSE),0)</f>
        <v>24.75</v>
      </c>
      <c r="Y44" s="106">
        <f>IFERROR(VLOOKUP($A44,Aug!$B:$I,7,FALSE),0)</f>
        <v>0</v>
      </c>
      <c r="Z44" s="106">
        <f>IFERROR(VLOOKUP($A44,Sep!$B:$I,7,FALSE),0)</f>
        <v>0</v>
      </c>
      <c r="AA44" s="106">
        <f>IFERROR(VLOOKUP($A44,Okt!$B:$I,7,FALSE),0)</f>
        <v>0</v>
      </c>
      <c r="AB44" s="106">
        <f>IFERROR(VLOOKUP($A44,Nov!$B:$I,7,FALSE),0)</f>
        <v>0</v>
      </c>
      <c r="AC44" s="106">
        <f>IFERROR(VLOOKUP($A44,Dec!$B:$I,7,FALSE),0)</f>
        <v>0</v>
      </c>
      <c r="AD44" s="92"/>
      <c r="AE44" s="92"/>
      <c r="AF44" s="107">
        <f t="shared" si="1"/>
        <v>0.38831399999999999</v>
      </c>
      <c r="AG44" s="107">
        <f t="shared" si="2"/>
        <v>1.3004800000000001</v>
      </c>
      <c r="AH44" s="107">
        <f t="shared" si="3"/>
        <v>0.86363000000000012</v>
      </c>
      <c r="AI44" s="107">
        <f t="shared" si="4"/>
        <v>1.1135000000000002</v>
      </c>
      <c r="AJ44" s="107">
        <f t="shared" si="5"/>
        <v>0.95105999999999991</v>
      </c>
      <c r="AK44" s="107">
        <f t="shared" si="6"/>
        <v>0.58426</v>
      </c>
      <c r="AL44" s="107">
        <f t="shared" si="7"/>
        <v>0.89595000000000002</v>
      </c>
      <c r="AM44" s="107">
        <f t="shared" si="8"/>
        <v>0</v>
      </c>
      <c r="AN44" s="107">
        <f t="shared" si="9"/>
        <v>0</v>
      </c>
      <c r="AO44" s="107">
        <f t="shared" si="10"/>
        <v>0</v>
      </c>
      <c r="AP44" s="107">
        <f t="shared" si="11"/>
        <v>0</v>
      </c>
      <c r="AQ44" s="107">
        <f t="shared" si="12"/>
        <v>0</v>
      </c>
    </row>
    <row r="45" spans="1:43">
      <c r="A45" s="92" t="s">
        <v>428</v>
      </c>
      <c r="B45" s="92" t="s">
        <v>206</v>
      </c>
      <c r="C45" s="92"/>
      <c r="D45" s="38">
        <f>IFERROR(VLOOKUP($A45,Jan!$B:$I,4,FALSE),0)</f>
        <v>8.6900000000000005E-2</v>
      </c>
      <c r="E45" s="38">
        <f>IFERROR(VLOOKUP($A45,Feb!$B:$I,4,FALSE),0)</f>
        <v>7.5999999999999998E-2</v>
      </c>
      <c r="F45" s="38">
        <f>IFERROR(VLOOKUP($A45,Mrt!$B:$I,4,FALSE),0)</f>
        <v>5.7099999999999998E-2</v>
      </c>
      <c r="G45" s="38">
        <f>IFERROR(VLOOKUP($A45,Apr!$B:$I,4,FALSE),0)</f>
        <v>1.06E-2</v>
      </c>
      <c r="H45" s="38">
        <f>IFERROR(VLOOKUP($A45,Mei!$B:$I,4,FALSE),0)</f>
        <v>1.06E-2</v>
      </c>
      <c r="I45" s="38">
        <f>IFERROR(VLOOKUP($A45,Jun!$B:$I,4,FALSE),0)</f>
        <v>0.02</v>
      </c>
      <c r="J45" s="38">
        <f>IFERROR(VLOOKUP($A45,Jul!$B:$I,4,FALSE),0)</f>
        <v>1.0800000000000001E-2</v>
      </c>
      <c r="K45" s="38">
        <f>IFERROR(VLOOKUP($A45,Aug!$B:$I,4,FALSE),0)</f>
        <v>0</v>
      </c>
      <c r="L45" s="38">
        <f>IFERROR(VLOOKUP($A45,Sep!$B:$I,4,FALSE),0)</f>
        <v>0</v>
      </c>
      <c r="M45" s="38">
        <f>IFERROR(VLOOKUP($A45,Okt!$B:$I,4,FALSE),0)</f>
        <v>0</v>
      </c>
      <c r="N45" s="38">
        <f>IFERROR(VLOOKUP($A45,Nov!$B:$I,4,FALSE),0)</f>
        <v>0</v>
      </c>
      <c r="O45" s="38">
        <f>IFERROR(VLOOKUP($A45,Dec!$B:$I,4,FALSE),0)</f>
        <v>0</v>
      </c>
      <c r="P45" s="92"/>
      <c r="Q45" s="92"/>
      <c r="R45" s="106">
        <f>IFERROR(VLOOKUP($A45,Jan!$B:$I,7,FALSE),0)</f>
        <v>19.600000000000001</v>
      </c>
      <c r="S45" s="106">
        <f>IFERROR(VLOOKUP($A45,Feb!$B:$I,7,FALSE),0)</f>
        <v>18.8</v>
      </c>
      <c r="T45" s="106">
        <f>IFERROR(VLOOKUP($A45,Mrt!$B:$I,7,FALSE),0)</f>
        <v>19.079999999999998</v>
      </c>
      <c r="U45" s="106">
        <f>IFERROR(VLOOKUP($A45,Apr!$B:$I,7,FALSE),0)</f>
        <v>18.8</v>
      </c>
      <c r="V45" s="106">
        <f>IFERROR(VLOOKUP($A45,Mei!$B:$I,7,FALSE),0)</f>
        <v>18.899999999999999</v>
      </c>
      <c r="W45" s="106">
        <f>IFERROR(VLOOKUP($A45,Jun!$B:$I,7,FALSE),0)</f>
        <v>18.98</v>
      </c>
      <c r="X45" s="106">
        <f>IFERROR(VLOOKUP($A45,Jul!$B:$I,7,FALSE),0)</f>
        <v>18.45</v>
      </c>
      <c r="Y45" s="106">
        <f>IFERROR(VLOOKUP($A45,Aug!$B:$I,7,FALSE),0)</f>
        <v>0</v>
      </c>
      <c r="Z45" s="106">
        <f>IFERROR(VLOOKUP($A45,Sep!$B:$I,7,FALSE),0)</f>
        <v>0</v>
      </c>
      <c r="AA45" s="106">
        <f>IFERROR(VLOOKUP($A45,Okt!$B:$I,7,FALSE),0)</f>
        <v>0</v>
      </c>
      <c r="AB45" s="106">
        <f>IFERROR(VLOOKUP($A45,Nov!$B:$I,7,FALSE),0)</f>
        <v>0</v>
      </c>
      <c r="AC45" s="106">
        <f>IFERROR(VLOOKUP($A45,Dec!$B:$I,7,FALSE),0)</f>
        <v>0</v>
      </c>
      <c r="AD45" s="92"/>
      <c r="AE45" s="92"/>
      <c r="AF45" s="107">
        <f t="shared" si="1"/>
        <v>1.7032400000000003</v>
      </c>
      <c r="AG45" s="107">
        <f t="shared" si="2"/>
        <v>1.4288000000000001</v>
      </c>
      <c r="AH45" s="107">
        <f t="shared" si="3"/>
        <v>1.0894679999999999</v>
      </c>
      <c r="AI45" s="107">
        <f t="shared" si="4"/>
        <v>0.19928000000000001</v>
      </c>
      <c r="AJ45" s="107">
        <f t="shared" si="5"/>
        <v>0.20033999999999999</v>
      </c>
      <c r="AK45" s="107">
        <f t="shared" si="6"/>
        <v>0.37959999999999999</v>
      </c>
      <c r="AL45" s="107">
        <f t="shared" si="7"/>
        <v>0.19925999999999999</v>
      </c>
      <c r="AM45" s="107">
        <f t="shared" si="8"/>
        <v>0</v>
      </c>
      <c r="AN45" s="107">
        <f t="shared" si="9"/>
        <v>0</v>
      </c>
      <c r="AO45" s="107">
        <f t="shared" si="10"/>
        <v>0</v>
      </c>
      <c r="AP45" s="107">
        <f t="shared" si="11"/>
        <v>0</v>
      </c>
      <c r="AQ45" s="107">
        <f t="shared" si="12"/>
        <v>0</v>
      </c>
    </row>
    <row r="46" spans="1:43">
      <c r="A46" s="92" t="s">
        <v>429</v>
      </c>
      <c r="B46" s="92" t="s">
        <v>209</v>
      </c>
      <c r="C46" s="92"/>
      <c r="D46" s="38">
        <f>IFERROR(VLOOKUP($A46,Jan!$B:$I,4,FALSE),0)</f>
        <v>5.5800000000000002E-2</v>
      </c>
      <c r="E46" s="38">
        <f>IFERROR(VLOOKUP($A46,Feb!$B:$I,4,FALSE),0)</f>
        <v>5.0799999999999998E-2</v>
      </c>
      <c r="F46" s="38">
        <f>IFERROR(VLOOKUP($A46,Mrt!$B:$I,4,FALSE),0)</f>
        <v>6.4699999999999994E-2</v>
      </c>
      <c r="G46" s="38">
        <f>IFERROR(VLOOKUP($A46,Apr!$B:$I,4,FALSE),0)</f>
        <v>5.28E-2</v>
      </c>
      <c r="H46" s="38">
        <f>IFERROR(VLOOKUP($A46,Mei!$B:$I,4,FALSE),0)</f>
        <v>3.32E-2</v>
      </c>
      <c r="I46" s="38">
        <f>IFERROR(VLOOKUP($A46,Jun!$B:$I,4,FALSE),0)</f>
        <v>2.4299999999999999E-2</v>
      </c>
      <c r="J46" s="38">
        <f>IFERROR(VLOOKUP($A46,Jul!$B:$I,4,FALSE),0)</f>
        <v>1.6400000000000001E-2</v>
      </c>
      <c r="K46" s="38">
        <f>IFERROR(VLOOKUP($A46,Aug!$B:$I,4,FALSE),0)</f>
        <v>0</v>
      </c>
      <c r="L46" s="38">
        <f>IFERROR(VLOOKUP($A46,Sep!$B:$I,4,FALSE),0)</f>
        <v>0</v>
      </c>
      <c r="M46" s="38">
        <f>IFERROR(VLOOKUP($A46,Okt!$B:$I,4,FALSE),0)</f>
        <v>0</v>
      </c>
      <c r="N46" s="38">
        <f>IFERROR(VLOOKUP($A46,Nov!$B:$I,4,FALSE),0)</f>
        <v>0</v>
      </c>
      <c r="O46" s="38">
        <f>IFERROR(VLOOKUP($A46,Dec!$B:$I,4,FALSE),0)</f>
        <v>0</v>
      </c>
      <c r="P46" s="92"/>
      <c r="Q46" s="92"/>
      <c r="R46" s="106">
        <f>IFERROR(VLOOKUP($A46,Jan!$B:$I,7,FALSE),0)</f>
        <v>18.22</v>
      </c>
      <c r="S46" s="106">
        <f>IFERROR(VLOOKUP($A46,Feb!$B:$I,7,FALSE),0)</f>
        <v>18.62</v>
      </c>
      <c r="T46" s="106">
        <f>IFERROR(VLOOKUP($A46,Mrt!$B:$I,7,FALSE),0)</f>
        <v>18.489999999999998</v>
      </c>
      <c r="U46" s="106">
        <f>IFERROR(VLOOKUP($A46,Apr!$B:$I,7,FALSE),0)</f>
        <v>18.62</v>
      </c>
      <c r="V46" s="106">
        <f>IFERROR(VLOOKUP($A46,Mei!$B:$I,7,FALSE),0)</f>
        <v>18.62</v>
      </c>
      <c r="W46" s="106">
        <f>IFERROR(VLOOKUP($A46,Jun!$B:$I,7,FALSE),0)</f>
        <v>18.62</v>
      </c>
      <c r="X46" s="106">
        <f>IFERROR(VLOOKUP($A46,Jul!$B:$I,7,FALSE),0)</f>
        <v>18.52</v>
      </c>
      <c r="Y46" s="106">
        <f>IFERROR(VLOOKUP($A46,Aug!$B:$I,7,FALSE),0)</f>
        <v>0</v>
      </c>
      <c r="Z46" s="106">
        <f>IFERROR(VLOOKUP($A46,Sep!$B:$I,7,FALSE),0)</f>
        <v>0</v>
      </c>
      <c r="AA46" s="106">
        <f>IFERROR(VLOOKUP($A46,Okt!$B:$I,7,FALSE),0)</f>
        <v>0</v>
      </c>
      <c r="AB46" s="106">
        <f>IFERROR(VLOOKUP($A46,Nov!$B:$I,7,FALSE),0)</f>
        <v>0</v>
      </c>
      <c r="AC46" s="106">
        <f>IFERROR(VLOOKUP($A46,Dec!$B:$I,7,FALSE),0)</f>
        <v>0</v>
      </c>
      <c r="AD46" s="92"/>
      <c r="AE46" s="92"/>
      <c r="AF46" s="107">
        <f t="shared" si="1"/>
        <v>1.0166759999999999</v>
      </c>
      <c r="AG46" s="107">
        <f t="shared" si="2"/>
        <v>0.94589599999999996</v>
      </c>
      <c r="AH46" s="107">
        <f t="shared" si="3"/>
        <v>1.1963029999999997</v>
      </c>
      <c r="AI46" s="107">
        <f t="shared" si="4"/>
        <v>0.98313600000000001</v>
      </c>
      <c r="AJ46" s="107">
        <f t="shared" si="5"/>
        <v>0.61818400000000007</v>
      </c>
      <c r="AK46" s="107">
        <f t="shared" si="6"/>
        <v>0.45246599999999998</v>
      </c>
      <c r="AL46" s="107">
        <f t="shared" si="7"/>
        <v>0.303728</v>
      </c>
      <c r="AM46" s="107">
        <f t="shared" si="8"/>
        <v>0</v>
      </c>
      <c r="AN46" s="107">
        <f t="shared" si="9"/>
        <v>0</v>
      </c>
      <c r="AO46" s="107">
        <f t="shared" si="10"/>
        <v>0</v>
      </c>
      <c r="AP46" s="107">
        <f t="shared" si="11"/>
        <v>0</v>
      </c>
      <c r="AQ46" s="107">
        <f t="shared" si="12"/>
        <v>0</v>
      </c>
    </row>
    <row r="47" spans="1:43">
      <c r="A47" s="92" t="s">
        <v>430</v>
      </c>
      <c r="B47" s="92" t="s">
        <v>198</v>
      </c>
      <c r="C47" s="92"/>
      <c r="D47" s="38">
        <f>IFERROR(VLOOKUP($A47,Jan!$B:$I,4,FALSE),0)</f>
        <v>2.0500000000000001E-2</v>
      </c>
      <c r="E47" s="38">
        <f>IFERROR(VLOOKUP($A47,Feb!$B:$I,4,FALSE),0)</f>
        <v>2.35E-2</v>
      </c>
      <c r="F47" s="38">
        <f>IFERROR(VLOOKUP($A47,Mrt!$B:$I,4,FALSE),0)</f>
        <v>1.4500000000000001E-2</v>
      </c>
      <c r="G47" s="38">
        <f>IFERROR(VLOOKUP($A47,Apr!$B:$I,4,FALSE),0)</f>
        <v>1.7399999999999999E-2</v>
      </c>
      <c r="H47" s="38">
        <f>IFERROR(VLOOKUP($A47,Mei!$B:$I,4,FALSE),0)</f>
        <v>5.0700000000000002E-2</v>
      </c>
      <c r="I47" s="38">
        <f>IFERROR(VLOOKUP($A47,Jun!$B:$I,4,FALSE),0)</f>
        <v>1.15E-2</v>
      </c>
      <c r="J47" s="38">
        <f>IFERROR(VLOOKUP($A47,Jul!$B:$I,4,FALSE),0)</f>
        <v>5.0200000000000002E-2</v>
      </c>
      <c r="K47" s="38">
        <f>IFERROR(VLOOKUP($A47,Aug!$B:$I,4,FALSE),0)</f>
        <v>0</v>
      </c>
      <c r="L47" s="38">
        <f>IFERROR(VLOOKUP($A47,Sep!$B:$I,4,FALSE),0)</f>
        <v>0</v>
      </c>
      <c r="M47" s="38">
        <f>IFERROR(VLOOKUP($A47,Okt!$B:$I,4,FALSE),0)</f>
        <v>0</v>
      </c>
      <c r="N47" s="38">
        <f>IFERROR(VLOOKUP($A47,Nov!$B:$I,4,FALSE),0)</f>
        <v>0</v>
      </c>
      <c r="O47" s="38">
        <f>IFERROR(VLOOKUP($A47,Dec!$B:$I,4,FALSE),0)</f>
        <v>0</v>
      </c>
      <c r="P47" s="92"/>
      <c r="Q47" s="92"/>
      <c r="R47" s="106">
        <f>IFERROR(VLOOKUP($A47,Jan!$B:$I,7,FALSE),0)</f>
        <v>22.3</v>
      </c>
      <c r="S47" s="106">
        <f>IFERROR(VLOOKUP($A47,Feb!$B:$I,7,FALSE),0)</f>
        <v>21.56</v>
      </c>
      <c r="T47" s="106">
        <f>IFERROR(VLOOKUP($A47,Mrt!$B:$I,7,FALSE),0)</f>
        <v>21.77</v>
      </c>
      <c r="U47" s="106">
        <f>IFERROR(VLOOKUP($A47,Apr!$B:$I,7,FALSE),0)</f>
        <v>21.47</v>
      </c>
      <c r="V47" s="106">
        <f>IFERROR(VLOOKUP($A47,Mei!$B:$I,7,FALSE),0)</f>
        <v>21.89</v>
      </c>
      <c r="W47" s="106">
        <f>IFERROR(VLOOKUP($A47,Jun!$B:$I,7,FALSE),0)</f>
        <v>21.97</v>
      </c>
      <c r="X47" s="106">
        <f>IFERROR(VLOOKUP($A47,Jul!$B:$I,7,FALSE),0)</f>
        <v>20.83</v>
      </c>
      <c r="Y47" s="106">
        <f>IFERROR(VLOOKUP($A47,Aug!$B:$I,7,FALSE),0)</f>
        <v>0</v>
      </c>
      <c r="Z47" s="106">
        <f>IFERROR(VLOOKUP($A47,Sep!$B:$I,7,FALSE),0)</f>
        <v>0</v>
      </c>
      <c r="AA47" s="106">
        <f>IFERROR(VLOOKUP($A47,Okt!$B:$I,7,FALSE),0)</f>
        <v>0</v>
      </c>
      <c r="AB47" s="106">
        <f>IFERROR(VLOOKUP($A47,Nov!$B:$I,7,FALSE),0)</f>
        <v>0</v>
      </c>
      <c r="AC47" s="106">
        <f>IFERROR(VLOOKUP($A47,Dec!$B:$I,7,FALSE),0)</f>
        <v>0</v>
      </c>
      <c r="AD47" s="92"/>
      <c r="AE47" s="92"/>
      <c r="AF47" s="107">
        <f t="shared" si="1"/>
        <v>0.45715000000000006</v>
      </c>
      <c r="AG47" s="107">
        <f t="shared" si="2"/>
        <v>0.50666</v>
      </c>
      <c r="AH47" s="107">
        <f t="shared" si="3"/>
        <v>0.31566500000000003</v>
      </c>
      <c r="AI47" s="107">
        <f t="shared" si="4"/>
        <v>0.37357799999999997</v>
      </c>
      <c r="AJ47" s="107">
        <f t="shared" si="5"/>
        <v>1.109823</v>
      </c>
      <c r="AK47" s="107">
        <f t="shared" si="6"/>
        <v>0.25265499999999996</v>
      </c>
      <c r="AL47" s="107">
        <f t="shared" si="7"/>
        <v>1.045666</v>
      </c>
      <c r="AM47" s="107">
        <f t="shared" si="8"/>
        <v>0</v>
      </c>
      <c r="AN47" s="107">
        <f t="shared" si="9"/>
        <v>0</v>
      </c>
      <c r="AO47" s="107">
        <f t="shared" si="10"/>
        <v>0</v>
      </c>
      <c r="AP47" s="107">
        <f t="shared" si="11"/>
        <v>0</v>
      </c>
      <c r="AQ47" s="107">
        <f t="shared" si="12"/>
        <v>0</v>
      </c>
    </row>
    <row r="48" spans="1:43">
      <c r="A48" s="92" t="s">
        <v>431</v>
      </c>
      <c r="B48" s="92" t="s">
        <v>213</v>
      </c>
      <c r="C48" s="92"/>
      <c r="D48" s="38">
        <f>IFERROR(VLOOKUP($A48,Jan!$B:$I,4,FALSE),0)</f>
        <v>0.1016</v>
      </c>
      <c r="E48" s="38">
        <f>IFERROR(VLOOKUP($A48,Feb!$B:$I,4,FALSE),0)</f>
        <v>5.74E-2</v>
      </c>
      <c r="F48" s="38">
        <f>IFERROR(VLOOKUP($A48,Mrt!$B:$I,4,FALSE),0)</f>
        <v>7.9899999999999999E-2</v>
      </c>
      <c r="G48" s="38">
        <f>IFERROR(VLOOKUP($A48,Apr!$B:$I,4,FALSE),0)</f>
        <v>7.0300000000000001E-2</v>
      </c>
      <c r="H48" s="38">
        <f>IFERROR(VLOOKUP($A48,Mei!$B:$I,4,FALSE),0)</f>
        <v>8.1799999999999998E-2</v>
      </c>
      <c r="I48" s="38">
        <f>IFERROR(VLOOKUP($A48,Jun!$B:$I,4,FALSE),0)</f>
        <v>9.1499999999999998E-2</v>
      </c>
      <c r="J48" s="38">
        <f>IFERROR(VLOOKUP($A48,Jul!$B:$I,4,FALSE),0)</f>
        <v>8.4699999999999998E-2</v>
      </c>
      <c r="K48" s="38">
        <f>IFERROR(VLOOKUP($A48,Aug!$B:$I,4,FALSE),0)</f>
        <v>0</v>
      </c>
      <c r="L48" s="38">
        <f>IFERROR(VLOOKUP($A48,Sep!$B:$I,4,FALSE),0)</f>
        <v>0</v>
      </c>
      <c r="M48" s="38">
        <f>IFERROR(VLOOKUP($A48,Okt!$B:$I,4,FALSE),0)</f>
        <v>0</v>
      </c>
      <c r="N48" s="38">
        <f>IFERROR(VLOOKUP($A48,Nov!$B:$I,4,FALSE),0)</f>
        <v>0</v>
      </c>
      <c r="O48" s="38">
        <f>IFERROR(VLOOKUP($A48,Dec!$B:$I,4,FALSE),0)</f>
        <v>0</v>
      </c>
      <c r="P48" s="92"/>
      <c r="Q48" s="92"/>
      <c r="R48" s="106">
        <f>IFERROR(VLOOKUP($A48,Jan!$B:$I,7,FALSE),0)</f>
        <v>54.59</v>
      </c>
      <c r="S48" s="106">
        <f>IFERROR(VLOOKUP($A48,Feb!$B:$I,7,FALSE),0)</f>
        <v>51.81</v>
      </c>
      <c r="T48" s="106">
        <f>IFERROR(VLOOKUP($A48,Mrt!$B:$I,7,FALSE),0)</f>
        <v>52.78</v>
      </c>
      <c r="U48" s="106">
        <f>IFERROR(VLOOKUP($A48,Apr!$B:$I,7,FALSE),0)</f>
        <v>52.3</v>
      </c>
      <c r="V48" s="106">
        <f>IFERROR(VLOOKUP($A48,Mei!$B:$I,7,FALSE),0)</f>
        <v>52.1</v>
      </c>
      <c r="W48" s="106">
        <f>IFERROR(VLOOKUP($A48,Jun!$B:$I,7,FALSE),0)</f>
        <v>51.04</v>
      </c>
      <c r="X48" s="106">
        <f>IFERROR(VLOOKUP($A48,Jul!$B:$I,7,FALSE),0)</f>
        <v>49.83</v>
      </c>
      <c r="Y48" s="106">
        <f>IFERROR(VLOOKUP($A48,Aug!$B:$I,7,FALSE),0)</f>
        <v>0</v>
      </c>
      <c r="Z48" s="106">
        <f>IFERROR(VLOOKUP($A48,Sep!$B:$I,7,FALSE),0)</f>
        <v>0</v>
      </c>
      <c r="AA48" s="106">
        <f>IFERROR(VLOOKUP($A48,Okt!$B:$I,7,FALSE),0)</f>
        <v>0</v>
      </c>
      <c r="AB48" s="106">
        <f>IFERROR(VLOOKUP($A48,Nov!$B:$I,7,FALSE),0)</f>
        <v>0</v>
      </c>
      <c r="AC48" s="106">
        <f>IFERROR(VLOOKUP($A48,Dec!$B:$I,7,FALSE),0)</f>
        <v>0</v>
      </c>
      <c r="AD48" s="92"/>
      <c r="AE48" s="92"/>
      <c r="AF48" s="107">
        <f t="shared" si="1"/>
        <v>5.5463440000000004</v>
      </c>
      <c r="AG48" s="107">
        <f t="shared" si="2"/>
        <v>2.973894</v>
      </c>
      <c r="AH48" s="107">
        <f t="shared" si="3"/>
        <v>4.2171219999999998</v>
      </c>
      <c r="AI48" s="107">
        <f t="shared" si="4"/>
        <v>3.6766899999999998</v>
      </c>
      <c r="AJ48" s="107">
        <f t="shared" si="5"/>
        <v>4.2617799999999999</v>
      </c>
      <c r="AK48" s="107">
        <f t="shared" si="6"/>
        <v>4.6701600000000001</v>
      </c>
      <c r="AL48" s="107">
        <f t="shared" si="7"/>
        <v>4.2206009999999994</v>
      </c>
      <c r="AM48" s="107">
        <f t="shared" si="8"/>
        <v>0</v>
      </c>
      <c r="AN48" s="107">
        <f t="shared" si="9"/>
        <v>0</v>
      </c>
      <c r="AO48" s="107">
        <f t="shared" si="10"/>
        <v>0</v>
      </c>
      <c r="AP48" s="107">
        <f t="shared" si="11"/>
        <v>0</v>
      </c>
      <c r="AQ48" s="107">
        <f t="shared" si="12"/>
        <v>0</v>
      </c>
    </row>
    <row r="49" spans="1:43" ht="15.75" thickBot="1">
      <c r="A49" s="92" t="s">
        <v>432</v>
      </c>
      <c r="B49" s="92" t="s">
        <v>229</v>
      </c>
      <c r="C49" s="92"/>
      <c r="D49" s="38">
        <f>IFERROR(VLOOKUP($A49,Jan!$B:$I,4,FALSE),0)</f>
        <v>1.41E-2</v>
      </c>
      <c r="E49" s="38">
        <f>IFERROR(VLOOKUP($A49,Feb!$B:$I,4,FALSE),0)</f>
        <v>1.06E-2</v>
      </c>
      <c r="F49" s="38">
        <f>IFERROR(VLOOKUP($A49,Mrt!$B:$I,4,FALSE),0)</f>
        <v>1.3299999999999999E-2</v>
      </c>
      <c r="G49" s="38">
        <f>IFERROR(VLOOKUP($A49,Apr!$B:$I,4,FALSE),0)</f>
        <v>6.13E-2</v>
      </c>
      <c r="H49" s="38">
        <f>IFERROR(VLOOKUP($A49,Mei!$B:$I,4,FALSE),0)</f>
        <v>6.6100000000000006E-2</v>
      </c>
      <c r="I49" s="38">
        <f>IFERROR(VLOOKUP($A49,Jun!$B:$I,4,FALSE),0)</f>
        <v>9.0800000000000006E-2</v>
      </c>
      <c r="J49" s="38">
        <f>IFERROR(VLOOKUP($A49,Jul!$B:$I,4,FALSE),0)</f>
        <v>9.7799999999999998E-2</v>
      </c>
      <c r="K49" s="38">
        <f>IFERROR(VLOOKUP($A49,Aug!$B:$I,4,FALSE),0)</f>
        <v>0</v>
      </c>
      <c r="L49" s="38">
        <f>IFERROR(VLOOKUP($A49,Sep!$B:$I,4,FALSE),0)</f>
        <v>0</v>
      </c>
      <c r="M49" s="38">
        <f>IFERROR(VLOOKUP($A49,Okt!$B:$I,4,FALSE),0)</f>
        <v>0</v>
      </c>
      <c r="N49" s="38">
        <f>IFERROR(VLOOKUP($A49,Nov!$B:$I,4,FALSE),0)</f>
        <v>0</v>
      </c>
      <c r="O49" s="38">
        <f>IFERROR(VLOOKUP($A49,Dec!$B:$I,4,FALSE),0)</f>
        <v>0</v>
      </c>
      <c r="P49" s="92"/>
      <c r="Q49" s="92"/>
      <c r="R49" s="106">
        <f>IFERROR(VLOOKUP($A49,Jan!$B:$I,7,FALSE),0)</f>
        <v>15.97</v>
      </c>
      <c r="S49" s="106">
        <f>IFERROR(VLOOKUP($A49,Feb!$B:$I,7,FALSE),0)</f>
        <v>16.79</v>
      </c>
      <c r="T49" s="106">
        <f>IFERROR(VLOOKUP($A49,Mrt!$B:$I,7,FALSE),0)</f>
        <v>16.71</v>
      </c>
      <c r="U49" s="106">
        <f>IFERROR(VLOOKUP($A49,Apr!$B:$I,7,FALSE),0)</f>
        <v>16.649999999999999</v>
      </c>
      <c r="V49" s="106">
        <f>IFERROR(VLOOKUP($A49,Mei!$B:$I,7,FALSE),0)</f>
        <v>16.649999999999999</v>
      </c>
      <c r="W49" s="106">
        <f>IFERROR(VLOOKUP($A49,Jun!$B:$I,7,FALSE),0)</f>
        <v>16.66</v>
      </c>
      <c r="X49" s="106">
        <f>IFERROR(VLOOKUP($A49,Jul!$B:$I,7,FALSE),0)</f>
        <v>14.78</v>
      </c>
      <c r="Y49" s="106">
        <f>IFERROR(VLOOKUP($A49,Aug!$B:$I,7,FALSE),0)</f>
        <v>0</v>
      </c>
      <c r="Z49" s="106">
        <f>IFERROR(VLOOKUP($A49,Sep!$B:$I,7,FALSE),0)</f>
        <v>0</v>
      </c>
      <c r="AA49" s="106">
        <f>IFERROR(VLOOKUP($A49,Okt!$B:$I,7,FALSE),0)</f>
        <v>0</v>
      </c>
      <c r="AB49" s="106">
        <f>IFERROR(VLOOKUP($A49,Nov!$B:$I,7,FALSE),0)</f>
        <v>0</v>
      </c>
      <c r="AC49" s="106">
        <f>IFERROR(VLOOKUP($A49,Dec!$B:$I,7,FALSE),0)</f>
        <v>0</v>
      </c>
      <c r="AD49" s="92"/>
      <c r="AE49" s="92"/>
      <c r="AF49" s="107">
        <f t="shared" si="1"/>
        <v>0.22517700000000002</v>
      </c>
      <c r="AG49" s="107">
        <f t="shared" si="2"/>
        <v>0.17797399999999999</v>
      </c>
      <c r="AH49" s="107">
        <f t="shared" si="3"/>
        <v>0.222243</v>
      </c>
      <c r="AI49" s="107">
        <f t="shared" si="4"/>
        <v>1.020645</v>
      </c>
      <c r="AJ49" s="107">
        <f t="shared" si="5"/>
        <v>1.100565</v>
      </c>
      <c r="AK49" s="107">
        <f t="shared" si="6"/>
        <v>1.5127280000000001</v>
      </c>
      <c r="AL49" s="107">
        <f t="shared" si="7"/>
        <v>1.445484</v>
      </c>
      <c r="AM49" s="107">
        <f t="shared" si="8"/>
        <v>0</v>
      </c>
      <c r="AN49" s="107">
        <f t="shared" si="9"/>
        <v>0</v>
      </c>
      <c r="AO49" s="107">
        <f t="shared" si="10"/>
        <v>0</v>
      </c>
      <c r="AP49" s="107">
        <f t="shared" si="11"/>
        <v>0</v>
      </c>
      <c r="AQ49" s="107">
        <f t="shared" si="12"/>
        <v>0</v>
      </c>
    </row>
    <row r="50" spans="1:43" s="92" customFormat="1">
      <c r="A50" s="92" t="s">
        <v>433</v>
      </c>
      <c r="B50" s="92" t="s">
        <v>232</v>
      </c>
      <c r="C50" s="19"/>
      <c r="D50" s="38">
        <f>IFERROR(VLOOKUP($A50,Jan!$B:$I,4,FALSE),0)</f>
        <v>0</v>
      </c>
      <c r="E50" s="38">
        <f>IFERROR(VLOOKUP($A50,Feb!$B:$I,4,FALSE),0)</f>
        <v>1.3899999999999999E-2</v>
      </c>
      <c r="F50" s="38">
        <f>IFERROR(VLOOKUP($A50,Mrt!$B:$I,4,FALSE),0)</f>
        <v>1.9099999999999999E-2</v>
      </c>
      <c r="G50" s="38">
        <f>IFERROR(VLOOKUP($A50,Apr!$B:$I,4,FALSE),0)</f>
        <v>3.0200000000000001E-2</v>
      </c>
      <c r="H50" s="38">
        <f>IFERROR(VLOOKUP($A50,Mei!$B:$I,4,FALSE),0)</f>
        <v>3.0300000000000001E-2</v>
      </c>
      <c r="I50" s="38">
        <f>IFERROR(VLOOKUP($A50,Jun!$B:$I,4,FALSE),0)</f>
        <v>0</v>
      </c>
      <c r="J50" s="38">
        <f>IFERROR(VLOOKUP($A50,Jul!$B:$I,4,FALSE),0)</f>
        <v>0</v>
      </c>
      <c r="K50" s="38">
        <f>IFERROR(VLOOKUP($A50,Aug!$B:$I,4,FALSE),0)</f>
        <v>0</v>
      </c>
      <c r="L50" s="38">
        <f>IFERROR(VLOOKUP($A50,Sep!$B:$I,4,FALSE),0)</f>
        <v>0</v>
      </c>
      <c r="M50" s="38">
        <f>IFERROR(VLOOKUP($A50,Okt!$B:$I,4,FALSE),0)</f>
        <v>0</v>
      </c>
      <c r="N50" s="38">
        <f>IFERROR(VLOOKUP($A50,Nov!$B:$I,4,FALSE),0)</f>
        <v>0</v>
      </c>
      <c r="O50" s="38">
        <f>IFERROR(VLOOKUP($A50,Dec!$B:$I,4,FALSE),0)</f>
        <v>0</v>
      </c>
      <c r="R50" s="106">
        <f>IFERROR(VLOOKUP($A50,Jan!$B:$I,7,FALSE),0)</f>
        <v>30.35</v>
      </c>
      <c r="S50" s="106">
        <f>IFERROR(VLOOKUP($A50,Feb!$B:$I,7,FALSE),0)</f>
        <v>30.77</v>
      </c>
      <c r="T50" s="106">
        <f>IFERROR(VLOOKUP($A50,Mrt!$B:$I,7,FALSE),0)</f>
        <v>31.36</v>
      </c>
      <c r="U50" s="106">
        <f>IFERROR(VLOOKUP($A50,Apr!$B:$I,7,FALSE),0)</f>
        <v>33.15</v>
      </c>
      <c r="V50" s="106">
        <f>IFERROR(VLOOKUP($A50,Mei!$B:$I,7,FALSE),0)</f>
        <v>33.04</v>
      </c>
      <c r="W50" s="106">
        <f>IFERROR(VLOOKUP($A50,Jun!$B:$I,7,FALSE),0)</f>
        <v>0</v>
      </c>
      <c r="X50" s="106">
        <f>IFERROR(VLOOKUP($A50,Jul!$B:$I,7,FALSE),0)</f>
        <v>0</v>
      </c>
      <c r="Y50" s="106">
        <f>IFERROR(VLOOKUP($A50,Aug!$B:$I,7,FALSE),0)</f>
        <v>0</v>
      </c>
      <c r="Z50" s="106">
        <f>IFERROR(VLOOKUP($A50,Sep!$B:$I,7,FALSE),0)</f>
        <v>0</v>
      </c>
      <c r="AA50" s="106">
        <f>IFERROR(VLOOKUP($A50,Okt!$B:$I,7,FALSE),0)</f>
        <v>0</v>
      </c>
      <c r="AB50" s="106">
        <f>IFERROR(VLOOKUP($A50,Nov!$B:$I,7,FALSE),0)</f>
        <v>0</v>
      </c>
      <c r="AC50" s="106">
        <f>IFERROR(VLOOKUP($A50,Dec!$B:$I,7,FALSE),0)</f>
        <v>0</v>
      </c>
      <c r="AF50" s="107">
        <f t="shared" ref="AF50" si="13">D50*R50</f>
        <v>0</v>
      </c>
      <c r="AG50" s="107">
        <f t="shared" ref="AG50" si="14">E50*S50</f>
        <v>0.42770299999999994</v>
      </c>
      <c r="AH50" s="107">
        <f t="shared" ref="AH50" si="15">F50*T50</f>
        <v>0.59897599999999995</v>
      </c>
      <c r="AI50" s="107">
        <f t="shared" ref="AI50" si="16">G50*U50</f>
        <v>1.0011300000000001</v>
      </c>
      <c r="AJ50" s="107">
        <f t="shared" ref="AJ50" si="17">H50*V50</f>
        <v>1.001112</v>
      </c>
      <c r="AK50" s="107">
        <f t="shared" ref="AK50" si="18">I50*W50</f>
        <v>0</v>
      </c>
      <c r="AL50" s="107">
        <f t="shared" ref="AL50" si="19">J50*X50</f>
        <v>0</v>
      </c>
      <c r="AM50" s="107">
        <f t="shared" ref="AM50" si="20">K50*Y50</f>
        <v>0</v>
      </c>
      <c r="AN50" s="107">
        <f t="shared" ref="AN50" si="21">L50*Z50</f>
        <v>0</v>
      </c>
      <c r="AO50" s="107">
        <f t="shared" ref="AO50" si="22">M50*AA50</f>
        <v>0</v>
      </c>
      <c r="AP50" s="107">
        <f t="shared" ref="AP50" si="23">N50*AB50</f>
        <v>0</v>
      </c>
      <c r="AQ50" s="107">
        <f t="shared" ref="AQ50" si="24">O50*AC50</f>
        <v>0</v>
      </c>
    </row>
    <row r="51" spans="1:43">
      <c r="A51" s="92" t="s">
        <v>855</v>
      </c>
      <c r="B51" s="92" t="s">
        <v>232</v>
      </c>
      <c r="C51" s="92"/>
      <c r="D51" s="38">
        <f>IFERROR(VLOOKUP($A51,Jan!$B:$I,4,FALSE),0)</f>
        <v>0</v>
      </c>
      <c r="E51" s="38">
        <f>IFERROR(VLOOKUP($A51,Feb!$B:$I,4,FALSE),0)</f>
        <v>0</v>
      </c>
      <c r="F51" s="38">
        <f>IFERROR(VLOOKUP($A51,Mrt!$B:$I,4,FALSE),0)</f>
        <v>0</v>
      </c>
      <c r="G51" s="38">
        <f>IFERROR(VLOOKUP($A51,Apr!$B:$I,4,FALSE),0)</f>
        <v>0</v>
      </c>
      <c r="H51" s="38">
        <f>IFERROR(VLOOKUP($A51,Mei!$B:$I,4,FALSE),0)</f>
        <v>0</v>
      </c>
      <c r="I51" s="38">
        <f>IFERROR(VLOOKUP($A51,Jun!$B:$I,4,FALSE),0)</f>
        <v>3.9399999999999998E-2</v>
      </c>
      <c r="J51" s="38">
        <f>IFERROR(VLOOKUP($A51,Jul!$B:$I,4,FALSE),0)</f>
        <v>6.6900000000000001E-2</v>
      </c>
      <c r="K51" s="38">
        <f>IFERROR(VLOOKUP($A51,Aug!$B:$I,4,FALSE),0)</f>
        <v>0</v>
      </c>
      <c r="L51" s="38">
        <f>IFERROR(VLOOKUP($A51,Sep!$B:$I,4,FALSE),0)</f>
        <v>0</v>
      </c>
      <c r="M51" s="38">
        <f>IFERROR(VLOOKUP($A51,Okt!$B:$I,4,FALSE),0)</f>
        <v>0</v>
      </c>
      <c r="N51" s="38">
        <f>IFERROR(VLOOKUP($A51,Nov!$B:$I,4,FALSE),0)</f>
        <v>0</v>
      </c>
      <c r="O51" s="38">
        <f>IFERROR(VLOOKUP($A51,Dec!$B:$I,4,FALSE),0)</f>
        <v>0</v>
      </c>
      <c r="P51" s="92"/>
      <c r="Q51" s="92"/>
      <c r="R51" s="106">
        <f>IFERROR(VLOOKUP($A51,Jan!$B:$I,7,FALSE),0)</f>
        <v>0</v>
      </c>
      <c r="S51" s="106">
        <f>IFERROR(VLOOKUP($A51,Feb!$B:$I,7,FALSE),0)</f>
        <v>0</v>
      </c>
      <c r="T51" s="106">
        <f>IFERROR(VLOOKUP($A51,Mrt!$B:$I,7,FALSE),0)</f>
        <v>0</v>
      </c>
      <c r="U51" s="106">
        <f>IFERROR(VLOOKUP($A51,Apr!$B:$I,7,FALSE),0)</f>
        <v>0</v>
      </c>
      <c r="V51" s="106">
        <f>IFERROR(VLOOKUP($A51,Mei!$B:$I,7,FALSE),0)</f>
        <v>0</v>
      </c>
      <c r="W51" s="106">
        <f>IFERROR(VLOOKUP($A51,Jun!$B:$I,7,FALSE),0)</f>
        <v>32.119999999999997</v>
      </c>
      <c r="X51" s="106">
        <f>IFERROR(VLOOKUP($A51,Jul!$B:$I,7,FALSE),0)</f>
        <v>30.08</v>
      </c>
      <c r="Y51" s="106">
        <f>IFERROR(VLOOKUP($A51,Aug!$B:$I,7,FALSE),0)</f>
        <v>0</v>
      </c>
      <c r="Z51" s="106">
        <f>IFERROR(VLOOKUP($A51,Sep!$B:$I,7,FALSE),0)</f>
        <v>0</v>
      </c>
      <c r="AA51" s="106">
        <f>IFERROR(VLOOKUP($A51,Okt!$B:$I,7,FALSE),0)</f>
        <v>0</v>
      </c>
      <c r="AB51" s="106">
        <f>IFERROR(VLOOKUP($A51,Nov!$B:$I,7,FALSE),0)</f>
        <v>0</v>
      </c>
      <c r="AC51" s="106">
        <f>IFERROR(VLOOKUP($A51,Dec!$B:$I,7,FALSE),0)</f>
        <v>0</v>
      </c>
      <c r="AD51" s="92"/>
      <c r="AE51" s="92"/>
      <c r="AF51" s="107">
        <f t="shared" si="1"/>
        <v>0</v>
      </c>
      <c r="AG51" s="107">
        <f t="shared" si="2"/>
        <v>0</v>
      </c>
      <c r="AH51" s="107">
        <f t="shared" si="3"/>
        <v>0</v>
      </c>
      <c r="AI51" s="107">
        <f t="shared" si="4"/>
        <v>0</v>
      </c>
      <c r="AJ51" s="107">
        <f t="shared" si="5"/>
        <v>0</v>
      </c>
      <c r="AK51" s="107">
        <f t="shared" si="6"/>
        <v>1.2655279999999998</v>
      </c>
      <c r="AL51" s="107">
        <f t="shared" si="7"/>
        <v>2.0123519999999999</v>
      </c>
      <c r="AM51" s="107">
        <f t="shared" si="8"/>
        <v>0</v>
      </c>
      <c r="AN51" s="107">
        <f t="shared" si="9"/>
        <v>0</v>
      </c>
      <c r="AO51" s="107">
        <f t="shared" si="10"/>
        <v>0</v>
      </c>
      <c r="AP51" s="107">
        <f t="shared" si="11"/>
        <v>0</v>
      </c>
      <c r="AQ51" s="107">
        <f t="shared" si="12"/>
        <v>0</v>
      </c>
    </row>
    <row r="52" spans="1:43">
      <c r="A52" s="92" t="s">
        <v>434</v>
      </c>
      <c r="B52" s="92" t="s">
        <v>232</v>
      </c>
      <c r="C52" s="92"/>
      <c r="D52" s="38">
        <f>IFERROR(VLOOKUP($A52,Jan!$B:$I,4,FALSE),0)</f>
        <v>0</v>
      </c>
      <c r="E52" s="38">
        <f>IFERROR(VLOOKUP($A52,Feb!$B:$I,4,FALSE),0)</f>
        <v>0</v>
      </c>
      <c r="F52" s="38">
        <f>IFERROR(VLOOKUP($A52,Mrt!$B:$I,4,FALSE),0)</f>
        <v>0</v>
      </c>
      <c r="G52" s="38">
        <f>IFERROR(VLOOKUP($A52,Apr!$B:$I,4,FALSE),0)</f>
        <v>0</v>
      </c>
      <c r="H52" s="38">
        <f>IFERROR(VLOOKUP($A52,Mei!$B:$I,4,FALSE),0)</f>
        <v>0</v>
      </c>
      <c r="I52" s="38">
        <f>IFERROR(VLOOKUP($A52,Jun!$B:$I,4,FALSE),0)</f>
        <v>0</v>
      </c>
      <c r="J52" s="38">
        <f>IFERROR(VLOOKUP($A52,Jul!$B:$I,4,FALSE),0)</f>
        <v>0</v>
      </c>
      <c r="K52" s="38">
        <f>IFERROR(VLOOKUP($A52,Aug!$B:$I,4,FALSE),0)</f>
        <v>0</v>
      </c>
      <c r="L52" s="38">
        <f>IFERROR(VLOOKUP($A52,Sep!$B:$I,4,FALSE),0)</f>
        <v>0</v>
      </c>
      <c r="M52" s="38">
        <f>IFERROR(VLOOKUP($A52,Okt!$B:$I,4,FALSE),0)</f>
        <v>0</v>
      </c>
      <c r="N52" s="38">
        <f>IFERROR(VLOOKUP($A52,Nov!$B:$I,4,FALSE),0)</f>
        <v>0</v>
      </c>
      <c r="O52" s="38">
        <f>IFERROR(VLOOKUP($A52,Dec!$B:$I,4,FALSE),0)</f>
        <v>0</v>
      </c>
      <c r="P52" s="92"/>
      <c r="Q52" s="92"/>
      <c r="R52" s="106">
        <f>IFERROR(VLOOKUP($A52,Jan!$B:$I,7,FALSE),0)</f>
        <v>0</v>
      </c>
      <c r="S52" s="106">
        <f>IFERROR(VLOOKUP($A52,Feb!$B:$I,7,FALSE),0)</f>
        <v>0</v>
      </c>
      <c r="T52" s="106">
        <f>IFERROR(VLOOKUP($A52,Mrt!$B:$I,7,FALSE),0)</f>
        <v>0</v>
      </c>
      <c r="U52" s="106">
        <f>IFERROR(VLOOKUP($A52,Apr!$B:$I,7,FALSE),0)</f>
        <v>0</v>
      </c>
      <c r="V52" s="106">
        <f>IFERROR(VLOOKUP($A52,Mei!$B:$I,7,FALSE),0)</f>
        <v>0</v>
      </c>
      <c r="W52" s="106">
        <f>IFERROR(VLOOKUP($A52,Jun!$B:$I,7,FALSE),0)</f>
        <v>0</v>
      </c>
      <c r="X52" s="106">
        <f>IFERROR(VLOOKUP($A52,Jul!$B:$I,7,FALSE),0)</f>
        <v>0</v>
      </c>
      <c r="Y52" s="106">
        <f>IFERROR(VLOOKUP($A52,Aug!$B:$I,7,FALSE),0)</f>
        <v>0</v>
      </c>
      <c r="Z52" s="106">
        <f>IFERROR(VLOOKUP($A52,Sep!$B:$I,7,FALSE),0)</f>
        <v>0</v>
      </c>
      <c r="AA52" s="106">
        <f>IFERROR(VLOOKUP($A52,Okt!$B:$I,7,FALSE),0)</f>
        <v>0</v>
      </c>
      <c r="AB52" s="106">
        <f>IFERROR(VLOOKUP($A52,Nov!$B:$I,7,FALSE),0)</f>
        <v>0</v>
      </c>
      <c r="AC52" s="106">
        <f>IFERROR(VLOOKUP($A52,Dec!$B:$I,7,FALSE),0)</f>
        <v>0</v>
      </c>
      <c r="AD52" s="92"/>
      <c r="AE52" s="92"/>
      <c r="AF52" s="107">
        <f t="shared" si="1"/>
        <v>0</v>
      </c>
      <c r="AG52" s="107">
        <f t="shared" si="2"/>
        <v>0</v>
      </c>
      <c r="AH52" s="107">
        <f t="shared" si="3"/>
        <v>0</v>
      </c>
      <c r="AI52" s="107">
        <f t="shared" si="4"/>
        <v>0</v>
      </c>
      <c r="AJ52" s="107">
        <f t="shared" si="5"/>
        <v>0</v>
      </c>
      <c r="AK52" s="107">
        <f t="shared" si="6"/>
        <v>0</v>
      </c>
      <c r="AL52" s="107">
        <f t="shared" si="7"/>
        <v>0</v>
      </c>
      <c r="AM52" s="107">
        <f t="shared" si="8"/>
        <v>0</v>
      </c>
      <c r="AN52" s="107">
        <f t="shared" si="9"/>
        <v>0</v>
      </c>
      <c r="AO52" s="107">
        <f t="shared" si="10"/>
        <v>0</v>
      </c>
      <c r="AP52" s="107">
        <f t="shared" si="11"/>
        <v>0</v>
      </c>
      <c r="AQ52" s="107">
        <f t="shared" si="12"/>
        <v>0</v>
      </c>
    </row>
    <row r="53" spans="1:43">
      <c r="A53" s="92" t="s">
        <v>435</v>
      </c>
      <c r="B53" s="92" t="s">
        <v>236</v>
      </c>
      <c r="C53" s="92"/>
      <c r="D53" s="38">
        <f>IFERROR(VLOOKUP($A53,Jan!$B:$I,4,FALSE),0)</f>
        <v>2.8899999999999999E-2</v>
      </c>
      <c r="E53" s="38">
        <f>IFERROR(VLOOKUP($A53,Feb!$B:$I,4,FALSE),0)</f>
        <v>6.1800000000000001E-2</v>
      </c>
      <c r="F53" s="38">
        <f>IFERROR(VLOOKUP($A53,Mrt!$B:$I,4,FALSE),0)</f>
        <v>5.4199999999999998E-2</v>
      </c>
      <c r="G53" s="38">
        <f>IFERROR(VLOOKUP($A53,Apr!$B:$I,4,FALSE),0)</f>
        <v>0.1022</v>
      </c>
      <c r="H53" s="38">
        <f>IFERROR(VLOOKUP($A53,Mei!$B:$I,4,FALSE),0)</f>
        <v>0.1011</v>
      </c>
      <c r="I53" s="38">
        <f>IFERROR(VLOOKUP($A53,Jun!$B:$I,4,FALSE),0)</f>
        <v>0.1082</v>
      </c>
      <c r="J53" s="38">
        <f>IFERROR(VLOOKUP($A53,Jul!$B:$I,4,FALSE),0)</f>
        <v>0.1201</v>
      </c>
      <c r="K53" s="38">
        <f>IFERROR(VLOOKUP($A53,Aug!$B:$I,4,FALSE),0)</f>
        <v>0</v>
      </c>
      <c r="L53" s="38">
        <f>IFERROR(VLOOKUP($A53,Sep!$B:$I,4,FALSE),0)</f>
        <v>0</v>
      </c>
      <c r="M53" s="38">
        <f>IFERROR(VLOOKUP($A53,Okt!$B:$I,4,FALSE),0)</f>
        <v>0</v>
      </c>
      <c r="N53" s="38">
        <f>IFERROR(VLOOKUP($A53,Nov!$B:$I,4,FALSE),0)</f>
        <v>0</v>
      </c>
      <c r="O53" s="38">
        <f>IFERROR(VLOOKUP($A53,Dec!$B:$I,4,FALSE),0)</f>
        <v>0</v>
      </c>
      <c r="P53" s="92"/>
      <c r="Q53" s="92"/>
      <c r="R53" s="106">
        <f>IFERROR(VLOOKUP($A53,Jan!$B:$I,7,FALSE),0)</f>
        <v>22.95</v>
      </c>
      <c r="S53" s="106">
        <f>IFERROR(VLOOKUP($A53,Feb!$B:$I,7,FALSE),0)</f>
        <v>22.13</v>
      </c>
      <c r="T53" s="106">
        <f>IFERROR(VLOOKUP($A53,Mrt!$B:$I,7,FALSE),0)</f>
        <v>22.26</v>
      </c>
      <c r="U53" s="106">
        <f>IFERROR(VLOOKUP($A53,Apr!$B:$I,7,FALSE),0)</f>
        <v>21.08</v>
      </c>
      <c r="V53" s="106">
        <f>IFERROR(VLOOKUP($A53,Mei!$B:$I,7,FALSE),0)</f>
        <v>22.21</v>
      </c>
      <c r="W53" s="106">
        <f>IFERROR(VLOOKUP($A53,Jun!$B:$I,7,FALSE),0)</f>
        <v>22.36</v>
      </c>
      <c r="X53" s="106">
        <f>IFERROR(VLOOKUP($A53,Jul!$B:$I,7,FALSE),0)</f>
        <v>21.28</v>
      </c>
      <c r="Y53" s="106">
        <f>IFERROR(VLOOKUP($A53,Aug!$B:$I,7,FALSE),0)</f>
        <v>0</v>
      </c>
      <c r="Z53" s="106">
        <f>IFERROR(VLOOKUP($A53,Sep!$B:$I,7,FALSE),0)</f>
        <v>0</v>
      </c>
      <c r="AA53" s="106">
        <f>IFERROR(VLOOKUP($A53,Okt!$B:$I,7,FALSE),0)</f>
        <v>0</v>
      </c>
      <c r="AB53" s="106">
        <f>IFERROR(VLOOKUP($A53,Nov!$B:$I,7,FALSE),0)</f>
        <v>0</v>
      </c>
      <c r="AC53" s="106">
        <f>IFERROR(VLOOKUP($A53,Dec!$B:$I,7,FALSE),0)</f>
        <v>0</v>
      </c>
      <c r="AD53" s="92"/>
      <c r="AE53" s="92"/>
      <c r="AF53" s="107">
        <f t="shared" si="1"/>
        <v>0.66325499999999993</v>
      </c>
      <c r="AG53" s="107">
        <f t="shared" si="2"/>
        <v>1.367634</v>
      </c>
      <c r="AH53" s="107">
        <f t="shared" si="3"/>
        <v>1.2064920000000001</v>
      </c>
      <c r="AI53" s="107">
        <f t="shared" si="4"/>
        <v>2.1543759999999996</v>
      </c>
      <c r="AJ53" s="107">
        <f t="shared" si="5"/>
        <v>2.245431</v>
      </c>
      <c r="AK53" s="107">
        <f t="shared" si="6"/>
        <v>2.4193519999999999</v>
      </c>
      <c r="AL53" s="107">
        <f t="shared" si="7"/>
        <v>2.5557280000000002</v>
      </c>
      <c r="AM53" s="107">
        <f t="shared" si="8"/>
        <v>0</v>
      </c>
      <c r="AN53" s="107">
        <f t="shared" si="9"/>
        <v>0</v>
      </c>
      <c r="AO53" s="107">
        <f t="shared" si="10"/>
        <v>0</v>
      </c>
      <c r="AP53" s="107">
        <f t="shared" si="11"/>
        <v>0</v>
      </c>
      <c r="AQ53" s="107">
        <f t="shared" si="12"/>
        <v>0</v>
      </c>
    </row>
    <row r="54" spans="1:43">
      <c r="A54" s="92" t="s">
        <v>436</v>
      </c>
      <c r="B54" s="92" t="s">
        <v>238</v>
      </c>
      <c r="C54" s="92"/>
      <c r="D54" s="38">
        <f>IFERROR(VLOOKUP($A54,Jan!$B:$I,4,FALSE),0)</f>
        <v>5.3999999999999999E-2</v>
      </c>
      <c r="E54" s="38">
        <f>IFERROR(VLOOKUP($A54,Feb!$B:$I,4,FALSE),0)</f>
        <v>5.0900000000000001E-2</v>
      </c>
      <c r="F54" s="38">
        <f>IFERROR(VLOOKUP($A54,Mrt!$B:$I,4,FALSE),0)</f>
        <v>5.5199999999999999E-2</v>
      </c>
      <c r="G54" s="38">
        <f>IFERROR(VLOOKUP($A54,Apr!$B:$I,4,FALSE),0)</f>
        <v>5.2499999999999998E-2</v>
      </c>
      <c r="H54" s="38">
        <f>IFERROR(VLOOKUP($A54,Mei!$B:$I,4,FALSE),0)</f>
        <v>5.0799999999999998E-2</v>
      </c>
      <c r="I54" s="38">
        <f>IFERROR(VLOOKUP($A54,Jun!$B:$I,4,FALSE),0)</f>
        <v>7.3800000000000004E-2</v>
      </c>
      <c r="J54" s="38">
        <f>IFERROR(VLOOKUP($A54,Jul!$B:$I,4,FALSE),0)</f>
        <v>6.9000000000000006E-2</v>
      </c>
      <c r="K54" s="38">
        <f>IFERROR(VLOOKUP($A54,Aug!$B:$I,4,FALSE),0)</f>
        <v>0</v>
      </c>
      <c r="L54" s="38">
        <f>IFERROR(VLOOKUP($A54,Sep!$B:$I,4,FALSE),0)</f>
        <v>0</v>
      </c>
      <c r="M54" s="38">
        <f>IFERROR(VLOOKUP($A54,Okt!$B:$I,4,FALSE),0)</f>
        <v>0</v>
      </c>
      <c r="N54" s="38">
        <f>IFERROR(VLOOKUP($A54,Nov!$B:$I,4,FALSE),0)</f>
        <v>0</v>
      </c>
      <c r="O54" s="38">
        <f>IFERROR(VLOOKUP($A54,Dec!$B:$I,4,FALSE),0)</f>
        <v>0</v>
      </c>
      <c r="P54" s="92"/>
      <c r="Q54" s="92"/>
      <c r="R54" s="106">
        <f>IFERROR(VLOOKUP($A54,Jan!$B:$I,7,FALSE),0)</f>
        <v>27.1</v>
      </c>
      <c r="S54" s="106">
        <f>IFERROR(VLOOKUP($A54,Feb!$B:$I,7,FALSE),0)</f>
        <v>27.53</v>
      </c>
      <c r="T54" s="106">
        <f>IFERROR(VLOOKUP($A54,Mrt!$B:$I,7,FALSE),0)</f>
        <v>27.44</v>
      </c>
      <c r="U54" s="106">
        <f>IFERROR(VLOOKUP($A54,Apr!$B:$I,7,FALSE),0)</f>
        <v>27.7</v>
      </c>
      <c r="V54" s="106">
        <f>IFERROR(VLOOKUP($A54,Mei!$B:$I,7,FALSE),0)</f>
        <v>27.8</v>
      </c>
      <c r="W54" s="106">
        <f>IFERROR(VLOOKUP($A54,Jun!$B:$I,7,FALSE),0)</f>
        <v>27.56</v>
      </c>
      <c r="X54" s="106">
        <f>IFERROR(VLOOKUP($A54,Jul!$B:$I,7,FALSE),0)</f>
        <v>26.09</v>
      </c>
      <c r="Y54" s="106">
        <f>IFERROR(VLOOKUP($A54,Aug!$B:$I,7,FALSE),0)</f>
        <v>0</v>
      </c>
      <c r="Z54" s="106">
        <f>IFERROR(VLOOKUP($A54,Sep!$B:$I,7,FALSE),0)</f>
        <v>0</v>
      </c>
      <c r="AA54" s="106">
        <f>IFERROR(VLOOKUP($A54,Okt!$B:$I,7,FALSE),0)</f>
        <v>0</v>
      </c>
      <c r="AB54" s="106">
        <f>IFERROR(VLOOKUP($A54,Nov!$B:$I,7,FALSE),0)</f>
        <v>0</v>
      </c>
      <c r="AC54" s="106">
        <f>IFERROR(VLOOKUP($A54,Dec!$B:$I,7,FALSE),0)</f>
        <v>0</v>
      </c>
      <c r="AD54" s="92"/>
      <c r="AE54" s="92"/>
      <c r="AF54" s="107">
        <f t="shared" si="1"/>
        <v>1.4634</v>
      </c>
      <c r="AG54" s="107">
        <f t="shared" si="2"/>
        <v>1.4012770000000001</v>
      </c>
      <c r="AH54" s="107">
        <f t="shared" si="3"/>
        <v>1.514688</v>
      </c>
      <c r="AI54" s="107">
        <f t="shared" si="4"/>
        <v>1.4542499999999998</v>
      </c>
      <c r="AJ54" s="107">
        <f t="shared" si="5"/>
        <v>1.4122399999999999</v>
      </c>
      <c r="AK54" s="107">
        <f t="shared" si="6"/>
        <v>2.033928</v>
      </c>
      <c r="AL54" s="107">
        <f t="shared" si="7"/>
        <v>1.8002100000000001</v>
      </c>
      <c r="AM54" s="107">
        <f t="shared" si="8"/>
        <v>0</v>
      </c>
      <c r="AN54" s="107">
        <f t="shared" si="9"/>
        <v>0</v>
      </c>
      <c r="AO54" s="107">
        <f t="shared" si="10"/>
        <v>0</v>
      </c>
      <c r="AP54" s="107">
        <f t="shared" si="11"/>
        <v>0</v>
      </c>
      <c r="AQ54" s="107">
        <f t="shared" si="12"/>
        <v>0</v>
      </c>
    </row>
    <row r="55" spans="1:43" s="92" customFormat="1">
      <c r="A55" s="232" t="s">
        <v>437</v>
      </c>
      <c r="B55" s="232" t="s">
        <v>438</v>
      </c>
      <c r="D55" s="38">
        <f>IFERROR(VLOOKUP($A55,Jan!$B:$I,4,FALSE),0)</f>
        <v>0</v>
      </c>
      <c r="E55" s="38">
        <f>IFERROR(VLOOKUP($A55,Feb!$B:$I,4,FALSE),0)</f>
        <v>0</v>
      </c>
      <c r="F55" s="38">
        <f>IFERROR(VLOOKUP($A55,Mrt!$B:$I,4,FALSE),0)</f>
        <v>0</v>
      </c>
      <c r="G55" s="38">
        <f>IFERROR(VLOOKUP($A55,Apr!$B:$I,4,FALSE),0)</f>
        <v>0</v>
      </c>
      <c r="H55" s="38">
        <f>IFERROR(VLOOKUP($A55,Mei!$B:$I,4,FALSE),0)</f>
        <v>0</v>
      </c>
      <c r="I55" s="38">
        <f>IFERROR(VLOOKUP($A55,Jun!$B:$I,4,FALSE),0)</f>
        <v>0</v>
      </c>
      <c r="J55" s="38">
        <f>IFERROR(VLOOKUP($A55,Jul!$B:$I,4,FALSE),0)</f>
        <v>0</v>
      </c>
      <c r="K55" s="38">
        <f>IFERROR(VLOOKUP($A55,Aug!$B:$I,4,FALSE),0)</f>
        <v>0</v>
      </c>
      <c r="L55" s="38">
        <f>IFERROR(VLOOKUP($A55,Sep!$B:$I,4,FALSE),0)</f>
        <v>0</v>
      </c>
      <c r="M55" s="38">
        <f>IFERROR(VLOOKUP($A55,Okt!$B:$I,4,FALSE),0)</f>
        <v>0</v>
      </c>
      <c r="N55" s="38">
        <f>IFERROR(VLOOKUP($A55,Nov!$B:$I,4,FALSE),0)</f>
        <v>0</v>
      </c>
      <c r="O55" s="38">
        <f>IFERROR(VLOOKUP($A55,Dec!$B:$I,4,FALSE),0)</f>
        <v>0</v>
      </c>
      <c r="R55" s="106">
        <f>IFERROR(VLOOKUP($A55,Jan!$B:$I,7,FALSE),0)</f>
        <v>0</v>
      </c>
      <c r="S55" s="106">
        <f>IFERROR(VLOOKUP($A55,Feb!$B:$I,7,FALSE),0)</f>
        <v>0</v>
      </c>
      <c r="T55" s="106">
        <f>IFERROR(VLOOKUP($A55,Mrt!$B:$I,7,FALSE),0)</f>
        <v>0</v>
      </c>
      <c r="U55" s="106">
        <f>IFERROR(VLOOKUP($A55,Apr!$B:$I,7,FALSE),0)</f>
        <v>0</v>
      </c>
      <c r="V55" s="106">
        <f>IFERROR(VLOOKUP($A55,Mei!$B:$I,7,FALSE),0)</f>
        <v>0</v>
      </c>
      <c r="W55" s="106">
        <f>IFERROR(VLOOKUP($A55,Jun!$B:$I,7,FALSE),0)</f>
        <v>0</v>
      </c>
      <c r="X55" s="106">
        <f>IFERROR(VLOOKUP($A55,Jul!$B:$I,7,FALSE),0)</f>
        <v>0</v>
      </c>
      <c r="Y55" s="106">
        <f>IFERROR(VLOOKUP($A55,Aug!$B:$I,7,FALSE),0)</f>
        <v>0</v>
      </c>
      <c r="Z55" s="106">
        <f>IFERROR(VLOOKUP($A55,Sep!$B:$I,7,FALSE),0)</f>
        <v>0</v>
      </c>
      <c r="AA55" s="106">
        <f>IFERROR(VLOOKUP($A55,Okt!$B:$I,7,FALSE),0)</f>
        <v>0</v>
      </c>
      <c r="AB55" s="106">
        <f>IFERROR(VLOOKUP($A55,Nov!$B:$I,7,FALSE),0)</f>
        <v>0</v>
      </c>
      <c r="AC55" s="106">
        <f>IFERROR(VLOOKUP($A55,Dec!$B:$I,7,FALSE),0)</f>
        <v>0</v>
      </c>
      <c r="AF55" s="107">
        <f t="shared" ref="AF55:AQ58" si="25">D55*R55</f>
        <v>0</v>
      </c>
      <c r="AG55" s="107">
        <f t="shared" si="25"/>
        <v>0</v>
      </c>
      <c r="AH55" s="107">
        <f t="shared" si="25"/>
        <v>0</v>
      </c>
      <c r="AI55" s="107">
        <f t="shared" si="25"/>
        <v>0</v>
      </c>
      <c r="AJ55" s="107">
        <f t="shared" si="25"/>
        <v>0</v>
      </c>
      <c r="AK55" s="107">
        <f t="shared" si="25"/>
        <v>0</v>
      </c>
      <c r="AL55" s="107">
        <f t="shared" si="25"/>
        <v>0</v>
      </c>
      <c r="AM55" s="107">
        <f t="shared" si="25"/>
        <v>0</v>
      </c>
      <c r="AN55" s="107">
        <f t="shared" si="25"/>
        <v>0</v>
      </c>
      <c r="AO55" s="107">
        <f t="shared" si="25"/>
        <v>0</v>
      </c>
      <c r="AP55" s="107">
        <f t="shared" si="25"/>
        <v>0</v>
      </c>
      <c r="AQ55" s="107">
        <f t="shared" si="25"/>
        <v>0</v>
      </c>
    </row>
    <row r="56" spans="1:43" s="92" customFormat="1">
      <c r="A56" s="232" t="s">
        <v>439</v>
      </c>
      <c r="B56" s="233" t="s">
        <v>440</v>
      </c>
      <c r="D56" s="38">
        <f>IFERROR(VLOOKUP($A56,Jan!$B:$I,4,FALSE),0)</f>
        <v>0</v>
      </c>
      <c r="E56" s="38">
        <f>IFERROR(VLOOKUP($A56,Feb!$B:$I,4,FALSE),0)</f>
        <v>0</v>
      </c>
      <c r="F56" s="38">
        <f>IFERROR(VLOOKUP($A56,Mrt!$B:$I,4,FALSE),0)</f>
        <v>0</v>
      </c>
      <c r="G56" s="38">
        <f>IFERROR(VLOOKUP($A56,Apr!$B:$I,4,FALSE),0)</f>
        <v>0</v>
      </c>
      <c r="H56" s="38">
        <f>IFERROR(VLOOKUP($A56,Mei!$B:$I,4,FALSE),0)</f>
        <v>0</v>
      </c>
      <c r="I56" s="38">
        <f>IFERROR(VLOOKUP($A56,Jun!$B:$I,4,FALSE),0)</f>
        <v>0</v>
      </c>
      <c r="J56" s="38">
        <f>IFERROR(VLOOKUP($A56,Jul!$B:$I,4,FALSE),0)</f>
        <v>0</v>
      </c>
      <c r="K56" s="38">
        <f>IFERROR(VLOOKUP($A56,Aug!$B:$I,4,FALSE),0)</f>
        <v>0</v>
      </c>
      <c r="L56" s="38">
        <f>IFERROR(VLOOKUP($A56,Sep!$B:$I,4,FALSE),0)</f>
        <v>0</v>
      </c>
      <c r="M56" s="38">
        <f>IFERROR(VLOOKUP($A56,Okt!$B:$I,4,FALSE),0)</f>
        <v>0</v>
      </c>
      <c r="N56" s="38">
        <f>IFERROR(VLOOKUP($A56,Nov!$B:$I,4,FALSE),0)</f>
        <v>0</v>
      </c>
      <c r="O56" s="38">
        <f>IFERROR(VLOOKUP($A56,Dec!$B:$I,4,FALSE),0)</f>
        <v>0</v>
      </c>
      <c r="R56" s="106">
        <f>IFERROR(VLOOKUP($A56,Jan!$B:$I,7,FALSE),0)</f>
        <v>0</v>
      </c>
      <c r="S56" s="106">
        <f>IFERROR(VLOOKUP($A56,Feb!$B:$I,7,FALSE),0)</f>
        <v>0</v>
      </c>
      <c r="T56" s="106">
        <f>IFERROR(VLOOKUP($A56,Mrt!$B:$I,7,FALSE),0)</f>
        <v>0</v>
      </c>
      <c r="U56" s="106">
        <f>IFERROR(VLOOKUP($A56,Apr!$B:$I,7,FALSE),0)</f>
        <v>0</v>
      </c>
      <c r="V56" s="106">
        <f>IFERROR(VLOOKUP($A56,Mei!$B:$I,7,FALSE),0)</f>
        <v>0</v>
      </c>
      <c r="W56" s="106">
        <f>IFERROR(VLOOKUP($A56,Jun!$B:$I,7,FALSE),0)</f>
        <v>0</v>
      </c>
      <c r="X56" s="106">
        <f>IFERROR(VLOOKUP($A56,Jul!$B:$I,7,FALSE),0)</f>
        <v>0</v>
      </c>
      <c r="Y56" s="106">
        <f>IFERROR(VLOOKUP($A56,Aug!$B:$I,7,FALSE),0)</f>
        <v>0</v>
      </c>
      <c r="Z56" s="106">
        <f>IFERROR(VLOOKUP($A56,Sep!$B:$I,7,FALSE),0)</f>
        <v>0</v>
      </c>
      <c r="AA56" s="106">
        <f>IFERROR(VLOOKUP($A56,Okt!$B:$I,7,FALSE),0)</f>
        <v>0</v>
      </c>
      <c r="AB56" s="106">
        <f>IFERROR(VLOOKUP($A56,Nov!$B:$I,7,FALSE),0)</f>
        <v>0</v>
      </c>
      <c r="AC56" s="106">
        <f>IFERROR(VLOOKUP($A56,Dec!$B:$I,7,FALSE),0)</f>
        <v>0</v>
      </c>
      <c r="AF56" s="107">
        <f t="shared" si="25"/>
        <v>0</v>
      </c>
      <c r="AG56" s="107">
        <f t="shared" si="25"/>
        <v>0</v>
      </c>
      <c r="AH56" s="107">
        <f t="shared" si="25"/>
        <v>0</v>
      </c>
      <c r="AI56" s="107">
        <f t="shared" si="25"/>
        <v>0</v>
      </c>
      <c r="AJ56" s="107">
        <f t="shared" si="25"/>
        <v>0</v>
      </c>
      <c r="AK56" s="107">
        <f t="shared" si="25"/>
        <v>0</v>
      </c>
      <c r="AL56" s="107">
        <f t="shared" si="25"/>
        <v>0</v>
      </c>
      <c r="AM56" s="107">
        <f t="shared" si="25"/>
        <v>0</v>
      </c>
      <c r="AN56" s="107">
        <f t="shared" si="25"/>
        <v>0</v>
      </c>
      <c r="AO56" s="107">
        <f t="shared" si="25"/>
        <v>0</v>
      </c>
      <c r="AP56" s="107">
        <f t="shared" si="25"/>
        <v>0</v>
      </c>
      <c r="AQ56" s="107">
        <f t="shared" si="25"/>
        <v>0</v>
      </c>
    </row>
    <row r="57" spans="1:43" s="92" customFormat="1">
      <c r="A57" s="232" t="s">
        <v>441</v>
      </c>
      <c r="B57" s="233" t="s">
        <v>442</v>
      </c>
      <c r="D57" s="38">
        <f>IFERROR(VLOOKUP($A57,Jan!$B:$I,4,FALSE),0)</f>
        <v>0</v>
      </c>
      <c r="E57" s="38">
        <f>IFERROR(VLOOKUP($A57,Feb!$B:$I,4,FALSE),0)</f>
        <v>0</v>
      </c>
      <c r="F57" s="38">
        <f>IFERROR(VLOOKUP($A57,Mrt!$B:$I,4,FALSE),0)</f>
        <v>0</v>
      </c>
      <c r="G57" s="38">
        <f>IFERROR(VLOOKUP($A57,Apr!$B:$I,4,FALSE),0)</f>
        <v>0</v>
      </c>
      <c r="H57" s="38">
        <f>IFERROR(VLOOKUP($A57,Mei!$B:$I,4,FALSE),0)</f>
        <v>0</v>
      </c>
      <c r="I57" s="38">
        <f>IFERROR(VLOOKUP($A57,Jun!$B:$I,4,FALSE),0)</f>
        <v>0</v>
      </c>
      <c r="J57" s="38">
        <f>IFERROR(VLOOKUP($A57,Jul!$B:$I,4,FALSE),0)</f>
        <v>0</v>
      </c>
      <c r="K57" s="38">
        <f>IFERROR(VLOOKUP($A57,Aug!$B:$I,4,FALSE),0)</f>
        <v>0</v>
      </c>
      <c r="L57" s="38">
        <f>IFERROR(VLOOKUP($A57,Sep!$B:$I,4,FALSE),0)</f>
        <v>0</v>
      </c>
      <c r="M57" s="38">
        <f>IFERROR(VLOOKUP($A57,Okt!$B:$I,4,FALSE),0)</f>
        <v>0</v>
      </c>
      <c r="N57" s="38">
        <f>IFERROR(VLOOKUP($A57,Nov!$B:$I,4,FALSE),0)</f>
        <v>0</v>
      </c>
      <c r="O57" s="38">
        <f>IFERROR(VLOOKUP($A57,Dec!$B:$I,4,FALSE),0)</f>
        <v>0</v>
      </c>
      <c r="R57" s="106">
        <f>IFERROR(VLOOKUP($A57,Jan!$B:$I,7,FALSE),0)</f>
        <v>0</v>
      </c>
      <c r="S57" s="106">
        <f>IFERROR(VLOOKUP($A57,Feb!$B:$I,7,FALSE),0)</f>
        <v>0</v>
      </c>
      <c r="T57" s="106">
        <f>IFERROR(VLOOKUP($A57,Mrt!$B:$I,7,FALSE),0)</f>
        <v>0</v>
      </c>
      <c r="U57" s="106">
        <f>IFERROR(VLOOKUP($A57,Apr!$B:$I,7,FALSE),0)</f>
        <v>0</v>
      </c>
      <c r="V57" s="106">
        <f>IFERROR(VLOOKUP($A57,Mei!$B:$I,7,FALSE),0)</f>
        <v>0</v>
      </c>
      <c r="W57" s="106">
        <f>IFERROR(VLOOKUP($A57,Jun!$B:$I,7,FALSE),0)</f>
        <v>0</v>
      </c>
      <c r="X57" s="106">
        <f>IFERROR(VLOOKUP($A57,Jul!$B:$I,7,FALSE),0)</f>
        <v>0</v>
      </c>
      <c r="Y57" s="106">
        <f>IFERROR(VLOOKUP($A57,Aug!$B:$I,7,FALSE),0)</f>
        <v>0</v>
      </c>
      <c r="Z57" s="106">
        <f>IFERROR(VLOOKUP($A57,Sep!$B:$I,7,FALSE),0)</f>
        <v>0</v>
      </c>
      <c r="AA57" s="106">
        <f>IFERROR(VLOOKUP($A57,Okt!$B:$I,7,FALSE),0)</f>
        <v>0</v>
      </c>
      <c r="AB57" s="106">
        <f>IFERROR(VLOOKUP($A57,Nov!$B:$I,7,FALSE),0)</f>
        <v>0</v>
      </c>
      <c r="AC57" s="106">
        <f>IFERROR(VLOOKUP($A57,Dec!$B:$I,7,FALSE),0)</f>
        <v>0</v>
      </c>
      <c r="AF57" s="107">
        <f t="shared" si="25"/>
        <v>0</v>
      </c>
      <c r="AG57" s="107">
        <f t="shared" si="25"/>
        <v>0</v>
      </c>
      <c r="AH57" s="107">
        <f t="shared" si="25"/>
        <v>0</v>
      </c>
      <c r="AI57" s="107">
        <f t="shared" si="25"/>
        <v>0</v>
      </c>
      <c r="AJ57" s="107">
        <f t="shared" si="25"/>
        <v>0</v>
      </c>
      <c r="AK57" s="107">
        <f t="shared" si="25"/>
        <v>0</v>
      </c>
      <c r="AL57" s="107">
        <f t="shared" si="25"/>
        <v>0</v>
      </c>
      <c r="AM57" s="107">
        <f t="shared" si="25"/>
        <v>0</v>
      </c>
      <c r="AN57" s="107">
        <f t="shared" si="25"/>
        <v>0</v>
      </c>
      <c r="AO57" s="107">
        <f t="shared" si="25"/>
        <v>0</v>
      </c>
      <c r="AP57" s="107">
        <f t="shared" si="25"/>
        <v>0</v>
      </c>
      <c r="AQ57" s="107">
        <f t="shared" si="25"/>
        <v>0</v>
      </c>
    </row>
    <row r="58" spans="1:43">
      <c r="A58" s="232" t="s">
        <v>443</v>
      </c>
      <c r="B58" s="233" t="s">
        <v>444</v>
      </c>
      <c r="C58" s="92"/>
      <c r="D58" s="38">
        <f>IFERROR(VLOOKUP($A58,Jan!$B:$I,4,FALSE),0)</f>
        <v>0</v>
      </c>
      <c r="E58" s="38">
        <f>IFERROR(VLOOKUP($A58,Feb!$B:$I,4,FALSE),0)</f>
        <v>0</v>
      </c>
      <c r="F58" s="38">
        <f>IFERROR(VLOOKUP($A58,Mrt!$B:$I,4,FALSE),0)</f>
        <v>0</v>
      </c>
      <c r="G58" s="38">
        <f>IFERROR(VLOOKUP($A58,Apr!$B:$I,4,FALSE),0)</f>
        <v>0</v>
      </c>
      <c r="H58" s="38">
        <f>IFERROR(VLOOKUP($A58,Mei!$B:$I,4,FALSE),0)</f>
        <v>0</v>
      </c>
      <c r="I58" s="38">
        <f>IFERROR(VLOOKUP($A58,Jun!$B:$I,4,FALSE),0)</f>
        <v>0</v>
      </c>
      <c r="J58" s="38">
        <f>IFERROR(VLOOKUP($A58,Jul!$B:$I,4,FALSE),0)</f>
        <v>0</v>
      </c>
      <c r="K58" s="38">
        <f>IFERROR(VLOOKUP($A58,Aug!$B:$I,4,FALSE),0)</f>
        <v>0</v>
      </c>
      <c r="L58" s="38">
        <f>IFERROR(VLOOKUP($A58,Sep!$B:$I,4,FALSE),0)</f>
        <v>0</v>
      </c>
      <c r="M58" s="38">
        <f>IFERROR(VLOOKUP($A58,Okt!$B:$I,4,FALSE),0)</f>
        <v>0</v>
      </c>
      <c r="N58" s="38">
        <f>IFERROR(VLOOKUP($A58,Nov!$B:$I,4,FALSE),0)</f>
        <v>0</v>
      </c>
      <c r="O58" s="38">
        <f>IFERROR(VLOOKUP($A58,Dec!$B:$I,4,FALSE),0)</f>
        <v>0</v>
      </c>
      <c r="P58" s="92"/>
      <c r="Q58" s="92"/>
      <c r="R58" s="106">
        <f>IFERROR(VLOOKUP($A58,Jan!$B:$I,7,FALSE),0)</f>
        <v>0</v>
      </c>
      <c r="S58" s="106">
        <f>IFERROR(VLOOKUP($A58,Feb!$B:$I,7,FALSE),0)</f>
        <v>0</v>
      </c>
      <c r="T58" s="106">
        <f>IFERROR(VLOOKUP($A58,Mrt!$B:$I,7,FALSE),0)</f>
        <v>0</v>
      </c>
      <c r="U58" s="106">
        <f>IFERROR(VLOOKUP($A58,Apr!$B:$I,7,FALSE),0)</f>
        <v>0</v>
      </c>
      <c r="V58" s="106">
        <f>IFERROR(VLOOKUP($A58,Mei!$B:$I,7,FALSE),0)</f>
        <v>0</v>
      </c>
      <c r="W58" s="106">
        <f>IFERROR(VLOOKUP($A58,Jun!$B:$I,7,FALSE),0)</f>
        <v>0</v>
      </c>
      <c r="X58" s="106">
        <f>IFERROR(VLOOKUP($A58,Jul!$B:$I,7,FALSE),0)</f>
        <v>0</v>
      </c>
      <c r="Y58" s="106">
        <f>IFERROR(VLOOKUP($A58,Aug!$B:$I,7,FALSE),0)</f>
        <v>0</v>
      </c>
      <c r="Z58" s="106">
        <f>IFERROR(VLOOKUP($A58,Sep!$B:$I,7,FALSE),0)</f>
        <v>0</v>
      </c>
      <c r="AA58" s="106">
        <f>IFERROR(VLOOKUP($A58,Okt!$B:$I,7,FALSE),0)</f>
        <v>0</v>
      </c>
      <c r="AB58" s="106">
        <f>IFERROR(VLOOKUP($A58,Nov!$B:$I,7,FALSE),0)</f>
        <v>0</v>
      </c>
      <c r="AC58" s="106">
        <f>IFERROR(VLOOKUP($A58,Dec!$B:$I,7,FALSE),0)</f>
        <v>0</v>
      </c>
      <c r="AD58" s="92"/>
      <c r="AE58" s="92"/>
      <c r="AF58" s="107">
        <f t="shared" si="25"/>
        <v>0</v>
      </c>
      <c r="AG58" s="107">
        <f t="shared" si="25"/>
        <v>0</v>
      </c>
      <c r="AH58" s="107">
        <f t="shared" si="25"/>
        <v>0</v>
      </c>
      <c r="AI58" s="107">
        <f t="shared" si="25"/>
        <v>0</v>
      </c>
      <c r="AJ58" s="107">
        <f t="shared" si="25"/>
        <v>0</v>
      </c>
      <c r="AK58" s="107">
        <f t="shared" si="25"/>
        <v>0</v>
      </c>
      <c r="AL58" s="107">
        <f t="shared" si="25"/>
        <v>0</v>
      </c>
      <c r="AM58" s="107">
        <f t="shared" si="25"/>
        <v>0</v>
      </c>
      <c r="AN58" s="107">
        <f t="shared" si="25"/>
        <v>0</v>
      </c>
      <c r="AO58" s="107">
        <f t="shared" si="25"/>
        <v>0</v>
      </c>
      <c r="AP58" s="107">
        <f t="shared" si="25"/>
        <v>0</v>
      </c>
      <c r="AQ58" s="107">
        <f t="shared" si="25"/>
        <v>0</v>
      </c>
    </row>
    <row r="59" spans="1:43" s="92" customFormat="1">
      <c r="A59" s="41" t="s">
        <v>445</v>
      </c>
      <c r="B59" s="311" t="s">
        <v>170</v>
      </c>
      <c r="D59" s="38">
        <f>IFERROR(VLOOKUP($A59,Jan!$B:$I,4,FALSE),0)</f>
        <v>7.7600000000000002E-2</v>
      </c>
      <c r="E59" s="38">
        <f>IFERROR(VLOOKUP($A59,Feb!$B:$I,4,FALSE),0)</f>
        <v>6.7299999999999999E-2</v>
      </c>
      <c r="F59" s="38">
        <f>IFERROR(VLOOKUP($A59,Mrt!$B:$I,4,FALSE),0)</f>
        <v>8.8900000000000007E-2</v>
      </c>
      <c r="G59" s="38">
        <f>IFERROR(VLOOKUP($A59,Apr!$B:$I,4,FALSE),0)</f>
        <v>7.2400000000000006E-2</v>
      </c>
      <c r="H59" s="38">
        <f>IFERROR(VLOOKUP($A59,Mei!$B:$I,4,FALSE),0)</f>
        <v>6.3500000000000001E-2</v>
      </c>
      <c r="I59" s="38">
        <f>IFERROR(VLOOKUP($A59,Jun!$B:$I,4,FALSE),0)</f>
        <v>6.5000000000000002E-2</v>
      </c>
      <c r="J59" s="38">
        <f>IFERROR(VLOOKUP($A59,Jul!$B:$I,4,FALSE),0)</f>
        <v>2.2599999999999999E-2</v>
      </c>
      <c r="K59" s="38">
        <f>IFERROR(VLOOKUP($A59,Aug!$B:$I,4,FALSE),0)</f>
        <v>0</v>
      </c>
      <c r="L59" s="38">
        <f>IFERROR(VLOOKUP($A59,Sep!$B:$I,4,FALSE),0)</f>
        <v>0</v>
      </c>
      <c r="M59" s="38">
        <f>IFERROR(VLOOKUP($A59,Okt!$B:$I,4,FALSE),0)</f>
        <v>0</v>
      </c>
      <c r="N59" s="38">
        <f>IFERROR(VLOOKUP($A59,Nov!$B:$I,4,FALSE),0)</f>
        <v>0</v>
      </c>
      <c r="O59" s="38">
        <f>IFERROR(VLOOKUP($A59,Dec!$B:$I,4,FALSE),0)</f>
        <v>0</v>
      </c>
      <c r="R59" s="106">
        <f>IFERROR(VLOOKUP($A59,Jan!$B:$I,7,FALSE),0)</f>
        <v>15.63</v>
      </c>
      <c r="S59" s="106">
        <f>IFERROR(VLOOKUP($A59,Feb!$B:$I,7,FALSE),0)</f>
        <v>14.85</v>
      </c>
      <c r="T59" s="106">
        <f>IFERROR(VLOOKUP($A59,Mrt!$B:$I,7,FALSE),0)</f>
        <v>15.29</v>
      </c>
      <c r="U59" s="106">
        <f>IFERROR(VLOOKUP($A59,Apr!$B:$I,7,FALSE),0)</f>
        <v>15.75</v>
      </c>
      <c r="V59" s="106">
        <f>IFERROR(VLOOKUP($A59,Mei!$B:$I,7,FALSE),0)</f>
        <v>15.75</v>
      </c>
      <c r="W59" s="106">
        <f>IFERROR(VLOOKUP($A59,Jun!$B:$I,7,FALSE),0)</f>
        <v>15.38</v>
      </c>
      <c r="X59" s="106">
        <f>IFERROR(VLOOKUP($A59,Jul!$B:$I,7,FALSE),0)</f>
        <v>14.58</v>
      </c>
      <c r="Y59" s="106">
        <f>IFERROR(VLOOKUP($A59,Aug!$B:$I,7,FALSE),0)</f>
        <v>0</v>
      </c>
      <c r="Z59" s="106">
        <f>IFERROR(VLOOKUP($A59,Sep!$B:$I,7,FALSE),0)</f>
        <v>0</v>
      </c>
      <c r="AA59" s="106">
        <f>IFERROR(VLOOKUP($A59,Okt!$B:$I,7,FALSE),0)</f>
        <v>0</v>
      </c>
      <c r="AB59" s="106">
        <f>IFERROR(VLOOKUP($A59,Nov!$B:$I,7,FALSE),0)</f>
        <v>0</v>
      </c>
      <c r="AC59" s="106">
        <f>IFERROR(VLOOKUP($A59,Dec!$B:$I,7,FALSE),0)</f>
        <v>0</v>
      </c>
      <c r="AF59" s="107">
        <f t="shared" ref="AF59" si="26">D59*R59</f>
        <v>1.2128880000000002</v>
      </c>
      <c r="AG59" s="107">
        <f t="shared" ref="AG59" si="27">E59*S59</f>
        <v>0.99940499999999999</v>
      </c>
      <c r="AH59" s="107">
        <f t="shared" ref="AH59" si="28">F59*T59</f>
        <v>1.359281</v>
      </c>
      <c r="AI59" s="107">
        <f t="shared" ref="AI59" si="29">G59*U59</f>
        <v>1.1403000000000001</v>
      </c>
      <c r="AJ59" s="107">
        <f t="shared" ref="AJ59" si="30">H59*V59</f>
        <v>1.0001249999999999</v>
      </c>
      <c r="AK59" s="107">
        <f t="shared" ref="AK59" si="31">I59*W59</f>
        <v>0.99970000000000003</v>
      </c>
      <c r="AL59" s="107">
        <f t="shared" ref="AL59" si="32">J59*X59</f>
        <v>0.32950799999999997</v>
      </c>
      <c r="AM59" s="107">
        <f t="shared" ref="AM59" si="33">K59*Y59</f>
        <v>0</v>
      </c>
      <c r="AN59" s="107">
        <f t="shared" ref="AN59" si="34">L59*Z59</f>
        <v>0</v>
      </c>
      <c r="AO59" s="107">
        <f t="shared" ref="AO59" si="35">M59*AA59</f>
        <v>0</v>
      </c>
      <c r="AP59" s="107">
        <f t="shared" ref="AP59" si="36">N59*AB59</f>
        <v>0</v>
      </c>
      <c r="AQ59" s="107">
        <f t="shared" ref="AQ59" si="37">O59*AC59</f>
        <v>0</v>
      </c>
    </row>
    <row r="60" spans="1:43" s="92" customFormat="1">
      <c r="A60" s="41" t="s">
        <v>446</v>
      </c>
      <c r="B60" s="311" t="s">
        <v>173</v>
      </c>
      <c r="D60" s="38">
        <f>IFERROR(VLOOKUP($A60,Jan!$B:$I,4,FALSE),0)</f>
        <v>0.25159999999999999</v>
      </c>
      <c r="E60" s="38">
        <f>IFERROR(VLOOKUP($A60,Feb!$B:$I,4,FALSE),0)</f>
        <v>0.2465</v>
      </c>
      <c r="F60" s="38">
        <f>IFERROR(VLOOKUP($A60,Mrt!$B:$I,4,FALSE),0)</f>
        <v>0.23730000000000001</v>
      </c>
      <c r="G60" s="38">
        <f>IFERROR(VLOOKUP($A60,Apr!$B:$I,4,FALSE),0)</f>
        <v>0.28739999999999999</v>
      </c>
      <c r="H60" s="38">
        <f>IFERROR(VLOOKUP($A60,Mei!$B:$I,4,FALSE),0)</f>
        <v>0.28839999999999999</v>
      </c>
      <c r="I60" s="38">
        <f>IFERROR(VLOOKUP($A60,Jun!$B:$I,4,FALSE),0)</f>
        <v>0.34399999999999997</v>
      </c>
      <c r="J60" s="38">
        <f>IFERROR(VLOOKUP($A60,Jul!$B:$I,4,FALSE),0)</f>
        <v>0.25180000000000002</v>
      </c>
      <c r="K60" s="38">
        <f>IFERROR(VLOOKUP($A60,Aug!$B:$I,4,FALSE),0)</f>
        <v>0</v>
      </c>
      <c r="L60" s="38">
        <f>IFERROR(VLOOKUP($A60,Sep!$B:$I,4,FALSE),0)</f>
        <v>0</v>
      </c>
      <c r="M60" s="38">
        <f>IFERROR(VLOOKUP($A60,Okt!$B:$I,4,FALSE),0)</f>
        <v>0</v>
      </c>
      <c r="N60" s="38">
        <f>IFERROR(VLOOKUP($A60,Nov!$B:$I,4,FALSE),0)</f>
        <v>0</v>
      </c>
      <c r="O60" s="38">
        <f>IFERROR(VLOOKUP($A60,Dec!$B:$I,4,FALSE),0)</f>
        <v>0</v>
      </c>
      <c r="R60" s="106">
        <f>IFERROR(VLOOKUP($A60,Jan!$B:$I,7,FALSE),0)</f>
        <v>15.19</v>
      </c>
      <c r="S60" s="106">
        <f>IFERROR(VLOOKUP($A60,Feb!$B:$I,7,FALSE),0)</f>
        <v>14.26</v>
      </c>
      <c r="T60" s="106">
        <f>IFERROR(VLOOKUP($A60,Mrt!$B:$I,7,FALSE),0)</f>
        <v>14.56</v>
      </c>
      <c r="U60" s="106">
        <f>IFERROR(VLOOKUP($A60,Apr!$B:$I,7,FALSE),0)</f>
        <v>14.59</v>
      </c>
      <c r="V60" s="106">
        <f>IFERROR(VLOOKUP($A60,Mei!$B:$I,7,FALSE),0)</f>
        <v>14.3</v>
      </c>
      <c r="W60" s="106">
        <f>IFERROR(VLOOKUP($A60,Jun!$B:$I,7,FALSE),0)</f>
        <v>14.3</v>
      </c>
      <c r="X60" s="106">
        <f>IFERROR(VLOOKUP($A60,Jul!$B:$I,7,FALSE),0)</f>
        <v>13.07</v>
      </c>
      <c r="Y60" s="106">
        <f>IFERROR(VLOOKUP($A60,Aug!$B:$I,7,FALSE),0)</f>
        <v>0</v>
      </c>
      <c r="Z60" s="106">
        <f>IFERROR(VLOOKUP($A60,Sep!$B:$I,7,FALSE),0)</f>
        <v>0</v>
      </c>
      <c r="AA60" s="106">
        <f>IFERROR(VLOOKUP($A60,Okt!$B:$I,7,FALSE),0)</f>
        <v>0</v>
      </c>
      <c r="AB60" s="106">
        <f>IFERROR(VLOOKUP($A60,Nov!$B:$I,7,FALSE),0)</f>
        <v>0</v>
      </c>
      <c r="AC60" s="106">
        <f>IFERROR(VLOOKUP($A60,Dec!$B:$I,7,FALSE),0)</f>
        <v>0</v>
      </c>
      <c r="AF60" s="107">
        <f t="shared" ref="AF60:AF63" si="38">D60*R60</f>
        <v>3.8218039999999998</v>
      </c>
      <c r="AG60" s="107">
        <f t="shared" ref="AG60:AG63" si="39">E60*S60</f>
        <v>3.5150899999999998</v>
      </c>
      <c r="AH60" s="107">
        <f t="shared" ref="AH60:AH63" si="40">F60*T60</f>
        <v>3.4550880000000004</v>
      </c>
      <c r="AI60" s="107">
        <f t="shared" ref="AI60:AI63" si="41">G60*U60</f>
        <v>4.1931659999999997</v>
      </c>
      <c r="AJ60" s="107">
        <f t="shared" ref="AJ60:AJ63" si="42">H60*V60</f>
        <v>4.1241200000000005</v>
      </c>
      <c r="AK60" s="107">
        <f t="shared" ref="AK60:AK63" si="43">I60*W60</f>
        <v>4.9192</v>
      </c>
      <c r="AL60" s="107">
        <f t="shared" ref="AL60:AL63" si="44">J60*X60</f>
        <v>3.2910260000000005</v>
      </c>
      <c r="AM60" s="107">
        <f t="shared" ref="AM60:AM63" si="45">K60*Y60</f>
        <v>0</v>
      </c>
      <c r="AN60" s="107">
        <f t="shared" ref="AN60:AN63" si="46">L60*Z60</f>
        <v>0</v>
      </c>
      <c r="AO60" s="107">
        <f t="shared" ref="AO60:AO63" si="47">M60*AA60</f>
        <v>0</v>
      </c>
      <c r="AP60" s="107">
        <f t="shared" ref="AP60:AP63" si="48">N60*AB60</f>
        <v>0</v>
      </c>
      <c r="AQ60" s="107">
        <f t="shared" ref="AQ60:AQ63" si="49">O60*AC60</f>
        <v>0</v>
      </c>
    </row>
    <row r="61" spans="1:43" s="92" customFormat="1">
      <c r="A61" s="41"/>
      <c r="B61" s="398" t="s">
        <v>871</v>
      </c>
      <c r="D61" s="38">
        <f>IFERROR(VLOOKUP($A61,'Jan DEF'!$B:$I,4,FALSE),0)</f>
        <v>0</v>
      </c>
      <c r="E61" s="38">
        <f>IFERROR(VLOOKUP($A61,'Feb DEF'!$B:$I,4,FALSE),0)</f>
        <v>0</v>
      </c>
      <c r="F61" s="38">
        <f>IFERROR(VLOOKUP($A61,'Mrt DEF'!$B:$I,4,FALSE),0)</f>
        <v>0</v>
      </c>
      <c r="G61" s="38">
        <f>IFERROR(VLOOKUP($A61,'Apr DEF'!$B:$I,4,FALSE),0)</f>
        <v>0</v>
      </c>
      <c r="H61" s="38">
        <f>IFERROR(VLOOKUP($A61,'Mei DEF'!$B:$I,4,FALSE),0)</f>
        <v>0</v>
      </c>
      <c r="I61" s="38">
        <f>IFERROR(VLOOKUP($A61,'Jun DEF'!$B:$I,4,FALSE),0)</f>
        <v>0</v>
      </c>
      <c r="J61" s="38">
        <f>IFERROR(VLOOKUP($A61,'Jul DEF'!$B:$I,4,FALSE),0)</f>
        <v>0</v>
      </c>
      <c r="K61" s="38">
        <f>IFERROR(VLOOKUP($A61,'Aug DEF'!$B:$I,4,FALSE),0)</f>
        <v>0</v>
      </c>
      <c r="L61" s="38">
        <f>IFERROR(VLOOKUP($A61,'Sep DEF'!$B:$I,4,FALSE),0)</f>
        <v>0</v>
      </c>
      <c r="M61" s="38">
        <f>IFERROR(VLOOKUP($A61,'Okt DEF'!$B:$I,4,FALSE),0)</f>
        <v>0</v>
      </c>
      <c r="N61" s="38">
        <f>IFERROR(VLOOKUP($A61,'Nov DEF'!$B:$I,4,FALSE),0)</f>
        <v>0</v>
      </c>
      <c r="O61" s="38">
        <f>IFERROR(VLOOKUP($A61,'Dec DEF'!$B:$I,4,FALSE),0)</f>
        <v>0</v>
      </c>
      <c r="R61" s="106">
        <f>IFERROR(VLOOKUP($A61,'Jan DEF'!$B:$I,7,FALSE),0)</f>
        <v>0</v>
      </c>
      <c r="S61" s="106">
        <f>IFERROR(VLOOKUP($A61,'Feb DEF'!$B:$I,7,FALSE),0)</f>
        <v>0</v>
      </c>
      <c r="T61" s="106">
        <f>IFERROR(VLOOKUP($A61,'Mrt DEF'!$B:$I,7,FALSE),0)</f>
        <v>0</v>
      </c>
      <c r="U61" s="106">
        <f>IFERROR(VLOOKUP($A61,'Apr DEF'!$B:$I,7,FALSE),0)</f>
        <v>0</v>
      </c>
      <c r="V61" s="106">
        <f>IFERROR(VLOOKUP($A61,'Mei DEF'!$B:$I,7,FALSE),0)</f>
        <v>0</v>
      </c>
      <c r="W61" s="106">
        <f>IFERROR(VLOOKUP($A61,'Jun DEF'!$B:$I,7,FALSE),0)</f>
        <v>0</v>
      </c>
      <c r="X61" s="106">
        <f>IFERROR(VLOOKUP($A61,'Jul DEF'!$B:$I,7,FALSE),0)</f>
        <v>0</v>
      </c>
      <c r="Y61" s="106">
        <f>IFERROR(VLOOKUP($A61,'Aug DEF'!$B:$I,7,FALSE),0)</f>
        <v>0</v>
      </c>
      <c r="Z61" s="106">
        <f>IFERROR(VLOOKUP($A61,'Sep DEF'!$B:$I,7,FALSE),0)</f>
        <v>0</v>
      </c>
      <c r="AA61" s="106">
        <f>IFERROR(VLOOKUP($A61,'Okt DEF'!$B:$I,7,FALSE),0)</f>
        <v>0</v>
      </c>
      <c r="AB61" s="106">
        <f>IFERROR(VLOOKUP($A61,'Nov DEF'!$B:$I,7,FALSE),0)</f>
        <v>0</v>
      </c>
      <c r="AC61" s="106">
        <f>IFERROR(VLOOKUP($A61,'Dec DEF'!$B:$I,7,FALSE),0)</f>
        <v>0</v>
      </c>
      <c r="AF61" s="107">
        <f t="shared" si="38"/>
        <v>0</v>
      </c>
      <c r="AG61" s="107">
        <f t="shared" si="39"/>
        <v>0</v>
      </c>
      <c r="AH61" s="107">
        <f t="shared" si="40"/>
        <v>0</v>
      </c>
      <c r="AI61" s="107">
        <f t="shared" si="41"/>
        <v>0</v>
      </c>
      <c r="AJ61" s="107">
        <f t="shared" si="42"/>
        <v>0</v>
      </c>
      <c r="AK61" s="107">
        <f t="shared" si="43"/>
        <v>0</v>
      </c>
      <c r="AL61" s="107">
        <f t="shared" si="44"/>
        <v>0</v>
      </c>
      <c r="AM61" s="107">
        <f t="shared" si="45"/>
        <v>0</v>
      </c>
      <c r="AN61" s="107">
        <f t="shared" si="46"/>
        <v>0</v>
      </c>
      <c r="AO61" s="107">
        <f t="shared" si="47"/>
        <v>0</v>
      </c>
      <c r="AP61" s="107">
        <f t="shared" si="48"/>
        <v>0</v>
      </c>
      <c r="AQ61" s="107">
        <f t="shared" si="49"/>
        <v>0</v>
      </c>
    </row>
    <row r="62" spans="1:43" s="92" customFormat="1">
      <c r="A62" s="41"/>
      <c r="B62" s="398" t="s">
        <v>872</v>
      </c>
      <c r="D62" s="38">
        <f>IFERROR(VLOOKUP($A62,'Jan DEF'!$B:$I,4,FALSE),0)</f>
        <v>0</v>
      </c>
      <c r="E62" s="38">
        <f>IFERROR(VLOOKUP($A62,'Feb DEF'!$B:$I,4,FALSE),0)</f>
        <v>0</v>
      </c>
      <c r="F62" s="38">
        <f>IFERROR(VLOOKUP($A62,'Mrt DEF'!$B:$I,4,FALSE),0)</f>
        <v>0</v>
      </c>
      <c r="G62" s="38">
        <f>IFERROR(VLOOKUP($A62,'Apr DEF'!$B:$I,4,FALSE),0)</f>
        <v>0</v>
      </c>
      <c r="H62" s="38">
        <f>IFERROR(VLOOKUP($A62,'Mei DEF'!$B:$I,4,FALSE),0)</f>
        <v>0</v>
      </c>
      <c r="I62" s="38">
        <f>IFERROR(VLOOKUP($A62,'Jun DEF'!$B:$I,4,FALSE),0)</f>
        <v>0</v>
      </c>
      <c r="J62" s="38">
        <f>IFERROR(VLOOKUP($A62,'Jul DEF'!$B:$I,4,FALSE),0)</f>
        <v>0</v>
      </c>
      <c r="K62" s="38">
        <f>IFERROR(VLOOKUP($A62,'Aug DEF'!$B:$I,4,FALSE),0)</f>
        <v>0</v>
      </c>
      <c r="L62" s="38">
        <f>IFERROR(VLOOKUP($A62,'Sep DEF'!$B:$I,4,FALSE),0)</f>
        <v>0</v>
      </c>
      <c r="M62" s="38">
        <f>IFERROR(VLOOKUP($A62,'Okt DEF'!$B:$I,4,FALSE),0)</f>
        <v>0</v>
      </c>
      <c r="N62" s="38">
        <f>IFERROR(VLOOKUP($A62,'Nov DEF'!$B:$I,4,FALSE),0)</f>
        <v>0</v>
      </c>
      <c r="O62" s="38">
        <f>IFERROR(VLOOKUP($A62,'Dec DEF'!$B:$I,4,FALSE),0)</f>
        <v>0</v>
      </c>
      <c r="R62" s="106">
        <f>IFERROR(VLOOKUP($A62,'Jan DEF'!$B:$I,7,FALSE),0)</f>
        <v>0</v>
      </c>
      <c r="S62" s="106">
        <f>IFERROR(VLOOKUP($A62,'Feb DEF'!$B:$I,7,FALSE),0)</f>
        <v>0</v>
      </c>
      <c r="T62" s="106">
        <f>IFERROR(VLOOKUP($A62,'Mrt DEF'!$B:$I,7,FALSE),0)</f>
        <v>0</v>
      </c>
      <c r="U62" s="106">
        <f>IFERROR(VLOOKUP($A62,'Apr DEF'!$B:$I,7,FALSE),0)</f>
        <v>0</v>
      </c>
      <c r="V62" s="106">
        <f>IFERROR(VLOOKUP($A62,'Mei DEF'!$B:$I,7,FALSE),0)</f>
        <v>0</v>
      </c>
      <c r="W62" s="106">
        <f>IFERROR(VLOOKUP($A62,'Jun DEF'!$B:$I,7,FALSE),0)</f>
        <v>0</v>
      </c>
      <c r="X62" s="106">
        <f>IFERROR(VLOOKUP($A62,'Jul DEF'!$B:$I,7,FALSE),0)</f>
        <v>0</v>
      </c>
      <c r="Y62" s="106">
        <f>IFERROR(VLOOKUP($A62,'Aug DEF'!$B:$I,7,FALSE),0)</f>
        <v>0</v>
      </c>
      <c r="Z62" s="106">
        <f>IFERROR(VLOOKUP($A62,'Sep DEF'!$B:$I,7,FALSE),0)</f>
        <v>0</v>
      </c>
      <c r="AA62" s="106">
        <f>IFERROR(VLOOKUP($A62,'Okt DEF'!$B:$I,7,FALSE),0)</f>
        <v>0</v>
      </c>
      <c r="AB62" s="106">
        <f>IFERROR(VLOOKUP($A62,'Nov DEF'!$B:$I,7,FALSE),0)</f>
        <v>0</v>
      </c>
      <c r="AC62" s="106">
        <f>IFERROR(VLOOKUP($A62,'Dec DEF'!$B:$I,7,FALSE),0)</f>
        <v>0</v>
      </c>
      <c r="AF62" s="107">
        <f t="shared" si="38"/>
        <v>0</v>
      </c>
      <c r="AG62" s="107">
        <f t="shared" si="39"/>
        <v>0</v>
      </c>
      <c r="AH62" s="107">
        <f t="shared" si="40"/>
        <v>0</v>
      </c>
      <c r="AI62" s="107">
        <f t="shared" si="41"/>
        <v>0</v>
      </c>
      <c r="AJ62" s="107">
        <f t="shared" si="42"/>
        <v>0</v>
      </c>
      <c r="AK62" s="107">
        <f t="shared" si="43"/>
        <v>0</v>
      </c>
      <c r="AL62" s="107">
        <f t="shared" si="44"/>
        <v>0</v>
      </c>
      <c r="AM62" s="107">
        <f t="shared" si="45"/>
        <v>0</v>
      </c>
      <c r="AN62" s="107">
        <f t="shared" si="46"/>
        <v>0</v>
      </c>
      <c r="AO62" s="107">
        <f t="shared" si="47"/>
        <v>0</v>
      </c>
      <c r="AP62" s="107">
        <f t="shared" si="48"/>
        <v>0</v>
      </c>
      <c r="AQ62" s="107">
        <f t="shared" si="49"/>
        <v>0</v>
      </c>
    </row>
    <row r="63" spans="1:43" s="92" customFormat="1">
      <c r="A63" s="41"/>
      <c r="B63" s="398" t="s">
        <v>873</v>
      </c>
      <c r="D63" s="38">
        <f>IFERROR(VLOOKUP($A63,'Jan DEF'!$B:$I,4,FALSE),0)</f>
        <v>0</v>
      </c>
      <c r="E63" s="38">
        <f>IFERROR(VLOOKUP($A63,'Feb DEF'!$B:$I,4,FALSE),0)</f>
        <v>0</v>
      </c>
      <c r="F63" s="38">
        <f>IFERROR(VLOOKUP($A63,'Mrt DEF'!$B:$I,4,FALSE),0)</f>
        <v>0</v>
      </c>
      <c r="G63" s="38">
        <f>IFERROR(VLOOKUP($A63,'Apr DEF'!$B:$I,4,FALSE),0)</f>
        <v>0</v>
      </c>
      <c r="H63" s="38">
        <f>IFERROR(VLOOKUP($A63,'Mei DEF'!$B:$I,4,FALSE),0)</f>
        <v>0</v>
      </c>
      <c r="I63" s="38">
        <f>IFERROR(VLOOKUP($A63,'Jun DEF'!$B:$I,4,FALSE),0)</f>
        <v>0</v>
      </c>
      <c r="J63" s="38">
        <f>IFERROR(VLOOKUP($A63,'Jul DEF'!$B:$I,4,FALSE),0)</f>
        <v>0</v>
      </c>
      <c r="K63" s="38">
        <f>IFERROR(VLOOKUP($A63,'Aug DEF'!$B:$I,4,FALSE),0)</f>
        <v>0</v>
      </c>
      <c r="L63" s="38">
        <f>IFERROR(VLOOKUP($A63,'Sep DEF'!$B:$I,4,FALSE),0)</f>
        <v>0</v>
      </c>
      <c r="M63" s="38">
        <f>IFERROR(VLOOKUP($A63,'Okt DEF'!$B:$I,4,FALSE),0)</f>
        <v>0</v>
      </c>
      <c r="N63" s="38">
        <f>IFERROR(VLOOKUP($A63,'Nov DEF'!$B:$I,4,FALSE),0)</f>
        <v>0</v>
      </c>
      <c r="O63" s="38">
        <f>IFERROR(VLOOKUP($A63,'Dec DEF'!$B:$I,4,FALSE),0)</f>
        <v>0</v>
      </c>
      <c r="R63" s="106">
        <f>IFERROR(VLOOKUP($A63,'Jan DEF'!$B:$I,7,FALSE),0)</f>
        <v>0</v>
      </c>
      <c r="S63" s="106">
        <f>IFERROR(VLOOKUP($A63,'Feb DEF'!$B:$I,7,FALSE),0)</f>
        <v>0</v>
      </c>
      <c r="T63" s="106">
        <f>IFERROR(VLOOKUP($A63,'Mrt DEF'!$B:$I,7,FALSE),0)</f>
        <v>0</v>
      </c>
      <c r="U63" s="106">
        <f>IFERROR(VLOOKUP($A63,'Apr DEF'!$B:$I,7,FALSE),0)</f>
        <v>0</v>
      </c>
      <c r="V63" s="106">
        <f>IFERROR(VLOOKUP($A63,'Mei DEF'!$B:$I,7,FALSE),0)</f>
        <v>0</v>
      </c>
      <c r="W63" s="106">
        <f>IFERROR(VLOOKUP($A63,'Jun DEF'!$B:$I,7,FALSE),0)</f>
        <v>0</v>
      </c>
      <c r="X63" s="106">
        <f>IFERROR(VLOOKUP($A63,'Jul DEF'!$B:$I,7,FALSE),0)</f>
        <v>0</v>
      </c>
      <c r="Y63" s="106">
        <f>IFERROR(VLOOKUP($A63,'Aug DEF'!$B:$I,7,FALSE),0)</f>
        <v>0</v>
      </c>
      <c r="Z63" s="106">
        <f>IFERROR(VLOOKUP($A63,'Sep DEF'!$B:$I,7,FALSE),0)</f>
        <v>0</v>
      </c>
      <c r="AA63" s="106">
        <f>IFERROR(VLOOKUP($A63,'Okt DEF'!$B:$I,7,FALSE),0)</f>
        <v>0</v>
      </c>
      <c r="AB63" s="106">
        <f>IFERROR(VLOOKUP($A63,'Nov DEF'!$B:$I,7,FALSE),0)</f>
        <v>0</v>
      </c>
      <c r="AC63" s="106">
        <f>IFERROR(VLOOKUP($A63,'Dec DEF'!$B:$I,7,FALSE),0)</f>
        <v>0</v>
      </c>
      <c r="AF63" s="107">
        <f t="shared" si="38"/>
        <v>0</v>
      </c>
      <c r="AG63" s="107">
        <f t="shared" si="39"/>
        <v>0</v>
      </c>
      <c r="AH63" s="107">
        <f t="shared" si="40"/>
        <v>0</v>
      </c>
      <c r="AI63" s="107">
        <f t="shared" si="41"/>
        <v>0</v>
      </c>
      <c r="AJ63" s="107">
        <f t="shared" si="42"/>
        <v>0</v>
      </c>
      <c r="AK63" s="107">
        <f t="shared" si="43"/>
        <v>0</v>
      </c>
      <c r="AL63" s="107">
        <f t="shared" si="44"/>
        <v>0</v>
      </c>
      <c r="AM63" s="107">
        <f t="shared" si="45"/>
        <v>0</v>
      </c>
      <c r="AN63" s="107">
        <f t="shared" si="46"/>
        <v>0</v>
      </c>
      <c r="AO63" s="107">
        <f t="shared" si="47"/>
        <v>0</v>
      </c>
      <c r="AP63" s="107">
        <f t="shared" si="48"/>
        <v>0</v>
      </c>
      <c r="AQ63" s="107">
        <f t="shared" si="49"/>
        <v>0</v>
      </c>
    </row>
    <row r="64" spans="1:43" s="92" customFormat="1">
      <c r="A64" s="41" t="s">
        <v>447</v>
      </c>
      <c r="B64" s="92" t="s">
        <v>155</v>
      </c>
      <c r="D64" s="38">
        <f>IFERROR(VLOOKUP($A64,Jan!$B:$I,4,FALSE),0)</f>
        <v>5.8299999999999998E-2</v>
      </c>
      <c r="E64" s="38">
        <f>IFERROR(VLOOKUP($A64,Feb!$B:$I,4,FALSE),0)</f>
        <v>7.5999999999999998E-2</v>
      </c>
      <c r="F64" s="38">
        <f>IFERROR(VLOOKUP($A64,Mrt!$B:$I,4,FALSE),0)</f>
        <v>6.4399999999999999E-2</v>
      </c>
      <c r="G64" s="38">
        <f>IFERROR(VLOOKUP($A64,Apr!$B:$I,4,FALSE),0)</f>
        <v>5.8700000000000002E-2</v>
      </c>
      <c r="H64" s="38">
        <f>IFERROR(VLOOKUP($A64,Mei!$B:$I,4,FALSE),0)</f>
        <v>4.0099999999999997E-2</v>
      </c>
      <c r="I64" s="38">
        <f>IFERROR(VLOOKUP($A64,Jun!$B:$I,4,FALSE),0)</f>
        <v>3.6799999999999999E-2</v>
      </c>
      <c r="J64" s="38">
        <f>IFERROR(VLOOKUP($A64,Jul!$B:$I,4,FALSE),0)</f>
        <v>0.04</v>
      </c>
      <c r="K64" s="38">
        <f>IFERROR(VLOOKUP($A64,Aug!$B:$I,4,FALSE),0)</f>
        <v>0</v>
      </c>
      <c r="L64" s="38">
        <f>IFERROR(VLOOKUP($A64,Sep!$B:$I,4,FALSE),0)</f>
        <v>0</v>
      </c>
      <c r="M64" s="38">
        <f>IFERROR(VLOOKUP($A64,Okt!$B:$I,4,FALSE),0)</f>
        <v>0</v>
      </c>
      <c r="N64" s="38">
        <f>IFERROR(VLOOKUP($A64,Nov!$B:$I,4,FALSE),0)</f>
        <v>0</v>
      </c>
      <c r="O64" s="38">
        <f>IFERROR(VLOOKUP($A64,Dec!$B:$I,4,FALSE),0)</f>
        <v>0</v>
      </c>
      <c r="R64" s="106">
        <f>IFERROR(VLOOKUP($A64,Jan!$B:$I,7,FALSE),0)</f>
        <v>37.020000000000003</v>
      </c>
      <c r="S64" s="106">
        <f>IFERROR(VLOOKUP($A64,Feb!$B:$I,7,FALSE),0)</f>
        <v>37.520000000000003</v>
      </c>
      <c r="T64" s="106">
        <f>IFERROR(VLOOKUP($A64,Mrt!$B:$I,7,FALSE),0)</f>
        <v>37.479999999999997</v>
      </c>
      <c r="U64" s="106">
        <f>IFERROR(VLOOKUP($A64,Apr!$B:$I,7,FALSE),0)</f>
        <v>37.979999999999997</v>
      </c>
      <c r="V64" s="106">
        <f>IFERROR(VLOOKUP($A64,Mei!$B:$I,7,FALSE),0)</f>
        <v>38.770000000000003</v>
      </c>
      <c r="W64" s="106">
        <f>IFERROR(VLOOKUP($A64,Jun!$B:$I,7,FALSE),0)</f>
        <v>38.54</v>
      </c>
      <c r="X64" s="106">
        <f>IFERROR(VLOOKUP($A64,Jul!$B:$I,7,FALSE),0)</f>
        <v>35</v>
      </c>
      <c r="Y64" s="106">
        <f>IFERROR(VLOOKUP($A64,Aug!$B:$I,7,FALSE),0)</f>
        <v>0</v>
      </c>
      <c r="Z64" s="106">
        <f>IFERROR(VLOOKUP($A64,Sep!$B:$I,7,FALSE),0)</f>
        <v>0</v>
      </c>
      <c r="AA64" s="106">
        <f>IFERROR(VLOOKUP($A64,Okt!$B:$I,7,FALSE),0)</f>
        <v>0</v>
      </c>
      <c r="AB64" s="106">
        <f>IFERROR(VLOOKUP($A64,Nov!$B:$I,7,FALSE),0)</f>
        <v>0</v>
      </c>
      <c r="AC64" s="106">
        <f>IFERROR(VLOOKUP($A64,Dec!$B:$I,7,FALSE),0)</f>
        <v>0</v>
      </c>
      <c r="AF64" s="107">
        <f t="shared" ref="AF64" si="50">D64*R64</f>
        <v>2.1582660000000002</v>
      </c>
      <c r="AG64" s="107">
        <f t="shared" ref="AG64" si="51">E64*S64</f>
        <v>2.8515200000000003</v>
      </c>
      <c r="AH64" s="107">
        <f t="shared" ref="AH64" si="52">F64*T64</f>
        <v>2.4137119999999999</v>
      </c>
      <c r="AI64" s="107">
        <f t="shared" ref="AI64" si="53">G64*U64</f>
        <v>2.2294259999999997</v>
      </c>
      <c r="AJ64" s="107">
        <f t="shared" ref="AJ64" si="54">H64*V64</f>
        <v>1.5546770000000001</v>
      </c>
      <c r="AK64" s="107">
        <f t="shared" ref="AK64" si="55">I64*W64</f>
        <v>1.418272</v>
      </c>
      <c r="AL64" s="107">
        <f t="shared" ref="AL64" si="56">J64*X64</f>
        <v>1.4000000000000001</v>
      </c>
      <c r="AM64" s="107">
        <f t="shared" ref="AM64" si="57">K64*Y64</f>
        <v>0</v>
      </c>
      <c r="AN64" s="107">
        <f t="shared" ref="AN64" si="58">L64*Z64</f>
        <v>0</v>
      </c>
      <c r="AO64" s="107">
        <f t="shared" ref="AO64" si="59">M64*AA64</f>
        <v>0</v>
      </c>
      <c r="AP64" s="107">
        <f t="shared" ref="AP64" si="60">N64*AB64</f>
        <v>0</v>
      </c>
      <c r="AQ64" s="107">
        <f t="shared" ref="AQ64" si="61">O64*AC64</f>
        <v>0</v>
      </c>
    </row>
    <row r="65" spans="1:43" ht="15.75" thickBot="1">
      <c r="A65" s="124" t="s">
        <v>240</v>
      </c>
      <c r="B65" s="124" t="s">
        <v>240</v>
      </c>
      <c r="C65" s="92"/>
      <c r="D65" s="109"/>
      <c r="E65" s="109"/>
      <c r="F65" s="109"/>
      <c r="G65" s="109"/>
      <c r="H65" s="109"/>
      <c r="I65" s="109"/>
      <c r="J65" s="109"/>
      <c r="K65" s="109"/>
      <c r="L65" s="109"/>
      <c r="M65" s="109"/>
      <c r="N65" s="109"/>
      <c r="O65" s="109"/>
      <c r="P65" s="92"/>
      <c r="Q65" s="92"/>
      <c r="R65" s="109">
        <f>SUM(R2:R60)</f>
        <v>887.75000000000023</v>
      </c>
      <c r="S65" s="109">
        <f t="shared" ref="S65:AC65" si="62">SUM(S2:S59)</f>
        <v>876.86999999999966</v>
      </c>
      <c r="T65" s="109">
        <f t="shared" si="62"/>
        <v>879.82000000000039</v>
      </c>
      <c r="U65" s="109">
        <f t="shared" si="62"/>
        <v>884.37000000000012</v>
      </c>
      <c r="V65" s="109">
        <f t="shared" si="62"/>
        <v>882.42999999999984</v>
      </c>
      <c r="W65" s="109">
        <f t="shared" si="62"/>
        <v>882.45999999999992</v>
      </c>
      <c r="X65" s="109">
        <f t="shared" si="62"/>
        <v>844.40000000000009</v>
      </c>
      <c r="Y65" s="109">
        <f t="shared" si="62"/>
        <v>0</v>
      </c>
      <c r="Z65" s="109">
        <f t="shared" si="62"/>
        <v>0</v>
      </c>
      <c r="AA65" s="109">
        <f t="shared" si="62"/>
        <v>0</v>
      </c>
      <c r="AB65" s="109">
        <f t="shared" si="62"/>
        <v>0</v>
      </c>
      <c r="AC65" s="109">
        <f t="shared" si="62"/>
        <v>0</v>
      </c>
      <c r="AD65" s="92"/>
      <c r="AE65" s="92"/>
      <c r="AF65" s="110">
        <f>SUM(AF2:AF60)</f>
        <v>59.710312000000009</v>
      </c>
      <c r="AG65" s="110">
        <f t="shared" ref="AG65:AQ65" si="63">SUM(AG2:AG59)</f>
        <v>54.276218</v>
      </c>
      <c r="AH65" s="110">
        <f t="shared" si="63"/>
        <v>55.493853999999999</v>
      </c>
      <c r="AI65" s="110">
        <f t="shared" si="63"/>
        <v>58.337348000000013</v>
      </c>
      <c r="AJ65" s="110">
        <f t="shared" si="63"/>
        <v>57.198271999999989</v>
      </c>
      <c r="AK65" s="110">
        <f t="shared" si="63"/>
        <v>53.560941000000021</v>
      </c>
      <c r="AL65" s="110">
        <f t="shared" si="63"/>
        <v>49.950015999999998</v>
      </c>
      <c r="AM65" s="110">
        <f t="shared" si="63"/>
        <v>0</v>
      </c>
      <c r="AN65" s="110">
        <f t="shared" si="63"/>
        <v>0</v>
      </c>
      <c r="AO65" s="110">
        <f t="shared" si="63"/>
        <v>0</v>
      </c>
      <c r="AP65" s="110">
        <f t="shared" si="63"/>
        <v>0</v>
      </c>
      <c r="AQ65" s="110">
        <f t="shared" si="63"/>
        <v>0</v>
      </c>
    </row>
    <row r="66" spans="1:43" ht="15.75" thickTop="1">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G66" s="92"/>
      <c r="AH66" s="92"/>
      <c r="AI66" s="92"/>
      <c r="AJ66" s="92"/>
      <c r="AK66" s="92"/>
      <c r="AL66" s="92"/>
      <c r="AM66" s="92"/>
      <c r="AN66" s="92"/>
      <c r="AO66" s="92"/>
      <c r="AP66" s="92"/>
      <c r="AQ66" s="92"/>
    </row>
  </sheetData>
  <mergeCells count="3">
    <mergeCell ref="D1:O1"/>
    <mergeCell ref="R1:AC1"/>
    <mergeCell ref="AF1:AQ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9"/>
  <dimension ref="A1:AQ67"/>
  <sheetViews>
    <sheetView topLeftCell="A2" workbookViewId="0">
      <selection activeCell="AV56" sqref="AV56"/>
    </sheetView>
  </sheetViews>
  <sheetFormatPr defaultColWidth="8.85546875" defaultRowHeight="15"/>
  <cols>
    <col min="1" max="1" width="57.7109375" style="92" customWidth="1"/>
    <col min="2" max="2" width="40" style="92" customWidth="1"/>
    <col min="3" max="3" width="8.85546875" style="92"/>
    <col min="4" max="15" width="9.85546875" style="92" customWidth="1"/>
    <col min="16" max="31" width="8.85546875" style="92"/>
    <col min="32" max="32" width="8" style="107" customWidth="1"/>
    <col min="33" max="43" width="8" style="92" customWidth="1"/>
    <col min="44" max="16384" width="8.85546875" style="92"/>
  </cols>
  <sheetData>
    <row r="1" spans="1:43" hidden="1">
      <c r="A1" s="62" t="s">
        <v>448</v>
      </c>
      <c r="B1" s="62">
        <f>SUM(R1:AC1)</f>
        <v>6</v>
      </c>
      <c r="R1" s="62">
        <f>IF(R66&gt;0.9,1,0)</f>
        <v>1</v>
      </c>
      <c r="S1" s="62">
        <f t="shared" ref="S1:AC1" si="0">IF(S66&gt;0.9,1,0)</f>
        <v>1</v>
      </c>
      <c r="T1" s="62">
        <f t="shared" si="0"/>
        <v>1</v>
      </c>
      <c r="U1" s="62">
        <f t="shared" si="0"/>
        <v>1</v>
      </c>
      <c r="V1" s="62">
        <f t="shared" si="0"/>
        <v>1</v>
      </c>
      <c r="W1" s="62">
        <f t="shared" si="0"/>
        <v>1</v>
      </c>
      <c r="X1" s="62">
        <f t="shared" si="0"/>
        <v>0</v>
      </c>
      <c r="Y1" s="62">
        <f t="shared" si="0"/>
        <v>0</v>
      </c>
      <c r="Z1" s="62">
        <f t="shared" si="0"/>
        <v>0</v>
      </c>
      <c r="AA1" s="62">
        <f t="shared" si="0"/>
        <v>0</v>
      </c>
      <c r="AB1" s="62">
        <f t="shared" si="0"/>
        <v>0</v>
      </c>
      <c r="AC1" s="62">
        <f t="shared" si="0"/>
        <v>0</v>
      </c>
    </row>
    <row r="2" spans="1:43" ht="15.75" thickBot="1">
      <c r="A2" s="28">
        <v>0</v>
      </c>
      <c r="B2" s="28" t="s">
        <v>382</v>
      </c>
      <c r="D2" s="460" t="s">
        <v>383</v>
      </c>
      <c r="E2" s="460"/>
      <c r="F2" s="460"/>
      <c r="G2" s="460"/>
      <c r="H2" s="460"/>
      <c r="I2" s="460"/>
      <c r="J2" s="460"/>
      <c r="K2" s="460"/>
      <c r="L2" s="460"/>
      <c r="M2" s="460"/>
      <c r="N2" s="460"/>
      <c r="O2" s="460"/>
      <c r="Q2" s="106"/>
      <c r="R2" s="460" t="s">
        <v>115</v>
      </c>
      <c r="S2" s="460"/>
      <c r="T2" s="460"/>
      <c r="U2" s="460"/>
      <c r="V2" s="460"/>
      <c r="W2" s="460"/>
      <c r="X2" s="460"/>
      <c r="Y2" s="460"/>
      <c r="Z2" s="460"/>
      <c r="AA2" s="460"/>
      <c r="AB2" s="460"/>
      <c r="AC2" s="460"/>
      <c r="AF2" s="461" t="s">
        <v>384</v>
      </c>
      <c r="AG2" s="461"/>
      <c r="AH2" s="461"/>
      <c r="AI2" s="461"/>
      <c r="AJ2" s="461"/>
      <c r="AK2" s="461"/>
      <c r="AL2" s="461"/>
      <c r="AM2" s="461"/>
      <c r="AN2" s="461"/>
      <c r="AO2" s="461"/>
      <c r="AP2" s="461"/>
      <c r="AQ2" s="461"/>
    </row>
    <row r="3" spans="1:43">
      <c r="A3" s="105" t="s">
        <v>385</v>
      </c>
      <c r="D3" s="28" t="s">
        <v>46</v>
      </c>
      <c r="E3" s="28" t="s">
        <v>47</v>
      </c>
      <c r="F3" s="28" t="s">
        <v>48</v>
      </c>
      <c r="G3" s="348" t="s">
        <v>49</v>
      </c>
      <c r="H3" s="348" t="s">
        <v>50</v>
      </c>
      <c r="I3" s="348" t="s">
        <v>51</v>
      </c>
      <c r="J3" s="348" t="s">
        <v>52</v>
      </c>
      <c r="K3" s="348" t="s">
        <v>53</v>
      </c>
      <c r="L3" s="348" t="s">
        <v>54</v>
      </c>
      <c r="M3" s="348" t="s">
        <v>55</v>
      </c>
      <c r="N3" s="348" t="s">
        <v>56</v>
      </c>
      <c r="O3" s="348" t="s">
        <v>57</v>
      </c>
      <c r="P3" s="41"/>
      <c r="Q3" s="41"/>
      <c r="R3" s="348" t="s">
        <v>46</v>
      </c>
      <c r="S3" s="348" t="s">
        <v>47</v>
      </c>
      <c r="T3" s="348" t="s">
        <v>48</v>
      </c>
      <c r="U3" s="348" t="s">
        <v>49</v>
      </c>
      <c r="V3" s="348" t="s">
        <v>50</v>
      </c>
      <c r="W3" s="348" t="s">
        <v>51</v>
      </c>
      <c r="X3" s="348" t="s">
        <v>52</v>
      </c>
      <c r="Y3" s="348" t="s">
        <v>53</v>
      </c>
      <c r="Z3" s="348" t="s">
        <v>54</v>
      </c>
      <c r="AA3" s="348" t="s">
        <v>55</v>
      </c>
      <c r="AB3" s="348" t="s">
        <v>56</v>
      </c>
      <c r="AC3" s="348" t="s">
        <v>57</v>
      </c>
      <c r="AF3" s="28" t="s">
        <v>46</v>
      </c>
      <c r="AG3" s="28" t="s">
        <v>47</v>
      </c>
      <c r="AH3" s="28" t="s">
        <v>48</v>
      </c>
      <c r="AI3" s="28" t="s">
        <v>49</v>
      </c>
      <c r="AJ3" s="28" t="s">
        <v>50</v>
      </c>
      <c r="AK3" s="28" t="s">
        <v>51</v>
      </c>
      <c r="AL3" s="28" t="s">
        <v>52</v>
      </c>
      <c r="AM3" s="28" t="s">
        <v>53</v>
      </c>
      <c r="AN3" s="28" t="s">
        <v>54</v>
      </c>
      <c r="AO3" s="28" t="s">
        <v>55</v>
      </c>
      <c r="AP3" s="28" t="s">
        <v>56</v>
      </c>
      <c r="AQ3" s="28" t="s">
        <v>57</v>
      </c>
    </row>
    <row r="4" spans="1:43">
      <c r="A4" s="92" t="s">
        <v>386</v>
      </c>
      <c r="B4" s="92" t="s">
        <v>136</v>
      </c>
      <c r="D4" s="38">
        <f>IFERROR(VLOOKUP($A4,'Jan DEF'!$B:$I,4,FALSE),0)</f>
        <v>1.7999999999999999E-2</v>
      </c>
      <c r="E4" s="38">
        <f>IFERROR(VLOOKUP($A4,'Feb DEF'!$B:$I,4,FALSE),0)</f>
        <v>1.41E-2</v>
      </c>
      <c r="F4" s="38">
        <f>IFERROR(VLOOKUP($A4,'Mrt DEF'!$B:$I,4,FALSE),0)</f>
        <v>6.6E-3</v>
      </c>
      <c r="G4" s="38">
        <f>IFERROR(VLOOKUP($A4,'Apr DEF'!$B:$I,4,FALSE),0)</f>
        <v>1.49E-2</v>
      </c>
      <c r="H4" s="38">
        <f>IFERROR(VLOOKUP($A4,'Mei DEF'!$B:$I,4,FALSE),0)</f>
        <v>1.4500000000000001E-2</v>
      </c>
      <c r="I4" s="38">
        <f>IFERROR(VLOOKUP($A4,'Jun DEF'!$B:$I,4,FALSE),0)</f>
        <v>1.9599999999999999E-2</v>
      </c>
      <c r="J4" s="38">
        <f>IFERROR(VLOOKUP($A4,'Jul DEF'!$B:$I,4,FALSE),0)</f>
        <v>0</v>
      </c>
      <c r="K4" s="38">
        <f>IFERROR(VLOOKUP($A4,'Aug DEF'!$B:$I,4,FALSE),0)</f>
        <v>0</v>
      </c>
      <c r="L4" s="38">
        <f>IFERROR(VLOOKUP($A4,'Sep DEF'!$B:$I,4,FALSE),0)</f>
        <v>0</v>
      </c>
      <c r="M4" s="38">
        <f>IFERROR(VLOOKUP($A4,'Okt DEF'!$B:$I,4,FALSE),0)</f>
        <v>0</v>
      </c>
      <c r="N4" s="38">
        <f>IFERROR(VLOOKUP($A4,'Nov DEF'!$B:$I,4,FALSE),0)</f>
        <v>0</v>
      </c>
      <c r="O4" s="38">
        <f>IFERROR(VLOOKUP($A4,'Dec DEF'!$B:$I,4,FALSE),0)</f>
        <v>0</v>
      </c>
      <c r="R4" s="106">
        <f>IFERROR(VLOOKUP($A4,'Jan DEF'!$B:$I,7,FALSE),0)</f>
        <v>25.02</v>
      </c>
      <c r="S4" s="106">
        <f>IFERROR(VLOOKUP($A4,'Feb DEF'!$B:$I,7,FALSE),0)</f>
        <v>25.58</v>
      </c>
      <c r="T4" s="106">
        <f>IFERROR(VLOOKUP($A4,'Mrt DEF'!$B:$I,7,FALSE),0)</f>
        <v>25.77</v>
      </c>
      <c r="U4" s="106">
        <f>IFERROR(VLOOKUP($A4,'Apr DEF'!$B:$I,7,FALSE),0)</f>
        <v>26.58</v>
      </c>
      <c r="V4" s="106">
        <f>IFERROR(VLOOKUP($A4,'Mei DEF'!$B:$I,7,FALSE),0)</f>
        <v>25.97</v>
      </c>
      <c r="W4" s="106">
        <f>IFERROR(VLOOKUP($A4,'Jun DEF'!$B:$I,7,FALSE),0)</f>
        <v>26.38</v>
      </c>
      <c r="X4" s="106">
        <f>IFERROR(VLOOKUP($A4,'Jul DEF'!$B:$I,7,FALSE),0)</f>
        <v>0</v>
      </c>
      <c r="Y4" s="106">
        <f>IFERROR(VLOOKUP($A4,'Aug DEF'!$B:$I,7,FALSE),0)</f>
        <v>0</v>
      </c>
      <c r="Z4" s="106">
        <f>IFERROR(VLOOKUP($A4,'Sep DEF'!$B:$I,7,FALSE),0)</f>
        <v>0</v>
      </c>
      <c r="AA4" s="106">
        <f>IFERROR(VLOOKUP($A4,'Okt DEF'!$B:$I,7,FALSE),0)</f>
        <v>0</v>
      </c>
      <c r="AB4" s="106">
        <f>IFERROR(VLOOKUP($A4,'Nov DEF'!$B:$I,7,FALSE),0)</f>
        <v>0</v>
      </c>
      <c r="AC4" s="106">
        <f>IFERROR(VLOOKUP($A4,'Dec DEF'!$B:$I,7,FALSE),0)</f>
        <v>0</v>
      </c>
      <c r="AF4" s="107">
        <f>D4*R4</f>
        <v>0.45035999999999998</v>
      </c>
      <c r="AG4" s="107">
        <f t="shared" ref="AG4:AQ19" si="1">E4*S4</f>
        <v>0.36067799999999994</v>
      </c>
      <c r="AH4" s="107">
        <f t="shared" si="1"/>
        <v>0.17008199999999998</v>
      </c>
      <c r="AI4" s="107">
        <f t="shared" si="1"/>
        <v>0.39604199999999995</v>
      </c>
      <c r="AJ4" s="107">
        <f t="shared" si="1"/>
        <v>0.37656499999999998</v>
      </c>
      <c r="AK4" s="107">
        <f t="shared" si="1"/>
        <v>0.51704799999999995</v>
      </c>
      <c r="AL4" s="107">
        <f t="shared" si="1"/>
        <v>0</v>
      </c>
      <c r="AM4" s="107">
        <f t="shared" si="1"/>
        <v>0</v>
      </c>
      <c r="AN4" s="107">
        <f t="shared" si="1"/>
        <v>0</v>
      </c>
      <c r="AO4" s="107">
        <f t="shared" si="1"/>
        <v>0</v>
      </c>
      <c r="AP4" s="107">
        <f t="shared" si="1"/>
        <v>0</v>
      </c>
      <c r="AQ4" s="107">
        <f t="shared" si="1"/>
        <v>0</v>
      </c>
    </row>
    <row r="5" spans="1:43">
      <c r="A5" s="92" t="s">
        <v>387</v>
      </c>
      <c r="B5" s="92" t="s">
        <v>142</v>
      </c>
      <c r="D5" s="38">
        <f>IFERROR(VLOOKUP($A5,'Jan DEF'!$B:$I,4,FALSE),0)</f>
        <v>5.0500000000000003E-2</v>
      </c>
      <c r="E5" s="38">
        <f>IFERROR(VLOOKUP($A5,'Feb DEF'!$B:$I,4,FALSE),0)</f>
        <v>5.2299999999999999E-2</v>
      </c>
      <c r="F5" s="38">
        <f>IFERROR(VLOOKUP($A5,'Mrt DEF'!$B:$I,4,FALSE),0)</f>
        <v>4.3700000000000003E-2</v>
      </c>
      <c r="G5" s="38">
        <f>IFERROR(VLOOKUP($A5,'Apr DEF'!$B:$I,4,FALSE),0)</f>
        <v>1.9199999999999998E-2</v>
      </c>
      <c r="H5" s="38">
        <f>IFERROR(VLOOKUP($A5,'Mei DEF'!$B:$I,4,FALSE),0)</f>
        <v>1.55E-2</v>
      </c>
      <c r="I5" s="38">
        <f>IFERROR(VLOOKUP($A5,'Jun DEF'!$B:$I,4,FALSE),0)</f>
        <v>0</v>
      </c>
      <c r="J5" s="38">
        <f>IFERROR(VLOOKUP($A5,'Jul DEF'!$B:$I,4,FALSE),0)</f>
        <v>0</v>
      </c>
      <c r="K5" s="38">
        <f>IFERROR(VLOOKUP($A5,'Aug DEF'!$B:$I,4,FALSE),0)</f>
        <v>0</v>
      </c>
      <c r="L5" s="38">
        <f>IFERROR(VLOOKUP($A5,'Sep DEF'!$B:$I,4,FALSE),0)</f>
        <v>0</v>
      </c>
      <c r="M5" s="38">
        <f>IFERROR(VLOOKUP($A5,'Okt DEF'!$B:$I,4,FALSE),0)</f>
        <v>0</v>
      </c>
      <c r="N5" s="38">
        <f>IFERROR(VLOOKUP($A5,'Nov DEF'!$B:$I,4,FALSE),0)</f>
        <v>0</v>
      </c>
      <c r="O5" s="38">
        <f>IFERROR(VLOOKUP($A5,'Dec DEF'!$B:$I,4,FALSE),0)</f>
        <v>0</v>
      </c>
      <c r="R5" s="106">
        <f>IFERROR(VLOOKUP($A5,'Jan DEF'!$B:$I,7,FALSE),0)</f>
        <v>11.88</v>
      </c>
      <c r="S5" s="106">
        <f>IFERROR(VLOOKUP($A5,'Feb DEF'!$B:$I,7,FALSE),0)</f>
        <v>11.88</v>
      </c>
      <c r="T5" s="106">
        <f>IFERROR(VLOOKUP($A5,'Mrt DEF'!$B:$I,7,FALSE),0)</f>
        <v>12.92</v>
      </c>
      <c r="U5" s="106">
        <f>IFERROR(VLOOKUP($A5,'Apr DEF'!$B:$I,7,FALSE),0)</f>
        <v>13.23</v>
      </c>
      <c r="V5" s="106">
        <f>IFERROR(VLOOKUP($A5,'Mei DEF'!$B:$I,7,FALSE),0)</f>
        <v>12.72</v>
      </c>
      <c r="W5" s="106">
        <f>IFERROR(VLOOKUP($A5,'Jun DEF'!$B:$I,7,FALSE),0)</f>
        <v>12.04</v>
      </c>
      <c r="X5" s="106">
        <f>IFERROR(VLOOKUP($A5,'Jul DEF'!$B:$I,7,FALSE),0)</f>
        <v>0</v>
      </c>
      <c r="Y5" s="106">
        <f>IFERROR(VLOOKUP($A5,'Aug DEF'!$B:$I,7,FALSE),0)</f>
        <v>0</v>
      </c>
      <c r="Z5" s="106">
        <f>IFERROR(VLOOKUP($A5,'Sep DEF'!$B:$I,7,FALSE),0)</f>
        <v>0</v>
      </c>
      <c r="AA5" s="106">
        <f>IFERROR(VLOOKUP($A5,'Okt DEF'!$B:$I,7,FALSE),0)</f>
        <v>0</v>
      </c>
      <c r="AB5" s="106">
        <f>IFERROR(VLOOKUP($A5,'Nov DEF'!$B:$I,7,FALSE),0)</f>
        <v>0</v>
      </c>
      <c r="AC5" s="106">
        <f>IFERROR(VLOOKUP($A5,'Dec DEF'!$B:$I,7,FALSE),0)</f>
        <v>0</v>
      </c>
      <c r="AF5" s="107">
        <f t="shared" ref="AF5:AQ39" si="2">D5*R5</f>
        <v>0.59994000000000003</v>
      </c>
      <c r="AG5" s="107">
        <f t="shared" si="1"/>
        <v>0.62132399999999999</v>
      </c>
      <c r="AH5" s="107">
        <f t="shared" si="1"/>
        <v>0.56460399999999999</v>
      </c>
      <c r="AI5" s="107">
        <f t="shared" si="1"/>
        <v>0.25401599999999996</v>
      </c>
      <c r="AJ5" s="107">
        <f t="shared" si="1"/>
        <v>0.19716</v>
      </c>
      <c r="AK5" s="107">
        <f t="shared" si="1"/>
        <v>0</v>
      </c>
      <c r="AL5" s="107">
        <f t="shared" si="1"/>
        <v>0</v>
      </c>
      <c r="AM5" s="107">
        <f t="shared" si="1"/>
        <v>0</v>
      </c>
      <c r="AN5" s="107">
        <f t="shared" si="1"/>
        <v>0</v>
      </c>
      <c r="AO5" s="107">
        <f t="shared" si="1"/>
        <v>0</v>
      </c>
      <c r="AP5" s="107">
        <f t="shared" si="1"/>
        <v>0</v>
      </c>
      <c r="AQ5" s="107">
        <f t="shared" si="1"/>
        <v>0</v>
      </c>
    </row>
    <row r="6" spans="1:43">
      <c r="A6" s="92" t="s">
        <v>388</v>
      </c>
      <c r="B6" s="92" t="s">
        <v>220</v>
      </c>
      <c r="D6" s="38">
        <f>IFERROR(VLOOKUP($A6,'Jan DEF'!$B:$I,4,FALSE),0)</f>
        <v>0</v>
      </c>
      <c r="E6" s="38">
        <f>IFERROR(VLOOKUP($A6,'Feb DEF'!$B:$I,4,FALSE),0)</f>
        <v>5.4999999999999997E-3</v>
      </c>
      <c r="F6" s="38">
        <f>IFERROR(VLOOKUP($A6,'Mrt DEF'!$B:$I,4,FALSE),0)</f>
        <v>1.3299999999999999E-2</v>
      </c>
      <c r="G6" s="38">
        <f>IFERROR(VLOOKUP($A6,'Apr DEF'!$B:$I,4,FALSE),0)</f>
        <v>7.6E-3</v>
      </c>
      <c r="H6" s="38">
        <f>IFERROR(VLOOKUP($A6,'Mei DEF'!$B:$I,4,FALSE),0)</f>
        <v>4.1999999999999997E-3</v>
      </c>
      <c r="I6" s="38">
        <f>IFERROR(VLOOKUP($A6,'Jun DEF'!$B:$I,4,FALSE),0)</f>
        <v>2.5100000000000001E-2</v>
      </c>
      <c r="J6" s="38">
        <f>IFERROR(VLOOKUP($A6,'Jul DEF'!$B:$I,4,FALSE),0)</f>
        <v>0</v>
      </c>
      <c r="K6" s="38">
        <f>IFERROR(VLOOKUP($A6,'Aug DEF'!$B:$I,4,FALSE),0)</f>
        <v>0</v>
      </c>
      <c r="L6" s="38">
        <f>IFERROR(VLOOKUP($A6,'Sep DEF'!$B:$I,4,FALSE),0)</f>
        <v>0</v>
      </c>
      <c r="M6" s="38">
        <f>IFERROR(VLOOKUP($A6,'Okt DEF'!$B:$I,4,FALSE),0)</f>
        <v>0</v>
      </c>
      <c r="N6" s="38">
        <f>IFERROR(VLOOKUP($A6,'Nov DEF'!$B:$I,4,FALSE),0)</f>
        <v>0</v>
      </c>
      <c r="O6" s="38">
        <f>IFERROR(VLOOKUP($A6,'Dec DEF'!$B:$I,4,FALSE),0)</f>
        <v>0</v>
      </c>
      <c r="R6" s="106">
        <f>IFERROR(VLOOKUP($A6,'Jan DEF'!$B:$I,7,FALSE),0)</f>
        <v>48.32</v>
      </c>
      <c r="S6" s="106">
        <f>IFERROR(VLOOKUP($A6,'Feb DEF'!$B:$I,7,FALSE),0)</f>
        <v>48.33</v>
      </c>
      <c r="T6" s="106">
        <f>IFERROR(VLOOKUP($A6,'Mrt DEF'!$B:$I,7,FALSE),0)</f>
        <v>48.2</v>
      </c>
      <c r="U6" s="106">
        <f>IFERROR(VLOOKUP($A6,'Apr DEF'!$B:$I,7,FALSE),0)</f>
        <v>48.12</v>
      </c>
      <c r="V6" s="106">
        <f>IFERROR(VLOOKUP($A6,'Mei DEF'!$B:$I,7,FALSE),0)</f>
        <v>48.21</v>
      </c>
      <c r="W6" s="106">
        <f>IFERROR(VLOOKUP($A6,'Jun DEF'!$B:$I,7,FALSE),0)</f>
        <v>48.72</v>
      </c>
      <c r="X6" s="106">
        <f>IFERROR(VLOOKUP($A6,'Jul DEF'!$B:$I,7,FALSE),0)</f>
        <v>0</v>
      </c>
      <c r="Y6" s="106">
        <f>IFERROR(VLOOKUP($A6,'Aug DEF'!$B:$I,7,FALSE),0)</f>
        <v>0</v>
      </c>
      <c r="Z6" s="106">
        <f>IFERROR(VLOOKUP($A6,'Sep DEF'!$B:$I,7,FALSE),0)</f>
        <v>0</v>
      </c>
      <c r="AA6" s="106">
        <f>IFERROR(VLOOKUP($A6,'Okt DEF'!$B:$I,7,FALSE),0)</f>
        <v>0</v>
      </c>
      <c r="AB6" s="106">
        <f>IFERROR(VLOOKUP($A6,'Nov DEF'!$B:$I,7,FALSE),0)</f>
        <v>0</v>
      </c>
      <c r="AC6" s="106">
        <f>IFERROR(VLOOKUP($A6,'Dec DEF'!$B:$I,7,FALSE),0)</f>
        <v>0</v>
      </c>
      <c r="AF6" s="107">
        <f t="shared" si="2"/>
        <v>0</v>
      </c>
      <c r="AG6" s="107">
        <f t="shared" si="1"/>
        <v>0.26581499999999997</v>
      </c>
      <c r="AH6" s="107">
        <f t="shared" si="1"/>
        <v>0.64105999999999996</v>
      </c>
      <c r="AI6" s="107">
        <f t="shared" si="1"/>
        <v>0.36571199999999998</v>
      </c>
      <c r="AJ6" s="107">
        <f t="shared" si="1"/>
        <v>0.202482</v>
      </c>
      <c r="AK6" s="107">
        <f t="shared" si="1"/>
        <v>1.222872</v>
      </c>
      <c r="AL6" s="107">
        <f t="shared" si="1"/>
        <v>0</v>
      </c>
      <c r="AM6" s="107">
        <f t="shared" si="1"/>
        <v>0</v>
      </c>
      <c r="AN6" s="107">
        <f t="shared" si="1"/>
        <v>0</v>
      </c>
      <c r="AO6" s="107">
        <f t="shared" si="1"/>
        <v>0</v>
      </c>
      <c r="AP6" s="107">
        <f t="shared" si="1"/>
        <v>0</v>
      </c>
      <c r="AQ6" s="107">
        <f t="shared" si="1"/>
        <v>0</v>
      </c>
    </row>
    <row r="7" spans="1:43">
      <c r="A7" s="92" t="s">
        <v>389</v>
      </c>
      <c r="B7" s="92" t="s">
        <v>139</v>
      </c>
      <c r="D7" s="38">
        <f>IFERROR(VLOOKUP($A7,'Jan DEF'!$B:$I,4,FALSE),0)</f>
        <v>0</v>
      </c>
      <c r="E7" s="38">
        <f>IFERROR(VLOOKUP($A7,'Feb DEF'!$B:$I,4,FALSE),0)</f>
        <v>8.0000000000000004E-4</v>
      </c>
      <c r="F7" s="38">
        <f>IFERROR(VLOOKUP($A7,'Mrt DEF'!$B:$I,4,FALSE),0)</f>
        <v>0.1211</v>
      </c>
      <c r="G7" s="38">
        <f>IFERROR(VLOOKUP($A7,'Apr DEF'!$B:$I,4,FALSE),0)</f>
        <v>0.1041</v>
      </c>
      <c r="H7" s="38">
        <f>IFERROR(VLOOKUP($A7,'Mei DEF'!$B:$I,4,FALSE),0)</f>
        <v>7.85E-2</v>
      </c>
      <c r="I7" s="38">
        <f>IFERROR(VLOOKUP($A7,'Jun DEF'!$B:$I,4,FALSE),0)</f>
        <v>6.7000000000000004E-2</v>
      </c>
      <c r="J7" s="38">
        <f>IFERROR(VLOOKUP($A7,'Jul DEF'!$B:$I,4,FALSE),0)</f>
        <v>0</v>
      </c>
      <c r="K7" s="38">
        <f>IFERROR(VLOOKUP($A7,'Aug DEF'!$B:$I,4,FALSE),0)</f>
        <v>0</v>
      </c>
      <c r="L7" s="38">
        <f>IFERROR(VLOOKUP($A7,'Sep DEF'!$B:$I,4,FALSE),0)</f>
        <v>0</v>
      </c>
      <c r="M7" s="38">
        <f>IFERROR(VLOOKUP($A7,'Okt DEF'!$B:$I,4,FALSE),0)</f>
        <v>0</v>
      </c>
      <c r="N7" s="38">
        <f>IFERROR(VLOOKUP($A7,'Nov DEF'!$B:$I,4,FALSE),0)</f>
        <v>0</v>
      </c>
      <c r="O7" s="38">
        <f>IFERROR(VLOOKUP($A7,'Dec DEF'!$B:$I,4,FALSE),0)</f>
        <v>0</v>
      </c>
      <c r="R7" s="106">
        <f>IFERROR(VLOOKUP($A7,'Jan DEF'!$B:$I,7,FALSE),0)</f>
        <v>8.93</v>
      </c>
      <c r="S7" s="106">
        <f>IFERROR(VLOOKUP($A7,'Feb DEF'!$B:$I,7,FALSE),0)</f>
        <v>8.93</v>
      </c>
      <c r="T7" s="106">
        <f>IFERROR(VLOOKUP($A7,'Mrt DEF'!$B:$I,7,FALSE),0)</f>
        <v>9.75</v>
      </c>
      <c r="U7" s="106">
        <f>IFERROR(VLOOKUP($A7,'Apr DEF'!$B:$I,7,FALSE),0)</f>
        <v>9.6</v>
      </c>
      <c r="V7" s="106">
        <f>IFERROR(VLOOKUP($A7,'Mei DEF'!$B:$I,7,FALSE),0)</f>
        <v>9.59</v>
      </c>
      <c r="W7" s="106">
        <f>IFERROR(VLOOKUP($A7,'Jun DEF'!$B:$I,7,FALSE),0)</f>
        <v>9.9499999999999993</v>
      </c>
      <c r="X7" s="106">
        <f>IFERROR(VLOOKUP($A7,'Jul DEF'!$B:$I,7,FALSE),0)</f>
        <v>0</v>
      </c>
      <c r="Y7" s="106">
        <f>IFERROR(VLOOKUP($A7,'Aug DEF'!$B:$I,7,FALSE),0)</f>
        <v>0</v>
      </c>
      <c r="Z7" s="106">
        <f>IFERROR(VLOOKUP($A7,'Sep DEF'!$B:$I,7,FALSE),0)</f>
        <v>0</v>
      </c>
      <c r="AA7" s="106">
        <f>IFERROR(VLOOKUP($A7,'Okt DEF'!$B:$I,7,FALSE),0)</f>
        <v>0</v>
      </c>
      <c r="AB7" s="106">
        <f>IFERROR(VLOOKUP($A7,'Nov DEF'!$B:$I,7,FALSE),0)</f>
        <v>0</v>
      </c>
      <c r="AC7" s="106">
        <f>IFERROR(VLOOKUP($A7,'Dec DEF'!$B:$I,7,FALSE),0)</f>
        <v>0</v>
      </c>
      <c r="AF7" s="107">
        <f t="shared" si="2"/>
        <v>0</v>
      </c>
      <c r="AG7" s="107">
        <f t="shared" si="1"/>
        <v>7.1440000000000002E-3</v>
      </c>
      <c r="AH7" s="107">
        <f t="shared" si="1"/>
        <v>1.180725</v>
      </c>
      <c r="AI7" s="107">
        <f t="shared" si="1"/>
        <v>0.99935999999999992</v>
      </c>
      <c r="AJ7" s="107">
        <f t="shared" si="1"/>
        <v>0.75281500000000001</v>
      </c>
      <c r="AK7" s="107">
        <f t="shared" si="1"/>
        <v>0.66664999999999996</v>
      </c>
      <c r="AL7" s="107">
        <f t="shared" si="1"/>
        <v>0</v>
      </c>
      <c r="AM7" s="107">
        <f t="shared" si="1"/>
        <v>0</v>
      </c>
      <c r="AN7" s="107">
        <f t="shared" si="1"/>
        <v>0</v>
      </c>
      <c r="AO7" s="107">
        <f t="shared" si="1"/>
        <v>0</v>
      </c>
      <c r="AP7" s="107">
        <f t="shared" si="1"/>
        <v>0</v>
      </c>
      <c r="AQ7" s="107">
        <f t="shared" si="1"/>
        <v>0</v>
      </c>
    </row>
    <row r="8" spans="1:43">
      <c r="A8" s="92" t="s">
        <v>390</v>
      </c>
      <c r="B8" s="92" t="s">
        <v>216</v>
      </c>
      <c r="D8" s="38">
        <f>IFERROR(VLOOKUP($A8,'Jan DEF'!$B:$I,4,FALSE),0)</f>
        <v>7.0099999999999996E-2</v>
      </c>
      <c r="E8" s="38">
        <f>IFERROR(VLOOKUP($A8,'Feb DEF'!$B:$I,4,FALSE),0)</f>
        <v>6.08E-2</v>
      </c>
      <c r="F8" s="38">
        <f>IFERROR(VLOOKUP($A8,'Mrt DEF'!$B:$I,4,FALSE),0)</f>
        <v>8.2500000000000004E-2</v>
      </c>
      <c r="G8" s="38">
        <f>IFERROR(VLOOKUP($A8,'Apr DEF'!$B:$I,4,FALSE),0)</f>
        <v>7.6600000000000001E-2</v>
      </c>
      <c r="H8" s="38">
        <f>IFERROR(VLOOKUP($A8,'Mei DEF'!$B:$I,4,FALSE),0)</f>
        <v>6.4100000000000004E-2</v>
      </c>
      <c r="I8" s="38">
        <f>IFERROR(VLOOKUP($A8,'Jun DEF'!$B:$I,4,FALSE),0)</f>
        <v>5.5899999999999998E-2</v>
      </c>
      <c r="J8" s="38">
        <f>IFERROR(VLOOKUP($A8,'Jul DEF'!$B:$I,4,FALSE),0)</f>
        <v>0</v>
      </c>
      <c r="K8" s="38">
        <f>IFERROR(VLOOKUP($A8,'Aug DEF'!$B:$I,4,FALSE),0)</f>
        <v>0</v>
      </c>
      <c r="L8" s="38">
        <f>IFERROR(VLOOKUP($A8,'Sep DEF'!$B:$I,4,FALSE),0)</f>
        <v>0</v>
      </c>
      <c r="M8" s="38">
        <f>IFERROR(VLOOKUP($A8,'Okt DEF'!$B:$I,4,FALSE),0)</f>
        <v>0</v>
      </c>
      <c r="N8" s="38">
        <f>IFERROR(VLOOKUP($A8,'Nov DEF'!$B:$I,4,FALSE),0)</f>
        <v>0</v>
      </c>
      <c r="O8" s="38">
        <f>IFERROR(VLOOKUP($A8,'Dec DEF'!$B:$I,4,FALSE),0)</f>
        <v>0</v>
      </c>
      <c r="R8" s="106">
        <f>IFERROR(VLOOKUP($A8,'Jan DEF'!$B:$I,7,FALSE),0)</f>
        <v>70.459999999999994</v>
      </c>
      <c r="S8" s="106">
        <f>IFERROR(VLOOKUP($A8,'Feb DEF'!$B:$I,7,FALSE),0)</f>
        <v>71.05</v>
      </c>
      <c r="T8" s="106">
        <f>IFERROR(VLOOKUP($A8,'Mrt DEF'!$B:$I,7,FALSE),0)</f>
        <v>70.64</v>
      </c>
      <c r="U8" s="106">
        <f>IFERROR(VLOOKUP($A8,'Apr DEF'!$B:$I,7,FALSE),0)</f>
        <v>70.33</v>
      </c>
      <c r="V8" s="106">
        <f>IFERROR(VLOOKUP($A8,'Mei DEF'!$B:$I,7,FALSE),0)</f>
        <v>69.290000000000006</v>
      </c>
      <c r="W8" s="106">
        <f>IFERROR(VLOOKUP($A8,'Jun DEF'!$B:$I,7,FALSE),0)</f>
        <v>68.790000000000006</v>
      </c>
      <c r="X8" s="106">
        <f>IFERROR(VLOOKUP($A8,'Jul DEF'!$B:$I,7,FALSE),0)</f>
        <v>0</v>
      </c>
      <c r="Y8" s="106">
        <f>IFERROR(VLOOKUP($A8,'Aug DEF'!$B:$I,7,FALSE),0)</f>
        <v>0</v>
      </c>
      <c r="Z8" s="106">
        <f>IFERROR(VLOOKUP($A8,'Sep DEF'!$B:$I,7,FALSE),0)</f>
        <v>0</v>
      </c>
      <c r="AA8" s="106">
        <f>IFERROR(VLOOKUP($A8,'Okt DEF'!$B:$I,7,FALSE),0)</f>
        <v>0</v>
      </c>
      <c r="AB8" s="106">
        <f>IFERROR(VLOOKUP($A8,'Nov DEF'!$B:$I,7,FALSE),0)</f>
        <v>0</v>
      </c>
      <c r="AC8" s="106">
        <f>IFERROR(VLOOKUP($A8,'Dec DEF'!$B:$I,7,FALSE),0)</f>
        <v>0</v>
      </c>
      <c r="AF8" s="107">
        <f t="shared" si="2"/>
        <v>4.9392459999999989</v>
      </c>
      <c r="AG8" s="107">
        <f t="shared" si="1"/>
        <v>4.3198400000000001</v>
      </c>
      <c r="AH8" s="107">
        <f t="shared" si="1"/>
        <v>5.8278000000000008</v>
      </c>
      <c r="AI8" s="107">
        <f t="shared" si="1"/>
        <v>5.3872780000000002</v>
      </c>
      <c r="AJ8" s="107">
        <f t="shared" si="1"/>
        <v>4.4414890000000007</v>
      </c>
      <c r="AK8" s="107">
        <f t="shared" si="1"/>
        <v>3.845361</v>
      </c>
      <c r="AL8" s="107">
        <f t="shared" si="1"/>
        <v>0</v>
      </c>
      <c r="AM8" s="107">
        <f t="shared" si="1"/>
        <v>0</v>
      </c>
      <c r="AN8" s="107">
        <f t="shared" si="1"/>
        <v>0</v>
      </c>
      <c r="AO8" s="107">
        <f t="shared" si="1"/>
        <v>0</v>
      </c>
      <c r="AP8" s="107">
        <f t="shared" si="1"/>
        <v>0</v>
      </c>
      <c r="AQ8" s="107">
        <f t="shared" si="1"/>
        <v>0</v>
      </c>
    </row>
    <row r="9" spans="1:43">
      <c r="A9" s="92" t="s">
        <v>391</v>
      </c>
      <c r="B9" s="92" t="s">
        <v>225</v>
      </c>
      <c r="D9" s="38">
        <f>IFERROR(VLOOKUP($A9,'Jan DEF'!$B:$I,4,FALSE),0)</f>
        <v>5.0900000000000001E-2</v>
      </c>
      <c r="E9" s="38">
        <f>IFERROR(VLOOKUP($A9,'Feb DEF'!$B:$I,4,FALSE),0)</f>
        <v>4.2599999999999999E-2</v>
      </c>
      <c r="F9" s="38">
        <f>IFERROR(VLOOKUP($A9,'Mrt DEF'!$B:$I,4,FALSE),0)</f>
        <v>4.3900000000000002E-2</v>
      </c>
      <c r="G9" s="38">
        <f>IFERROR(VLOOKUP($A9,'Apr DEF'!$B:$I,4,FALSE),0)</f>
        <v>1.8800000000000001E-2</v>
      </c>
      <c r="H9" s="38">
        <f>IFERROR(VLOOKUP($A9,'Mei DEF'!$B:$I,4,FALSE),0)</f>
        <v>1.9E-3</v>
      </c>
      <c r="I9" s="38">
        <f>IFERROR(VLOOKUP($A9,'Jun DEF'!$B:$I,4,FALSE),0)</f>
        <v>0</v>
      </c>
      <c r="J9" s="38">
        <f>IFERROR(VLOOKUP($A9,'Jul DEF'!$B:$I,4,FALSE),0)</f>
        <v>0</v>
      </c>
      <c r="K9" s="38">
        <f>IFERROR(VLOOKUP($A9,'Aug DEF'!$B:$I,4,FALSE),0)</f>
        <v>0</v>
      </c>
      <c r="L9" s="38">
        <f>IFERROR(VLOOKUP($A9,'Sep DEF'!$B:$I,4,FALSE),0)</f>
        <v>0</v>
      </c>
      <c r="M9" s="38">
        <f>IFERROR(VLOOKUP($A9,'Okt DEF'!$B:$I,4,FALSE),0)</f>
        <v>0</v>
      </c>
      <c r="N9" s="38">
        <f>IFERROR(VLOOKUP($A9,'Nov DEF'!$B:$I,4,FALSE),0)</f>
        <v>0</v>
      </c>
      <c r="O9" s="38">
        <f>IFERROR(VLOOKUP($A9,'Dec DEF'!$B:$I,4,FALSE),0)</f>
        <v>0</v>
      </c>
      <c r="R9" s="106">
        <f>IFERROR(VLOOKUP($A9,'Jan DEF'!$B:$I,7,FALSE),0)</f>
        <v>13.06</v>
      </c>
      <c r="S9" s="106">
        <f>IFERROR(VLOOKUP($A9,'Feb DEF'!$B:$I,7,FALSE),0)</f>
        <v>14.1</v>
      </c>
      <c r="T9" s="106">
        <f>IFERROR(VLOOKUP($A9,'Mrt DEF'!$B:$I,7,FALSE),0)</f>
        <v>14.1</v>
      </c>
      <c r="U9" s="106">
        <f>IFERROR(VLOOKUP($A9,'Apr DEF'!$B:$I,7,FALSE),0)</f>
        <v>13.84</v>
      </c>
      <c r="V9" s="106">
        <f>IFERROR(VLOOKUP($A9,'Mei DEF'!$B:$I,7,FALSE),0)</f>
        <v>13.5</v>
      </c>
      <c r="W9" s="106">
        <f>IFERROR(VLOOKUP($A9,'Jun DEF'!$B:$I,7,FALSE),0)</f>
        <v>13.42</v>
      </c>
      <c r="X9" s="106">
        <f>IFERROR(VLOOKUP($A9,'Jul DEF'!$B:$I,7,FALSE),0)</f>
        <v>0</v>
      </c>
      <c r="Y9" s="106">
        <f>IFERROR(VLOOKUP($A9,'Aug DEF'!$B:$I,7,FALSE),0)</f>
        <v>0</v>
      </c>
      <c r="Z9" s="106">
        <f>IFERROR(VLOOKUP($A9,'Sep DEF'!$B:$I,7,FALSE),0)</f>
        <v>0</v>
      </c>
      <c r="AA9" s="106">
        <f>IFERROR(VLOOKUP($A9,'Okt DEF'!$B:$I,7,FALSE),0)</f>
        <v>0</v>
      </c>
      <c r="AB9" s="106">
        <f>IFERROR(VLOOKUP($A9,'Nov DEF'!$B:$I,7,FALSE),0)</f>
        <v>0</v>
      </c>
      <c r="AC9" s="106">
        <f>IFERROR(VLOOKUP($A9,'Dec DEF'!$B:$I,7,FALSE),0)</f>
        <v>0</v>
      </c>
      <c r="AF9" s="107">
        <f t="shared" si="2"/>
        <v>0.66475400000000007</v>
      </c>
      <c r="AG9" s="107">
        <f t="shared" si="1"/>
        <v>0.60065999999999997</v>
      </c>
      <c r="AH9" s="107">
        <f t="shared" si="1"/>
        <v>0.61899000000000004</v>
      </c>
      <c r="AI9" s="107">
        <f t="shared" si="1"/>
        <v>0.26019200000000003</v>
      </c>
      <c r="AJ9" s="107">
        <f t="shared" si="1"/>
        <v>2.5649999999999999E-2</v>
      </c>
      <c r="AK9" s="107">
        <f t="shared" si="1"/>
        <v>0</v>
      </c>
      <c r="AL9" s="107">
        <f t="shared" si="1"/>
        <v>0</v>
      </c>
      <c r="AM9" s="107">
        <f t="shared" si="1"/>
        <v>0</v>
      </c>
      <c r="AN9" s="107">
        <f t="shared" si="1"/>
        <v>0</v>
      </c>
      <c r="AO9" s="107">
        <f t="shared" si="1"/>
        <v>0</v>
      </c>
      <c r="AP9" s="107">
        <f t="shared" si="1"/>
        <v>0</v>
      </c>
      <c r="AQ9" s="107">
        <f t="shared" si="1"/>
        <v>0</v>
      </c>
    </row>
    <row r="10" spans="1:43">
      <c r="A10" s="92" t="s">
        <v>392</v>
      </c>
      <c r="B10" s="92" t="s">
        <v>130</v>
      </c>
      <c r="D10" s="38">
        <f>IFERROR(VLOOKUP($A10,'Jan DEF'!$B:$I,4,FALSE),0)</f>
        <v>0.219</v>
      </c>
      <c r="E10" s="38">
        <f>IFERROR(VLOOKUP($A10,'Feb DEF'!$B:$I,4,FALSE),0)</f>
        <v>0.221</v>
      </c>
      <c r="F10" s="38">
        <f>IFERROR(VLOOKUP($A10,'Mrt DEF'!$B:$I,4,FALSE),0)</f>
        <v>0.14779999999999999</v>
      </c>
      <c r="G10" s="38">
        <f>IFERROR(VLOOKUP($A10,'Apr DEF'!$B:$I,4,FALSE),0)</f>
        <v>0.1978</v>
      </c>
      <c r="H10" s="38">
        <f>IFERROR(VLOOKUP($A10,'Mei DEF'!$B:$I,4,FALSE),0)</f>
        <v>0.2137</v>
      </c>
      <c r="I10" s="38">
        <f>IFERROR(VLOOKUP($A10,'Jun DEF'!$B:$I,4,FALSE),0)</f>
        <v>0.19950000000000001</v>
      </c>
      <c r="J10" s="38">
        <f>IFERROR(VLOOKUP($A10,'Jul DEF'!$B:$I,4,FALSE),0)</f>
        <v>0</v>
      </c>
      <c r="K10" s="38">
        <f>IFERROR(VLOOKUP($A10,'Aug DEF'!$B:$I,4,FALSE),0)</f>
        <v>0</v>
      </c>
      <c r="L10" s="38">
        <f>IFERROR(VLOOKUP($A10,'Sep DEF'!$B:$I,4,FALSE),0)</f>
        <v>0</v>
      </c>
      <c r="M10" s="38">
        <f>IFERROR(VLOOKUP($A10,'Okt DEF'!$B:$I,4,FALSE),0)</f>
        <v>0</v>
      </c>
      <c r="N10" s="38">
        <f>IFERROR(VLOOKUP($A10,'Nov DEF'!$B:$I,4,FALSE),0)</f>
        <v>0</v>
      </c>
      <c r="O10" s="38">
        <f>IFERROR(VLOOKUP($A10,'Dec DEF'!$B:$I,4,FALSE),0)</f>
        <v>0</v>
      </c>
      <c r="R10" s="106">
        <f>IFERROR(VLOOKUP($A10,'Jan DEF'!$B:$I,7,FALSE),0)</f>
        <v>16.690000000000001</v>
      </c>
      <c r="S10" s="106">
        <f>IFERROR(VLOOKUP($A10,'Feb DEF'!$B:$I,7,FALSE),0)</f>
        <v>17.809999999999999</v>
      </c>
      <c r="T10" s="106">
        <f>IFERROR(VLOOKUP($A10,'Mrt DEF'!$B:$I,7,FALSE),0)</f>
        <v>18.100000000000001</v>
      </c>
      <c r="U10" s="106">
        <f>IFERROR(VLOOKUP($A10,'Apr DEF'!$B:$I,7,FALSE),0)</f>
        <v>18.079999999999998</v>
      </c>
      <c r="V10" s="106">
        <f>IFERROR(VLOOKUP($A10,'Mei DEF'!$B:$I,7,FALSE),0)</f>
        <v>17.37</v>
      </c>
      <c r="W10" s="106">
        <f>IFERROR(VLOOKUP($A10,'Jun DEF'!$B:$I,7,FALSE),0)</f>
        <v>17.37</v>
      </c>
      <c r="X10" s="106">
        <f>IFERROR(VLOOKUP($A10,'Jul DEF'!$B:$I,7,FALSE),0)</f>
        <v>0</v>
      </c>
      <c r="Y10" s="106">
        <f>IFERROR(VLOOKUP($A10,'Aug DEF'!$B:$I,7,FALSE),0)</f>
        <v>0</v>
      </c>
      <c r="Z10" s="106">
        <f>IFERROR(VLOOKUP($A10,'Sep DEF'!$B:$I,7,FALSE),0)</f>
        <v>0</v>
      </c>
      <c r="AA10" s="106">
        <f>IFERROR(VLOOKUP($A10,'Okt DEF'!$B:$I,7,FALSE),0)</f>
        <v>0</v>
      </c>
      <c r="AB10" s="106">
        <f>IFERROR(VLOOKUP($A10,'Nov DEF'!$B:$I,7,FALSE),0)</f>
        <v>0</v>
      </c>
      <c r="AC10" s="106">
        <f>IFERROR(VLOOKUP($A10,'Dec DEF'!$B:$I,7,FALSE),0)</f>
        <v>0</v>
      </c>
      <c r="AF10" s="107">
        <f t="shared" si="2"/>
        <v>3.6551100000000001</v>
      </c>
      <c r="AG10" s="107">
        <f t="shared" si="1"/>
        <v>3.9360099999999996</v>
      </c>
      <c r="AH10" s="107">
        <f t="shared" si="1"/>
        <v>2.6751800000000001</v>
      </c>
      <c r="AI10" s="107">
        <f t="shared" si="1"/>
        <v>3.5762239999999998</v>
      </c>
      <c r="AJ10" s="107">
        <f t="shared" si="1"/>
        <v>3.7119690000000003</v>
      </c>
      <c r="AK10" s="107">
        <f t="shared" si="1"/>
        <v>3.4653150000000004</v>
      </c>
      <c r="AL10" s="107">
        <f t="shared" si="1"/>
        <v>0</v>
      </c>
      <c r="AM10" s="107">
        <f t="shared" si="1"/>
        <v>0</v>
      </c>
      <c r="AN10" s="107">
        <f t="shared" si="1"/>
        <v>0</v>
      </c>
      <c r="AO10" s="107">
        <f t="shared" si="1"/>
        <v>0</v>
      </c>
      <c r="AP10" s="107">
        <f t="shared" si="1"/>
        <v>0</v>
      </c>
      <c r="AQ10" s="107">
        <f t="shared" si="1"/>
        <v>0</v>
      </c>
    </row>
    <row r="11" spans="1:43">
      <c r="A11" s="92" t="s">
        <v>393</v>
      </c>
      <c r="B11" s="92" t="s">
        <v>146</v>
      </c>
      <c r="D11" s="38">
        <f>IFERROR(VLOOKUP($A11,'Jan DEF'!$B:$I,4,FALSE),0)</f>
        <v>7.4499999999999997E-2</v>
      </c>
      <c r="E11" s="38">
        <f>IFERROR(VLOOKUP($A11,'Feb DEF'!$B:$I,4,FALSE),0)</f>
        <v>6.2199999999999998E-2</v>
      </c>
      <c r="F11" s="38">
        <f>IFERROR(VLOOKUP($A11,'Mrt DEF'!$B:$I,4,FALSE),0)</f>
        <v>6.0100000000000001E-2</v>
      </c>
      <c r="G11" s="38">
        <f>IFERROR(VLOOKUP($A11,'Apr DEF'!$B:$I,4,FALSE),0)</f>
        <v>2.63E-2</v>
      </c>
      <c r="H11" s="38">
        <f>IFERROR(VLOOKUP($A11,'Mei DEF'!$B:$I,4,FALSE),0)</f>
        <v>1.89E-2</v>
      </c>
      <c r="I11" s="38">
        <f>IFERROR(VLOOKUP($A11,'Jun DEF'!$B:$I,4,FALSE),0)</f>
        <v>5.1000000000000004E-3</v>
      </c>
      <c r="J11" s="38">
        <f>IFERROR(VLOOKUP($A11,'Jul DEF'!$B:$I,4,FALSE),0)</f>
        <v>0</v>
      </c>
      <c r="K11" s="38">
        <f>IFERROR(VLOOKUP($A11,'Aug DEF'!$B:$I,4,FALSE),0)</f>
        <v>0</v>
      </c>
      <c r="L11" s="38">
        <f>IFERROR(VLOOKUP($A11,'Sep DEF'!$B:$I,4,FALSE),0)</f>
        <v>0</v>
      </c>
      <c r="M11" s="38">
        <f>IFERROR(VLOOKUP($A11,'Okt DEF'!$B:$I,4,FALSE),0)</f>
        <v>0</v>
      </c>
      <c r="N11" s="38">
        <f>IFERROR(VLOOKUP($A11,'Nov DEF'!$B:$I,4,FALSE),0)</f>
        <v>0</v>
      </c>
      <c r="O11" s="38">
        <f>IFERROR(VLOOKUP($A11,'Dec DEF'!$B:$I,4,FALSE),0)</f>
        <v>0</v>
      </c>
      <c r="R11" s="106">
        <f>IFERROR(VLOOKUP($A11,'Jan DEF'!$B:$I,7,FALSE),0)</f>
        <v>16.489999999999998</v>
      </c>
      <c r="S11" s="106">
        <f>IFERROR(VLOOKUP($A11,'Feb DEF'!$B:$I,7,FALSE),0)</f>
        <v>16.93</v>
      </c>
      <c r="T11" s="106">
        <f>IFERROR(VLOOKUP($A11,'Mrt DEF'!$B:$I,7,FALSE),0)</f>
        <v>17.13</v>
      </c>
      <c r="U11" s="106">
        <f>IFERROR(VLOOKUP($A11,'Apr DEF'!$B:$I,7,FALSE),0)</f>
        <v>17.11</v>
      </c>
      <c r="V11" s="106">
        <f>IFERROR(VLOOKUP($A11,'Mei DEF'!$B:$I,7,FALSE),0)</f>
        <v>17.07</v>
      </c>
      <c r="W11" s="106">
        <f>IFERROR(VLOOKUP($A11,'Jun DEF'!$B:$I,7,FALSE),0)</f>
        <v>17.5</v>
      </c>
      <c r="X11" s="106">
        <f>IFERROR(VLOOKUP($A11,'Jul DEF'!$B:$I,7,FALSE),0)</f>
        <v>0</v>
      </c>
      <c r="Y11" s="106">
        <f>IFERROR(VLOOKUP($A11,'Aug DEF'!$B:$I,7,FALSE),0)</f>
        <v>0</v>
      </c>
      <c r="Z11" s="106">
        <f>IFERROR(VLOOKUP($A11,'Sep DEF'!$B:$I,7,FALSE),0)</f>
        <v>0</v>
      </c>
      <c r="AA11" s="106">
        <f>IFERROR(VLOOKUP($A11,'Okt DEF'!$B:$I,7,FALSE),0)</f>
        <v>0</v>
      </c>
      <c r="AB11" s="106">
        <f>IFERROR(VLOOKUP($A11,'Nov DEF'!$B:$I,7,FALSE),0)</f>
        <v>0</v>
      </c>
      <c r="AC11" s="106">
        <f>IFERROR(VLOOKUP($A11,'Dec DEF'!$B:$I,7,FALSE),0)</f>
        <v>0</v>
      </c>
      <c r="AF11" s="107">
        <f t="shared" si="2"/>
        <v>1.2285049999999997</v>
      </c>
      <c r="AG11" s="107">
        <f t="shared" si="1"/>
        <v>1.0530459999999999</v>
      </c>
      <c r="AH11" s="107">
        <f t="shared" si="1"/>
        <v>1.0295129999999999</v>
      </c>
      <c r="AI11" s="107">
        <f t="shared" si="1"/>
        <v>0.44999299999999998</v>
      </c>
      <c r="AJ11" s="107">
        <f t="shared" si="1"/>
        <v>0.32262299999999999</v>
      </c>
      <c r="AK11" s="107">
        <f t="shared" si="1"/>
        <v>8.925000000000001E-2</v>
      </c>
      <c r="AL11" s="107">
        <f t="shared" si="1"/>
        <v>0</v>
      </c>
      <c r="AM11" s="107">
        <f t="shared" si="1"/>
        <v>0</v>
      </c>
      <c r="AN11" s="107">
        <f t="shared" si="1"/>
        <v>0</v>
      </c>
      <c r="AO11" s="107">
        <f t="shared" si="1"/>
        <v>0</v>
      </c>
      <c r="AP11" s="107">
        <f t="shared" si="1"/>
        <v>0</v>
      </c>
      <c r="AQ11" s="107">
        <f t="shared" si="1"/>
        <v>0</v>
      </c>
    </row>
    <row r="12" spans="1:43">
      <c r="A12" s="92" t="s">
        <v>394</v>
      </c>
      <c r="B12" s="92" t="s">
        <v>177</v>
      </c>
      <c r="D12" s="38">
        <f>IFERROR(VLOOKUP($A12,'Jan DEF'!$B:$I,4,FALSE),0)</f>
        <v>0.157</v>
      </c>
      <c r="E12" s="38">
        <f>IFERROR(VLOOKUP($A12,'Feb DEF'!$B:$I,4,FALSE),0)</f>
        <v>0.13300000000000001</v>
      </c>
      <c r="F12" s="38">
        <f>IFERROR(VLOOKUP($A12,'Mrt DEF'!$B:$I,4,FALSE),0)</f>
        <v>0.1421</v>
      </c>
      <c r="G12" s="38">
        <f>IFERROR(VLOOKUP($A12,'Apr DEF'!$B:$I,4,FALSE),0)</f>
        <v>0.1188</v>
      </c>
      <c r="H12" s="38">
        <f>IFERROR(VLOOKUP($A12,'Mei DEF'!$B:$I,4,FALSE),0)</f>
        <v>0.12659999999999999</v>
      </c>
      <c r="I12" s="38">
        <f>IFERROR(VLOOKUP($A12,'Jun DEF'!$B:$I,4,FALSE),0)</f>
        <v>0.1244</v>
      </c>
      <c r="J12" s="38">
        <f>IFERROR(VLOOKUP($A12,'Jul DEF'!$B:$I,4,FALSE),0)</f>
        <v>0</v>
      </c>
      <c r="K12" s="38">
        <f>IFERROR(VLOOKUP($A12,'Aug DEF'!$B:$I,4,FALSE),0)</f>
        <v>0</v>
      </c>
      <c r="L12" s="38">
        <f>IFERROR(VLOOKUP($A12,'Sep DEF'!$B:$I,4,FALSE),0)</f>
        <v>0</v>
      </c>
      <c r="M12" s="38">
        <f>IFERROR(VLOOKUP($A12,'Okt DEF'!$B:$I,4,FALSE),0)</f>
        <v>0</v>
      </c>
      <c r="N12" s="38">
        <f>IFERROR(VLOOKUP($A12,'Nov DEF'!$B:$I,4,FALSE),0)</f>
        <v>0</v>
      </c>
      <c r="O12" s="38">
        <f>IFERROR(VLOOKUP($A12,'Dec DEF'!$B:$I,4,FALSE),0)</f>
        <v>0</v>
      </c>
      <c r="R12" s="106">
        <f>IFERROR(VLOOKUP($A12,'Jan DEF'!$B:$I,7,FALSE),0)</f>
        <v>45.03</v>
      </c>
      <c r="S12" s="106">
        <f>IFERROR(VLOOKUP($A12,'Feb DEF'!$B:$I,7,FALSE),0)</f>
        <v>43.96</v>
      </c>
      <c r="T12" s="106">
        <f>IFERROR(VLOOKUP($A12,'Mrt DEF'!$B:$I,7,FALSE),0)</f>
        <v>43.5</v>
      </c>
      <c r="U12" s="106">
        <f>IFERROR(VLOOKUP($A12,'Apr DEF'!$B:$I,7,FALSE),0)</f>
        <v>43.19</v>
      </c>
      <c r="V12" s="106">
        <f>IFERROR(VLOOKUP($A12,'Mei DEF'!$B:$I,7,FALSE),0)</f>
        <v>42.55</v>
      </c>
      <c r="W12" s="106">
        <f>IFERROR(VLOOKUP($A12,'Jun DEF'!$B:$I,7,FALSE),0)</f>
        <v>42.53</v>
      </c>
      <c r="X12" s="106">
        <f>IFERROR(VLOOKUP($A12,'Jul DEF'!$B:$I,7,FALSE),0)</f>
        <v>0</v>
      </c>
      <c r="Y12" s="106">
        <f>IFERROR(VLOOKUP($A12,'Aug DEF'!$B:$I,7,FALSE),0)</f>
        <v>0</v>
      </c>
      <c r="Z12" s="106">
        <f>IFERROR(VLOOKUP($A12,'Sep DEF'!$B:$I,7,FALSE),0)</f>
        <v>0</v>
      </c>
      <c r="AA12" s="106">
        <f>IFERROR(VLOOKUP($A12,'Okt DEF'!$B:$I,7,FALSE),0)</f>
        <v>0</v>
      </c>
      <c r="AB12" s="106">
        <f>IFERROR(VLOOKUP($A12,'Nov DEF'!$B:$I,7,FALSE),0)</f>
        <v>0</v>
      </c>
      <c r="AC12" s="106">
        <f>IFERROR(VLOOKUP($A12,'Dec DEF'!$B:$I,7,FALSE),0)</f>
        <v>0</v>
      </c>
      <c r="AF12" s="107">
        <f t="shared" si="2"/>
        <v>7.0697100000000006</v>
      </c>
      <c r="AG12" s="107">
        <f t="shared" si="1"/>
        <v>5.8466800000000001</v>
      </c>
      <c r="AH12" s="107">
        <f t="shared" si="1"/>
        <v>6.1813500000000001</v>
      </c>
      <c r="AI12" s="107">
        <f t="shared" si="1"/>
        <v>5.1309719999999999</v>
      </c>
      <c r="AJ12" s="107">
        <f t="shared" si="1"/>
        <v>5.3868299999999989</v>
      </c>
      <c r="AK12" s="107">
        <f t="shared" si="1"/>
        <v>5.2907320000000002</v>
      </c>
      <c r="AL12" s="107">
        <f t="shared" si="1"/>
        <v>0</v>
      </c>
      <c r="AM12" s="107">
        <f t="shared" si="1"/>
        <v>0</v>
      </c>
      <c r="AN12" s="107">
        <f t="shared" si="1"/>
        <v>0</v>
      </c>
      <c r="AO12" s="107">
        <f t="shared" si="1"/>
        <v>0</v>
      </c>
      <c r="AP12" s="107">
        <f t="shared" si="1"/>
        <v>0</v>
      </c>
      <c r="AQ12" s="107">
        <f t="shared" si="1"/>
        <v>0</v>
      </c>
    </row>
    <row r="13" spans="1:43">
      <c r="A13" s="92" t="s">
        <v>395</v>
      </c>
      <c r="B13" s="92" t="s">
        <v>223</v>
      </c>
      <c r="D13" s="38">
        <f>IFERROR(VLOOKUP($A13,'Jan DEF'!$B:$I,4,FALSE),0)</f>
        <v>0</v>
      </c>
      <c r="E13" s="38">
        <f>IFERROR(VLOOKUP($A13,'Feb DEF'!$B:$I,4,FALSE),0)</f>
        <v>0</v>
      </c>
      <c r="F13" s="38">
        <f>IFERROR(VLOOKUP($A13,'Mrt DEF'!$B:$I,4,FALSE),0)</f>
        <v>3.3E-3</v>
      </c>
      <c r="G13" s="38">
        <f>IFERROR(VLOOKUP($A13,'Apr DEF'!$B:$I,4,FALSE),0)</f>
        <v>0</v>
      </c>
      <c r="H13" s="38">
        <f>IFERROR(VLOOKUP($A13,'Mei DEF'!$B:$I,4,FALSE),0)</f>
        <v>1.2699999999999999E-2</v>
      </c>
      <c r="I13" s="38">
        <f>IFERROR(VLOOKUP($A13,'Jun DEF'!$B:$I,4,FALSE),0)</f>
        <v>4.0300000000000002E-2</v>
      </c>
      <c r="J13" s="38">
        <f>IFERROR(VLOOKUP($A13,'Jul DEF'!$B:$I,4,FALSE),0)</f>
        <v>0</v>
      </c>
      <c r="K13" s="38">
        <f>IFERROR(VLOOKUP($A13,'Aug DEF'!$B:$I,4,FALSE),0)</f>
        <v>0</v>
      </c>
      <c r="L13" s="38">
        <f>IFERROR(VLOOKUP($A13,'Sep DEF'!$B:$I,4,FALSE),0)</f>
        <v>0</v>
      </c>
      <c r="M13" s="38">
        <f>IFERROR(VLOOKUP($A13,'Okt DEF'!$B:$I,4,FALSE),0)</f>
        <v>0</v>
      </c>
      <c r="N13" s="38">
        <f>IFERROR(VLOOKUP($A13,'Nov DEF'!$B:$I,4,FALSE),0)</f>
        <v>0</v>
      </c>
      <c r="O13" s="38">
        <f>IFERROR(VLOOKUP($A13,'Dec DEF'!$B:$I,4,FALSE),0)</f>
        <v>0</v>
      </c>
      <c r="R13" s="106">
        <f>IFERROR(VLOOKUP($A13,'Jan DEF'!$B:$I,7,FALSE),0)</f>
        <v>35.14</v>
      </c>
      <c r="S13" s="106">
        <f>IFERROR(VLOOKUP($A13,'Feb DEF'!$B:$I,7,FALSE),0)</f>
        <v>34.14</v>
      </c>
      <c r="T13" s="106">
        <f>IFERROR(VLOOKUP($A13,'Mrt DEF'!$B:$I,7,FALSE),0)</f>
        <v>33.46</v>
      </c>
      <c r="U13" s="106">
        <f>IFERROR(VLOOKUP($A13,'Apr DEF'!$B:$I,7,FALSE),0)</f>
        <v>32.93</v>
      </c>
      <c r="V13" s="106">
        <f>IFERROR(VLOOKUP($A13,'Mei DEF'!$B:$I,7,FALSE),0)</f>
        <v>33.85</v>
      </c>
      <c r="W13" s="106">
        <f>IFERROR(VLOOKUP($A13,'Jun DEF'!$B:$I,7,FALSE),0)</f>
        <v>32.72</v>
      </c>
      <c r="X13" s="106">
        <f>IFERROR(VLOOKUP($A13,'Jul DEF'!$B:$I,7,FALSE),0)</f>
        <v>0</v>
      </c>
      <c r="Y13" s="106">
        <f>IFERROR(VLOOKUP($A13,'Aug DEF'!$B:$I,7,FALSE),0)</f>
        <v>0</v>
      </c>
      <c r="Z13" s="106">
        <f>IFERROR(VLOOKUP($A13,'Sep DEF'!$B:$I,7,FALSE),0)</f>
        <v>0</v>
      </c>
      <c r="AA13" s="106">
        <f>IFERROR(VLOOKUP($A13,'Okt DEF'!$B:$I,7,FALSE),0)</f>
        <v>0</v>
      </c>
      <c r="AB13" s="106">
        <f>IFERROR(VLOOKUP($A13,'Nov DEF'!$B:$I,7,FALSE),0)</f>
        <v>0</v>
      </c>
      <c r="AC13" s="106">
        <f>IFERROR(VLOOKUP($A13,'Dec DEF'!$B:$I,7,FALSE),0)</f>
        <v>0</v>
      </c>
      <c r="AF13" s="107">
        <f t="shared" si="2"/>
        <v>0</v>
      </c>
      <c r="AG13" s="107">
        <f t="shared" si="1"/>
        <v>0</v>
      </c>
      <c r="AH13" s="107">
        <f t="shared" si="1"/>
        <v>0.110418</v>
      </c>
      <c r="AI13" s="107">
        <f t="shared" si="1"/>
        <v>0</v>
      </c>
      <c r="AJ13" s="107">
        <f t="shared" si="1"/>
        <v>0.42989500000000003</v>
      </c>
      <c r="AK13" s="107">
        <f t="shared" si="1"/>
        <v>1.318616</v>
      </c>
      <c r="AL13" s="107">
        <f t="shared" si="1"/>
        <v>0</v>
      </c>
      <c r="AM13" s="107">
        <f t="shared" si="1"/>
        <v>0</v>
      </c>
      <c r="AN13" s="107">
        <f t="shared" si="1"/>
        <v>0</v>
      </c>
      <c r="AO13" s="107">
        <f t="shared" si="1"/>
        <v>0</v>
      </c>
      <c r="AP13" s="107">
        <f t="shared" si="1"/>
        <v>0</v>
      </c>
      <c r="AQ13" s="107">
        <f t="shared" si="1"/>
        <v>0</v>
      </c>
    </row>
    <row r="14" spans="1:43">
      <c r="A14" s="92" t="s">
        <v>396</v>
      </c>
      <c r="B14" s="92" t="s">
        <v>127</v>
      </c>
      <c r="D14" s="38">
        <f>IFERROR(VLOOKUP($A14,'Jan DEF'!$B:$I,4,FALSE),0)</f>
        <v>0.1278</v>
      </c>
      <c r="E14" s="38">
        <f>IFERROR(VLOOKUP($A14,'Feb DEF'!$B:$I,4,FALSE),0)</f>
        <v>9.4200000000000006E-2</v>
      </c>
      <c r="F14" s="38">
        <f>IFERROR(VLOOKUP($A14,'Mrt DEF'!$B:$I,4,FALSE),0)</f>
        <v>0.10199999999999999</v>
      </c>
      <c r="G14" s="38">
        <f>IFERROR(VLOOKUP($A14,'Apr DEF'!$B:$I,4,FALSE),0)</f>
        <v>0.1145</v>
      </c>
      <c r="H14" s="38">
        <f>IFERROR(VLOOKUP($A14,'Mei DEF'!$B:$I,4,FALSE),0)</f>
        <v>0.11020000000000001</v>
      </c>
      <c r="I14" s="38">
        <f>IFERROR(VLOOKUP($A14,'Jun DEF'!$B:$I,4,FALSE),0)</f>
        <v>0.1245</v>
      </c>
      <c r="J14" s="38">
        <f>IFERROR(VLOOKUP($A14,'Jul DEF'!$B:$I,4,FALSE),0)</f>
        <v>0</v>
      </c>
      <c r="K14" s="38">
        <f>IFERROR(VLOOKUP($A14,'Aug DEF'!$B:$I,4,FALSE),0)</f>
        <v>0</v>
      </c>
      <c r="L14" s="38">
        <f>IFERROR(VLOOKUP($A14,'Sep DEF'!$B:$I,4,FALSE),0)</f>
        <v>0</v>
      </c>
      <c r="M14" s="38">
        <f>IFERROR(VLOOKUP($A14,'Okt DEF'!$B:$I,4,FALSE),0)</f>
        <v>0</v>
      </c>
      <c r="N14" s="38">
        <f>IFERROR(VLOOKUP($A14,'Nov DEF'!$B:$I,4,FALSE),0)</f>
        <v>0</v>
      </c>
      <c r="O14" s="38">
        <f>IFERROR(VLOOKUP($A14,'Dec DEF'!$B:$I,4,FALSE),0)</f>
        <v>0</v>
      </c>
      <c r="R14" s="106">
        <f>IFERROR(VLOOKUP($A14,'Jan DEF'!$B:$I,7,FALSE),0)</f>
        <v>28.56</v>
      </c>
      <c r="S14" s="106">
        <f>IFERROR(VLOOKUP($A14,'Feb DEF'!$B:$I,7,FALSE),0)</f>
        <v>28.85</v>
      </c>
      <c r="T14" s="106">
        <f>IFERROR(VLOOKUP($A14,'Mrt DEF'!$B:$I,7,FALSE),0)</f>
        <v>29.42</v>
      </c>
      <c r="U14" s="106">
        <f>IFERROR(VLOOKUP($A14,'Apr DEF'!$B:$I,7,FALSE),0)</f>
        <v>29.82</v>
      </c>
      <c r="V14" s="106">
        <f>IFERROR(VLOOKUP($A14,'Mei DEF'!$B:$I,7,FALSE),0)</f>
        <v>29.52</v>
      </c>
      <c r="W14" s="106">
        <f>IFERROR(VLOOKUP($A14,'Jun DEF'!$B:$I,7,FALSE),0)</f>
        <v>29.53</v>
      </c>
      <c r="X14" s="106">
        <f>IFERROR(VLOOKUP($A14,'Jul DEF'!$B:$I,7,FALSE),0)</f>
        <v>0</v>
      </c>
      <c r="Y14" s="106">
        <f>IFERROR(VLOOKUP($A14,'Aug DEF'!$B:$I,7,FALSE),0)</f>
        <v>0</v>
      </c>
      <c r="Z14" s="106">
        <f>IFERROR(VLOOKUP($A14,'Sep DEF'!$B:$I,7,FALSE),0)</f>
        <v>0</v>
      </c>
      <c r="AA14" s="106">
        <f>IFERROR(VLOOKUP($A14,'Okt DEF'!$B:$I,7,FALSE),0)</f>
        <v>0</v>
      </c>
      <c r="AB14" s="106">
        <f>IFERROR(VLOOKUP($A14,'Nov DEF'!$B:$I,7,FALSE),0)</f>
        <v>0</v>
      </c>
      <c r="AC14" s="106">
        <f>IFERROR(VLOOKUP($A14,'Dec DEF'!$B:$I,7,FALSE),0)</f>
        <v>0</v>
      </c>
      <c r="AF14" s="107">
        <f t="shared" si="2"/>
        <v>3.6499679999999999</v>
      </c>
      <c r="AG14" s="107">
        <f t="shared" si="1"/>
        <v>2.7176700000000005</v>
      </c>
      <c r="AH14" s="107">
        <f t="shared" si="1"/>
        <v>3.0008400000000002</v>
      </c>
      <c r="AI14" s="107">
        <f t="shared" si="1"/>
        <v>3.41439</v>
      </c>
      <c r="AJ14" s="107">
        <f t="shared" si="1"/>
        <v>3.253104</v>
      </c>
      <c r="AK14" s="107">
        <f t="shared" si="1"/>
        <v>3.676485</v>
      </c>
      <c r="AL14" s="107">
        <f t="shared" si="1"/>
        <v>0</v>
      </c>
      <c r="AM14" s="107">
        <f t="shared" si="1"/>
        <v>0</v>
      </c>
      <c r="AN14" s="107">
        <f t="shared" si="1"/>
        <v>0</v>
      </c>
      <c r="AO14" s="107">
        <f t="shared" si="1"/>
        <v>0</v>
      </c>
      <c r="AP14" s="107">
        <f t="shared" si="1"/>
        <v>0</v>
      </c>
      <c r="AQ14" s="107">
        <f t="shared" si="1"/>
        <v>0</v>
      </c>
    </row>
    <row r="15" spans="1:43">
      <c r="A15" s="92" t="s">
        <v>397</v>
      </c>
      <c r="B15" s="92" t="s">
        <v>148</v>
      </c>
      <c r="D15" s="38">
        <f>IFERROR(VLOOKUP($A15,'Jan DEF'!$B:$I,4,FALSE),0)</f>
        <v>1.6199999999999999E-2</v>
      </c>
      <c r="E15" s="38">
        <f>IFERROR(VLOOKUP($A15,'Feb DEF'!$B:$I,4,FALSE),0)</f>
        <v>0</v>
      </c>
      <c r="F15" s="38">
        <f>IFERROR(VLOOKUP($A15,'Mrt DEF'!$B:$I,4,FALSE),0)</f>
        <v>0</v>
      </c>
      <c r="G15" s="38">
        <f>IFERROR(VLOOKUP($A15,'Apr DEF'!$B:$I,4,FALSE),0)</f>
        <v>1.26E-2</v>
      </c>
      <c r="H15" s="38">
        <f>IFERROR(VLOOKUP($A15,'Mei DEF'!$B:$I,4,FALSE),0)</f>
        <v>1.9199999999999998E-2</v>
      </c>
      <c r="I15" s="38">
        <f>IFERROR(VLOOKUP($A15,'Jun DEF'!$B:$I,4,FALSE),0)</f>
        <v>2.8400000000000002E-2</v>
      </c>
      <c r="J15" s="38">
        <f>IFERROR(VLOOKUP($A15,'Jul DEF'!$B:$I,4,FALSE),0)</f>
        <v>0</v>
      </c>
      <c r="K15" s="38">
        <f>IFERROR(VLOOKUP($A15,'Aug DEF'!$B:$I,4,FALSE),0)</f>
        <v>0</v>
      </c>
      <c r="L15" s="38">
        <f>IFERROR(VLOOKUP($A15,'Sep DEF'!$B:$I,4,FALSE),0)</f>
        <v>0</v>
      </c>
      <c r="M15" s="38">
        <f>IFERROR(VLOOKUP($A15,'Okt DEF'!$B:$I,4,FALSE),0)</f>
        <v>0</v>
      </c>
      <c r="N15" s="38">
        <f>IFERROR(VLOOKUP($A15,'Nov DEF'!$B:$I,4,FALSE),0)</f>
        <v>0</v>
      </c>
      <c r="O15" s="38">
        <f>IFERROR(VLOOKUP($A15,'Dec DEF'!$B:$I,4,FALSE),0)</f>
        <v>0</v>
      </c>
      <c r="R15" s="106">
        <f>IFERROR(VLOOKUP($A15,'Jan DEF'!$B:$I,7,FALSE),0)</f>
        <v>9.98</v>
      </c>
      <c r="S15" s="106">
        <f>IFERROR(VLOOKUP($A15,'Feb DEF'!$B:$I,7,FALSE),0)</f>
        <v>10.5</v>
      </c>
      <c r="T15" s="106">
        <f>IFERROR(VLOOKUP($A15,'Mrt DEF'!$B:$I,7,FALSE),0)</f>
        <v>10.81</v>
      </c>
      <c r="U15" s="106">
        <f>IFERROR(VLOOKUP($A15,'Apr DEF'!$B:$I,7,FALSE),0)</f>
        <v>11.13</v>
      </c>
      <c r="V15" s="106">
        <f>IFERROR(VLOOKUP($A15,'Mei DEF'!$B:$I,7,FALSE),0)</f>
        <v>11.77</v>
      </c>
      <c r="W15" s="106">
        <f>IFERROR(VLOOKUP($A15,'Jun DEF'!$B:$I,7,FALSE),0)</f>
        <v>11.9</v>
      </c>
      <c r="X15" s="106">
        <f>IFERROR(VLOOKUP($A15,'Jul DEF'!$B:$I,7,FALSE),0)</f>
        <v>0</v>
      </c>
      <c r="Y15" s="106">
        <f>IFERROR(VLOOKUP($A15,'Aug DEF'!$B:$I,7,FALSE),0)</f>
        <v>0</v>
      </c>
      <c r="Z15" s="106">
        <f>IFERROR(VLOOKUP($A15,'Sep DEF'!$B:$I,7,FALSE),0)</f>
        <v>0</v>
      </c>
      <c r="AA15" s="106">
        <f>IFERROR(VLOOKUP($A15,'Okt DEF'!$B:$I,7,FALSE),0)</f>
        <v>0</v>
      </c>
      <c r="AB15" s="106">
        <f>IFERROR(VLOOKUP($A15,'Nov DEF'!$B:$I,7,FALSE),0)</f>
        <v>0</v>
      </c>
      <c r="AC15" s="106">
        <f>IFERROR(VLOOKUP($A15,'Dec DEF'!$B:$I,7,FALSE),0)</f>
        <v>0</v>
      </c>
      <c r="AF15" s="107">
        <f t="shared" si="2"/>
        <v>0.16167599999999999</v>
      </c>
      <c r="AG15" s="107">
        <f t="shared" si="1"/>
        <v>0</v>
      </c>
      <c r="AH15" s="107">
        <f t="shared" si="1"/>
        <v>0</v>
      </c>
      <c r="AI15" s="107">
        <f t="shared" si="1"/>
        <v>0.140238</v>
      </c>
      <c r="AJ15" s="107">
        <f t="shared" si="1"/>
        <v>0.22598399999999996</v>
      </c>
      <c r="AK15" s="107">
        <f t="shared" si="1"/>
        <v>0.33796000000000004</v>
      </c>
      <c r="AL15" s="107">
        <f t="shared" si="1"/>
        <v>0</v>
      </c>
      <c r="AM15" s="107">
        <f t="shared" si="1"/>
        <v>0</v>
      </c>
      <c r="AN15" s="107">
        <f t="shared" si="1"/>
        <v>0</v>
      </c>
      <c r="AO15" s="107">
        <f t="shared" si="1"/>
        <v>0</v>
      </c>
      <c r="AP15" s="107">
        <f t="shared" si="1"/>
        <v>0</v>
      </c>
      <c r="AQ15" s="107">
        <f t="shared" si="1"/>
        <v>0</v>
      </c>
    </row>
    <row r="16" spans="1:43">
      <c r="A16" s="92" t="s">
        <v>398</v>
      </c>
      <c r="B16" s="92" t="s">
        <v>134</v>
      </c>
      <c r="D16" s="38">
        <f>IFERROR(VLOOKUP($A16,'Jan DEF'!$B:$I,4,FALSE),0)</f>
        <v>8.9399999999999993E-2</v>
      </c>
      <c r="E16" s="38">
        <f>IFERROR(VLOOKUP($A16,'Feb DEF'!$B:$I,4,FALSE),0)</f>
        <v>6.54E-2</v>
      </c>
      <c r="F16" s="38">
        <f>IFERROR(VLOOKUP($A16,'Mrt DEF'!$B:$I,4,FALSE),0)</f>
        <v>3.8899999999999997E-2</v>
      </c>
      <c r="G16" s="38">
        <f>IFERROR(VLOOKUP($A16,'Apr DEF'!$B:$I,4,FALSE),0)</f>
        <v>5.1999999999999998E-2</v>
      </c>
      <c r="H16" s="38">
        <f>IFERROR(VLOOKUP($A16,'Mei DEF'!$B:$I,4,FALSE),0)</f>
        <v>6.9099999999999995E-2</v>
      </c>
      <c r="I16" s="38">
        <f>IFERROR(VLOOKUP($A16,'Jun DEF'!$B:$I,4,FALSE),0)</f>
        <v>7.9600000000000004E-2</v>
      </c>
      <c r="J16" s="38">
        <f>IFERROR(VLOOKUP($A16,'Jul DEF'!$B:$I,4,FALSE),0)</f>
        <v>0</v>
      </c>
      <c r="K16" s="38">
        <f>IFERROR(VLOOKUP($A16,'Aug DEF'!$B:$I,4,FALSE),0)</f>
        <v>0</v>
      </c>
      <c r="L16" s="38">
        <f>IFERROR(VLOOKUP($A16,'Sep DEF'!$B:$I,4,FALSE),0)</f>
        <v>0</v>
      </c>
      <c r="M16" s="38">
        <f>IFERROR(VLOOKUP($A16,'Okt DEF'!$B:$I,4,FALSE),0)</f>
        <v>0</v>
      </c>
      <c r="N16" s="38">
        <f>IFERROR(VLOOKUP($A16,'Nov DEF'!$B:$I,4,FALSE),0)</f>
        <v>0</v>
      </c>
      <c r="O16" s="38">
        <f>IFERROR(VLOOKUP($A16,'Dec DEF'!$B:$I,4,FALSE),0)</f>
        <v>0</v>
      </c>
      <c r="R16" s="106">
        <f>IFERROR(VLOOKUP($A16,'Jan DEF'!$B:$I,7,FALSE),0)</f>
        <v>18.5</v>
      </c>
      <c r="S16" s="106">
        <f>IFERROR(VLOOKUP($A16,'Feb DEF'!$B:$I,7,FALSE),0)</f>
        <v>19.25</v>
      </c>
      <c r="T16" s="106">
        <f>IFERROR(VLOOKUP($A16,'Mrt DEF'!$B:$I,7,FALSE),0)</f>
        <v>20.51</v>
      </c>
      <c r="U16" s="106">
        <f>IFERROR(VLOOKUP($A16,'Apr DEF'!$B:$I,7,FALSE),0)</f>
        <v>20.9</v>
      </c>
      <c r="V16" s="106">
        <f>IFERROR(VLOOKUP($A16,'Mei DEF'!$B:$I,7,FALSE),0)</f>
        <v>21.54</v>
      </c>
      <c r="W16" s="106">
        <f>IFERROR(VLOOKUP($A16,'Jun DEF'!$B:$I,7,FALSE),0)</f>
        <v>21.94</v>
      </c>
      <c r="X16" s="106">
        <f>IFERROR(VLOOKUP($A16,'Jul DEF'!$B:$I,7,FALSE),0)</f>
        <v>0</v>
      </c>
      <c r="Y16" s="106">
        <f>IFERROR(VLOOKUP($A16,'Aug DEF'!$B:$I,7,FALSE),0)</f>
        <v>0</v>
      </c>
      <c r="Z16" s="106">
        <f>IFERROR(VLOOKUP($A16,'Sep DEF'!$B:$I,7,FALSE),0)</f>
        <v>0</v>
      </c>
      <c r="AA16" s="106">
        <f>IFERROR(VLOOKUP($A16,'Okt DEF'!$B:$I,7,FALSE),0)</f>
        <v>0</v>
      </c>
      <c r="AB16" s="106">
        <f>IFERROR(VLOOKUP($A16,'Nov DEF'!$B:$I,7,FALSE),0)</f>
        <v>0</v>
      </c>
      <c r="AC16" s="106">
        <f>IFERROR(VLOOKUP($A16,'Dec DEF'!$B:$I,7,FALSE),0)</f>
        <v>0</v>
      </c>
      <c r="AF16" s="107">
        <f t="shared" si="2"/>
        <v>1.6538999999999999</v>
      </c>
      <c r="AG16" s="107">
        <f t="shared" si="1"/>
        <v>1.25895</v>
      </c>
      <c r="AH16" s="107">
        <f t="shared" si="1"/>
        <v>0.79783899999999996</v>
      </c>
      <c r="AI16" s="107">
        <f t="shared" si="1"/>
        <v>1.0867999999999998</v>
      </c>
      <c r="AJ16" s="107">
        <f t="shared" si="1"/>
        <v>1.4884139999999999</v>
      </c>
      <c r="AK16" s="107">
        <f t="shared" si="1"/>
        <v>1.7464240000000002</v>
      </c>
      <c r="AL16" s="107">
        <f t="shared" si="1"/>
        <v>0</v>
      </c>
      <c r="AM16" s="107">
        <f t="shared" si="1"/>
        <v>0</v>
      </c>
      <c r="AN16" s="107">
        <f t="shared" si="1"/>
        <v>0</v>
      </c>
      <c r="AO16" s="107">
        <f t="shared" si="1"/>
        <v>0</v>
      </c>
      <c r="AP16" s="107">
        <f t="shared" si="1"/>
        <v>0</v>
      </c>
      <c r="AQ16" s="107">
        <f t="shared" si="1"/>
        <v>0</v>
      </c>
    </row>
    <row r="17" spans="1:43">
      <c r="A17" s="92" t="s">
        <v>399</v>
      </c>
      <c r="B17" s="92" t="s">
        <v>188</v>
      </c>
      <c r="D17" s="38">
        <f>IFERROR(VLOOKUP($A17,'Jan DEF'!$B:$I,4,FALSE),0)</f>
        <v>9.7500000000000003E-2</v>
      </c>
      <c r="E17" s="38">
        <f>IFERROR(VLOOKUP($A17,'Feb DEF'!$B:$I,4,FALSE),0)</f>
        <v>6.0499999999999998E-2</v>
      </c>
      <c r="F17" s="38">
        <f>IFERROR(VLOOKUP($A17,'Mrt DEF'!$B:$I,4,FALSE),0)</f>
        <v>4.9500000000000002E-2</v>
      </c>
      <c r="G17" s="38">
        <f>IFERROR(VLOOKUP($A17,'Apr DEF'!$B:$I,4,FALSE),0)</f>
        <v>7.8299999999999995E-2</v>
      </c>
      <c r="H17" s="38">
        <f>IFERROR(VLOOKUP($A17,'Mei DEF'!$B:$I,4,FALSE),0)</f>
        <v>8.3900000000000002E-2</v>
      </c>
      <c r="I17" s="38">
        <f>IFERROR(VLOOKUP($A17,'Jun DEF'!$B:$I,4,FALSE),0)</f>
        <v>7.3099999999999998E-2</v>
      </c>
      <c r="J17" s="38">
        <f>IFERROR(VLOOKUP($A17,'Jul DEF'!$B:$I,4,FALSE),0)</f>
        <v>0</v>
      </c>
      <c r="K17" s="38">
        <f>IFERROR(VLOOKUP($A17,'Aug DEF'!$B:$I,4,FALSE),0)</f>
        <v>0</v>
      </c>
      <c r="L17" s="38">
        <f>IFERROR(VLOOKUP($A17,'Sep DEF'!$B:$I,4,FALSE),0)</f>
        <v>0</v>
      </c>
      <c r="M17" s="38">
        <f>IFERROR(VLOOKUP($A17,'Okt DEF'!$B:$I,4,FALSE),0)</f>
        <v>0</v>
      </c>
      <c r="N17" s="38">
        <f>IFERROR(VLOOKUP($A17,'Nov DEF'!$B:$I,4,FALSE),0)</f>
        <v>0</v>
      </c>
      <c r="O17" s="38">
        <f>IFERROR(VLOOKUP($A17,'Dec DEF'!$B:$I,4,FALSE),0)</f>
        <v>0</v>
      </c>
      <c r="R17" s="106">
        <f>IFERROR(VLOOKUP($A17,'Jan DEF'!$B:$I,7,FALSE),0)</f>
        <v>44.72</v>
      </c>
      <c r="S17" s="106">
        <f>IFERROR(VLOOKUP($A17,'Feb DEF'!$B:$I,7,FALSE),0)</f>
        <v>44.83</v>
      </c>
      <c r="T17" s="106">
        <f>IFERROR(VLOOKUP($A17,'Mrt DEF'!$B:$I,7,FALSE),0)</f>
        <v>44.83</v>
      </c>
      <c r="U17" s="106">
        <f>IFERROR(VLOOKUP($A17,'Apr DEF'!$B:$I,7,FALSE),0)</f>
        <v>44.83</v>
      </c>
      <c r="V17" s="106">
        <f>IFERROR(VLOOKUP($A17,'Mei DEF'!$B:$I,7,FALSE),0)</f>
        <v>45.03</v>
      </c>
      <c r="W17" s="106">
        <f>IFERROR(VLOOKUP($A17,'Jun DEF'!$B:$I,7,FALSE),0)</f>
        <v>44.68</v>
      </c>
      <c r="X17" s="106">
        <f>IFERROR(VLOOKUP($A17,'Jul DEF'!$B:$I,7,FALSE),0)</f>
        <v>0</v>
      </c>
      <c r="Y17" s="106">
        <f>IFERROR(VLOOKUP($A17,'Aug DEF'!$B:$I,7,FALSE),0)</f>
        <v>0</v>
      </c>
      <c r="Z17" s="106">
        <f>IFERROR(VLOOKUP($A17,'Sep DEF'!$B:$I,7,FALSE),0)</f>
        <v>0</v>
      </c>
      <c r="AA17" s="106">
        <f>IFERROR(VLOOKUP($A17,'Okt DEF'!$B:$I,7,FALSE),0)</f>
        <v>0</v>
      </c>
      <c r="AB17" s="106">
        <f>IFERROR(VLOOKUP($A17,'Nov DEF'!$B:$I,7,FALSE),0)</f>
        <v>0</v>
      </c>
      <c r="AC17" s="106">
        <f>IFERROR(VLOOKUP($A17,'Dec DEF'!$B:$I,7,FALSE),0)</f>
        <v>0</v>
      </c>
      <c r="AF17" s="107">
        <f t="shared" si="2"/>
        <v>4.3601999999999999</v>
      </c>
      <c r="AG17" s="107">
        <f t="shared" si="1"/>
        <v>2.7122149999999996</v>
      </c>
      <c r="AH17" s="107">
        <f t="shared" si="1"/>
        <v>2.2190850000000002</v>
      </c>
      <c r="AI17" s="107">
        <f t="shared" si="1"/>
        <v>3.5101889999999996</v>
      </c>
      <c r="AJ17" s="107">
        <f t="shared" si="1"/>
        <v>3.7780170000000002</v>
      </c>
      <c r="AK17" s="107">
        <f t="shared" si="1"/>
        <v>3.266108</v>
      </c>
      <c r="AL17" s="107">
        <f t="shared" si="1"/>
        <v>0</v>
      </c>
      <c r="AM17" s="107">
        <f t="shared" si="1"/>
        <v>0</v>
      </c>
      <c r="AN17" s="107">
        <f t="shared" si="1"/>
        <v>0</v>
      </c>
      <c r="AO17" s="107">
        <f t="shared" si="1"/>
        <v>0</v>
      </c>
      <c r="AP17" s="107">
        <f t="shared" si="1"/>
        <v>0</v>
      </c>
      <c r="AQ17" s="107">
        <f t="shared" si="1"/>
        <v>0</v>
      </c>
    </row>
    <row r="18" spans="1:43">
      <c r="A18" s="41" t="s">
        <v>400</v>
      </c>
      <c r="B18" s="41" t="s">
        <v>181</v>
      </c>
      <c r="D18" s="38">
        <f>IFERROR(VLOOKUP($A18,'Jan DEF'!$B:$I,4,FALSE),0)</f>
        <v>5.4100000000000002E-2</v>
      </c>
      <c r="E18" s="38">
        <f>IFERROR(VLOOKUP($A18,'Feb DEF'!$B:$I,4,FALSE),0)</f>
        <v>5.04E-2</v>
      </c>
      <c r="F18" s="38">
        <f>IFERROR(VLOOKUP($A18,'Mrt DEF'!$B:$I,4,FALSE),0)</f>
        <v>8.2400000000000001E-2</v>
      </c>
      <c r="G18" s="38">
        <f>IFERROR(VLOOKUP($A18,'Apr DEF'!$B:$I,4,FALSE),0)</f>
        <v>4.6699999999999998E-2</v>
      </c>
      <c r="H18" s="38">
        <f>IFERROR(VLOOKUP($A18,'Mei DEF'!$B:$I,4,FALSE),0)</f>
        <v>2.7400000000000001E-2</v>
      </c>
      <c r="I18" s="38">
        <f>IFERROR(VLOOKUP($A18,'Jun DEF'!$B:$I,4,FALSE),0)</f>
        <v>2.3599999999999999E-2</v>
      </c>
      <c r="J18" s="38">
        <f>IFERROR(VLOOKUP($A18,'Jul DEF'!$B:$I,4,FALSE),0)</f>
        <v>0</v>
      </c>
      <c r="K18" s="38">
        <f>IFERROR(VLOOKUP($A18,'Aug DEF'!$B:$I,4,FALSE),0)</f>
        <v>0</v>
      </c>
      <c r="L18" s="38">
        <f>IFERROR(VLOOKUP($A18,'Sep DEF'!$B:$I,4,FALSE),0)</f>
        <v>0</v>
      </c>
      <c r="M18" s="38">
        <f>IFERROR(VLOOKUP($A18,'Okt DEF'!$B:$I,4,FALSE),0)</f>
        <v>0</v>
      </c>
      <c r="N18" s="38">
        <f>IFERROR(VLOOKUP($A18,'Nov DEF'!$B:$I,4,FALSE),0)</f>
        <v>0</v>
      </c>
      <c r="O18" s="38">
        <f>IFERROR(VLOOKUP($A18,'Dec DEF'!$B:$I,4,FALSE),0)</f>
        <v>0</v>
      </c>
      <c r="R18" s="106">
        <f>IFERROR(VLOOKUP($A18,'Jan DEF'!$B:$I,7,FALSE),0)</f>
        <v>23.18</v>
      </c>
      <c r="S18" s="106">
        <f>IFERROR(VLOOKUP($A18,'Feb DEF'!$B:$I,7,FALSE),0)</f>
        <v>23.43</v>
      </c>
      <c r="T18" s="106">
        <f>IFERROR(VLOOKUP($A18,'Mrt DEF'!$B:$I,7,FALSE),0)</f>
        <v>23.44</v>
      </c>
      <c r="U18" s="106">
        <f>IFERROR(VLOOKUP($A18,'Apr DEF'!$B:$I,7,FALSE),0)</f>
        <v>22.45</v>
      </c>
      <c r="V18" s="106">
        <f>IFERROR(VLOOKUP($A18,'Mei DEF'!$B:$I,7,FALSE),0)</f>
        <v>21.88</v>
      </c>
      <c r="W18" s="106">
        <f>IFERROR(VLOOKUP($A18,'Jun DEF'!$B:$I,7,FALSE),0)</f>
        <v>21.14</v>
      </c>
      <c r="X18" s="106">
        <f>IFERROR(VLOOKUP($A18,'Jul DEF'!$B:$I,7,FALSE),0)</f>
        <v>0</v>
      </c>
      <c r="Y18" s="106">
        <f>IFERROR(VLOOKUP($A18,'Aug DEF'!$B:$I,7,FALSE),0)</f>
        <v>0</v>
      </c>
      <c r="Z18" s="106">
        <f>IFERROR(VLOOKUP($A18,'Sep DEF'!$B:$I,7,FALSE),0)</f>
        <v>0</v>
      </c>
      <c r="AA18" s="106">
        <f>IFERROR(VLOOKUP($A18,'Okt DEF'!$B:$I,7,FALSE),0)</f>
        <v>0</v>
      </c>
      <c r="AB18" s="106">
        <f>IFERROR(VLOOKUP($A18,'Nov DEF'!$B:$I,7,FALSE),0)</f>
        <v>0</v>
      </c>
      <c r="AC18" s="106">
        <f>IFERROR(VLOOKUP($A18,'Dec DEF'!$B:$I,7,FALSE),0)</f>
        <v>0</v>
      </c>
      <c r="AF18" s="107">
        <f t="shared" si="2"/>
        <v>1.254038</v>
      </c>
      <c r="AG18" s="107">
        <f t="shared" si="1"/>
        <v>1.1808719999999999</v>
      </c>
      <c r="AH18" s="107">
        <f t="shared" si="1"/>
        <v>1.9314560000000001</v>
      </c>
      <c r="AI18" s="107">
        <f t="shared" si="1"/>
        <v>1.0484149999999999</v>
      </c>
      <c r="AJ18" s="107">
        <f t="shared" si="1"/>
        <v>0.59951199999999993</v>
      </c>
      <c r="AK18" s="107">
        <f t="shared" si="1"/>
        <v>0.49890400000000001</v>
      </c>
      <c r="AL18" s="107">
        <f t="shared" si="1"/>
        <v>0</v>
      </c>
      <c r="AM18" s="107">
        <f t="shared" si="1"/>
        <v>0</v>
      </c>
      <c r="AN18" s="107">
        <f t="shared" si="1"/>
        <v>0</v>
      </c>
      <c r="AO18" s="107">
        <f t="shared" si="1"/>
        <v>0</v>
      </c>
      <c r="AP18" s="107">
        <f t="shared" si="1"/>
        <v>0</v>
      </c>
      <c r="AQ18" s="107">
        <f t="shared" si="1"/>
        <v>0</v>
      </c>
    </row>
    <row r="19" spans="1:43">
      <c r="A19" s="41" t="s">
        <v>401</v>
      </c>
      <c r="B19" s="41" t="s">
        <v>117</v>
      </c>
      <c r="D19" s="38">
        <f>IFERROR(VLOOKUP($A19,'Jan DEF'!$B:$I,4,FALSE),0)</f>
        <v>2.98E-2</v>
      </c>
      <c r="E19" s="38">
        <f>IFERROR(VLOOKUP($A19,'Feb DEF'!$B:$I,4,FALSE),0)</f>
        <v>3.3000000000000002E-2</v>
      </c>
      <c r="F19" s="38">
        <f>IFERROR(VLOOKUP($A19,'Mrt DEF'!$B:$I,4,FALSE),0)</f>
        <v>3.4099999999999998E-2</v>
      </c>
      <c r="G19" s="38">
        <f>IFERROR(VLOOKUP($A19,'Apr DEF'!$B:$I,4,FALSE),0)</f>
        <v>6.3899999999999998E-2</v>
      </c>
      <c r="H19" s="38">
        <f>IFERROR(VLOOKUP($A19,'Mei DEF'!$B:$I,4,FALSE),0)</f>
        <v>1.1599999999999999E-2</v>
      </c>
      <c r="I19" s="38">
        <f>IFERROR(VLOOKUP($A19,'Jun DEF'!$B:$I,4,FALSE),0)</f>
        <v>2.86E-2</v>
      </c>
      <c r="J19" s="38">
        <f>IFERROR(VLOOKUP($A19,'Jul DEF'!$B:$I,4,FALSE),0)</f>
        <v>0</v>
      </c>
      <c r="K19" s="38">
        <f>IFERROR(VLOOKUP($A19,'Aug DEF'!$B:$I,4,FALSE),0)</f>
        <v>0</v>
      </c>
      <c r="L19" s="38">
        <f>IFERROR(VLOOKUP($A19,'Sep DEF'!$B:$I,4,FALSE),0)</f>
        <v>0</v>
      </c>
      <c r="M19" s="38">
        <f>IFERROR(VLOOKUP($A19,'Okt DEF'!$B:$I,4,FALSE),0)</f>
        <v>0</v>
      </c>
      <c r="N19" s="38">
        <f>IFERROR(VLOOKUP($A19,'Nov DEF'!$B:$I,4,FALSE),0)</f>
        <v>0</v>
      </c>
      <c r="O19" s="38">
        <f>IFERROR(VLOOKUP($A19,'Dec DEF'!$B:$I,4,FALSE),0)</f>
        <v>0</v>
      </c>
      <c r="R19" s="106">
        <f>IFERROR(VLOOKUP($A19,'Jan DEF'!$B:$I,7,FALSE),0)</f>
        <v>19.690000000000001</v>
      </c>
      <c r="S19" s="106">
        <f>IFERROR(VLOOKUP($A19,'Feb DEF'!$B:$I,7,FALSE),0)</f>
        <v>19.690000000000001</v>
      </c>
      <c r="T19" s="106">
        <f>IFERROR(VLOOKUP($A19,'Mrt DEF'!$B:$I,7,FALSE),0)</f>
        <v>19.09</v>
      </c>
      <c r="U19" s="106">
        <f>IFERROR(VLOOKUP($A19,'Apr DEF'!$B:$I,7,FALSE),0)</f>
        <v>19.09</v>
      </c>
      <c r="V19" s="106">
        <f>IFERROR(VLOOKUP($A19,'Mei DEF'!$B:$I,7,FALSE),0)</f>
        <v>20.09</v>
      </c>
      <c r="W19" s="106">
        <f>IFERROR(VLOOKUP($A19,'Jun DEF'!$B:$I,7,FALSE),0)</f>
        <v>20.98</v>
      </c>
      <c r="X19" s="106">
        <f>IFERROR(VLOOKUP($A19,'Jul DEF'!$B:$I,7,FALSE),0)</f>
        <v>0</v>
      </c>
      <c r="Y19" s="106">
        <f>IFERROR(VLOOKUP($A19,'Aug DEF'!$B:$I,7,FALSE),0)</f>
        <v>0</v>
      </c>
      <c r="Z19" s="106">
        <f>IFERROR(VLOOKUP($A19,'Sep DEF'!$B:$I,7,FALSE),0)</f>
        <v>0</v>
      </c>
      <c r="AA19" s="106">
        <f>IFERROR(VLOOKUP($A19,'Okt DEF'!$B:$I,7,FALSE),0)</f>
        <v>0</v>
      </c>
      <c r="AB19" s="106">
        <f>IFERROR(VLOOKUP($A19,'Nov DEF'!$B:$I,7,FALSE),0)</f>
        <v>0</v>
      </c>
      <c r="AC19" s="106">
        <f>IFERROR(VLOOKUP($A19,'Dec DEF'!$B:$I,7,FALSE),0)</f>
        <v>0</v>
      </c>
      <c r="AF19" s="107">
        <f t="shared" si="2"/>
        <v>0.58676200000000001</v>
      </c>
      <c r="AG19" s="107">
        <f t="shared" si="1"/>
        <v>0.64977000000000007</v>
      </c>
      <c r="AH19" s="107">
        <f t="shared" si="1"/>
        <v>0.65096899999999991</v>
      </c>
      <c r="AI19" s="107">
        <f t="shared" si="1"/>
        <v>1.219851</v>
      </c>
      <c r="AJ19" s="107">
        <f t="shared" si="1"/>
        <v>0.23304399999999997</v>
      </c>
      <c r="AK19" s="107">
        <f t="shared" si="1"/>
        <v>0.60002800000000001</v>
      </c>
      <c r="AL19" s="107">
        <f t="shared" si="1"/>
        <v>0</v>
      </c>
      <c r="AM19" s="107">
        <f t="shared" si="1"/>
        <v>0</v>
      </c>
      <c r="AN19" s="107">
        <f t="shared" si="1"/>
        <v>0</v>
      </c>
      <c r="AO19" s="107">
        <f t="shared" si="1"/>
        <v>0</v>
      </c>
      <c r="AP19" s="107">
        <f t="shared" si="1"/>
        <v>0</v>
      </c>
      <c r="AQ19" s="107">
        <f t="shared" si="1"/>
        <v>0</v>
      </c>
    </row>
    <row r="20" spans="1:43">
      <c r="A20" s="41" t="s">
        <v>402</v>
      </c>
      <c r="B20" s="41" t="s">
        <v>314</v>
      </c>
      <c r="D20" s="38">
        <f>IFERROR(VLOOKUP($A20,'Jan DEF'!$B:$I,4,FALSE),0)</f>
        <v>0</v>
      </c>
      <c r="E20" s="38">
        <f>IFERROR(VLOOKUP($A20,'Feb DEF'!$B:$I,4,FALSE),0)</f>
        <v>0</v>
      </c>
      <c r="F20" s="38">
        <f>IFERROR(VLOOKUP($A20,'Mrt DEF'!$B:$I,4,FALSE),0)</f>
        <v>0</v>
      </c>
      <c r="G20" s="38">
        <f>IFERROR(VLOOKUP($A20,'Apr DEF'!$B:$I,4,FALSE),0)</f>
        <v>0</v>
      </c>
      <c r="H20" s="38">
        <f>IFERROR(VLOOKUP($A20,'Mei DEF'!$B:$I,4,FALSE),0)</f>
        <v>0</v>
      </c>
      <c r="I20" s="38">
        <f>IFERROR(VLOOKUP($A20,'Jun DEF'!$B:$I,4,FALSE),0)</f>
        <v>0</v>
      </c>
      <c r="J20" s="38">
        <f>IFERROR(VLOOKUP($A20,'Jul DEF'!$B:$I,4,FALSE),0)</f>
        <v>0</v>
      </c>
      <c r="K20" s="38">
        <f>IFERROR(VLOOKUP($A20,'Aug DEF'!$B:$I,4,FALSE),0)</f>
        <v>0</v>
      </c>
      <c r="L20" s="38">
        <f>IFERROR(VLOOKUP($A20,'Sep DEF'!$B:$I,4,FALSE),0)</f>
        <v>0</v>
      </c>
      <c r="M20" s="38">
        <f>IFERROR(VLOOKUP($A20,'Okt DEF'!$B:$I,4,FALSE),0)</f>
        <v>0</v>
      </c>
      <c r="N20" s="38">
        <f>IFERROR(VLOOKUP($A20,'Nov DEF'!$B:$I,4,FALSE),0)</f>
        <v>0</v>
      </c>
      <c r="O20" s="38">
        <f>IFERROR(VLOOKUP($A20,'Dec DEF'!$B:$I,4,FALSE),0)</f>
        <v>0</v>
      </c>
      <c r="R20" s="106">
        <f>IFERROR(VLOOKUP($A20,'Jan DEF'!$B:$I,7,FALSE),0)</f>
        <v>0</v>
      </c>
      <c r="S20" s="106">
        <f>IFERROR(VLOOKUP($A20,'Feb DEF'!$B:$I,7,FALSE),0)</f>
        <v>0</v>
      </c>
      <c r="T20" s="106">
        <f>IFERROR(VLOOKUP($A20,'Mrt DEF'!$B:$I,7,FALSE),0)</f>
        <v>0</v>
      </c>
      <c r="U20" s="106">
        <f>IFERROR(VLOOKUP($A20,'Apr DEF'!$B:$I,7,FALSE),0)</f>
        <v>0</v>
      </c>
      <c r="V20" s="106">
        <f>IFERROR(VLOOKUP($A20,'Mei DEF'!$B:$I,7,FALSE),0)</f>
        <v>0</v>
      </c>
      <c r="W20" s="106">
        <f>IFERROR(VLOOKUP($A20,'Jun DEF'!$B:$I,7,FALSE),0)</f>
        <v>0</v>
      </c>
      <c r="X20" s="106">
        <f>IFERROR(VLOOKUP($A20,'Jul DEF'!$B:$I,7,FALSE),0)</f>
        <v>0</v>
      </c>
      <c r="Y20" s="106">
        <f>IFERROR(VLOOKUP($A20,'Aug DEF'!$B:$I,7,FALSE),0)</f>
        <v>0</v>
      </c>
      <c r="Z20" s="106">
        <f>IFERROR(VLOOKUP($A20,'Sep DEF'!$B:$I,7,FALSE),0)</f>
        <v>0</v>
      </c>
      <c r="AA20" s="106">
        <f>IFERROR(VLOOKUP($A20,'Okt DEF'!$B:$I,7,FALSE),0)</f>
        <v>0</v>
      </c>
      <c r="AB20" s="106">
        <f>IFERROR(VLOOKUP($A20,'Nov DEF'!$B:$I,7,FALSE),0)</f>
        <v>0</v>
      </c>
      <c r="AC20" s="106">
        <f>IFERROR(VLOOKUP($A20,'Dec DEF'!$B:$I,7,FALSE),0)</f>
        <v>0</v>
      </c>
      <c r="AF20" s="107">
        <f t="shared" si="2"/>
        <v>0</v>
      </c>
      <c r="AG20" s="107">
        <f t="shared" si="2"/>
        <v>0</v>
      </c>
      <c r="AH20" s="107">
        <f t="shared" si="2"/>
        <v>0</v>
      </c>
      <c r="AI20" s="107">
        <f t="shared" si="2"/>
        <v>0</v>
      </c>
      <c r="AJ20" s="107">
        <f t="shared" si="2"/>
        <v>0</v>
      </c>
      <c r="AK20" s="107">
        <f t="shared" si="2"/>
        <v>0</v>
      </c>
      <c r="AL20" s="107">
        <f t="shared" si="2"/>
        <v>0</v>
      </c>
      <c r="AM20" s="107">
        <f t="shared" si="2"/>
        <v>0</v>
      </c>
      <c r="AN20" s="107">
        <f t="shared" si="2"/>
        <v>0</v>
      </c>
      <c r="AO20" s="107">
        <f t="shared" si="2"/>
        <v>0</v>
      </c>
      <c r="AP20" s="107">
        <f t="shared" si="2"/>
        <v>0</v>
      </c>
      <c r="AQ20" s="107">
        <f t="shared" si="2"/>
        <v>0</v>
      </c>
    </row>
    <row r="21" spans="1:43">
      <c r="A21" s="41" t="s">
        <v>403</v>
      </c>
      <c r="B21" s="41" t="s">
        <v>305</v>
      </c>
      <c r="D21" s="38">
        <f>IFERROR(VLOOKUP($A21,'Jan DEF'!$B:$I,4,FALSE),0)</f>
        <v>0</v>
      </c>
      <c r="E21" s="38">
        <f>IFERROR(VLOOKUP($A21,'Feb DEF'!$B:$I,4,FALSE),0)</f>
        <v>0</v>
      </c>
      <c r="F21" s="38">
        <f>IFERROR(VLOOKUP($A21,'Mrt DEF'!$B:$I,4,FALSE),0)</f>
        <v>0</v>
      </c>
      <c r="G21" s="38">
        <f>IFERROR(VLOOKUP($A21,'Apr DEF'!$B:$I,4,FALSE),0)</f>
        <v>0</v>
      </c>
      <c r="H21" s="38">
        <f>IFERROR(VLOOKUP($A21,'Mei DEF'!$B:$I,4,FALSE),0)</f>
        <v>0</v>
      </c>
      <c r="I21" s="38">
        <f>IFERROR(VLOOKUP($A21,'Jun DEF'!$B:$I,4,FALSE),0)</f>
        <v>0</v>
      </c>
      <c r="J21" s="38">
        <f>IFERROR(VLOOKUP($A21,'Jul DEF'!$B:$I,4,FALSE),0)</f>
        <v>0</v>
      </c>
      <c r="K21" s="38">
        <f>IFERROR(VLOOKUP($A21,'Aug DEF'!$B:$I,4,FALSE),0)</f>
        <v>0</v>
      </c>
      <c r="L21" s="38">
        <f>IFERROR(VLOOKUP($A21,'Sep DEF'!$B:$I,4,FALSE),0)</f>
        <v>0</v>
      </c>
      <c r="M21" s="38">
        <f>IFERROR(VLOOKUP($A21,'Okt DEF'!$B:$I,4,FALSE),0)</f>
        <v>0</v>
      </c>
      <c r="N21" s="38">
        <f>IFERROR(VLOOKUP($A21,'Nov DEF'!$B:$I,4,FALSE),0)</f>
        <v>0</v>
      </c>
      <c r="O21" s="38">
        <f>IFERROR(VLOOKUP($A21,'Dec DEF'!$B:$I,4,FALSE),0)</f>
        <v>0</v>
      </c>
      <c r="R21" s="106">
        <f>IFERROR(VLOOKUP($A21,'Jan DEF'!$B:$I,7,FALSE),0)</f>
        <v>0</v>
      </c>
      <c r="S21" s="106">
        <f>IFERROR(VLOOKUP($A21,'Feb DEF'!$B:$I,7,FALSE),0)</f>
        <v>0</v>
      </c>
      <c r="T21" s="106">
        <f>IFERROR(VLOOKUP($A21,'Mrt DEF'!$B:$I,7,FALSE),0)</f>
        <v>0</v>
      </c>
      <c r="U21" s="106">
        <f>IFERROR(VLOOKUP($A21,'Apr DEF'!$B:$I,7,FALSE),0)</f>
        <v>0</v>
      </c>
      <c r="V21" s="106">
        <f>IFERROR(VLOOKUP($A21,'Mei DEF'!$B:$I,7,FALSE),0)</f>
        <v>0</v>
      </c>
      <c r="W21" s="106">
        <f>IFERROR(VLOOKUP($A21,'Jun DEF'!$B:$I,7,FALSE),0)</f>
        <v>0</v>
      </c>
      <c r="X21" s="106">
        <f>IFERROR(VLOOKUP($A21,'Jul DEF'!$B:$I,7,FALSE),0)</f>
        <v>0</v>
      </c>
      <c r="Y21" s="106">
        <f>IFERROR(VLOOKUP($A21,'Aug DEF'!$B:$I,7,FALSE),0)</f>
        <v>0</v>
      </c>
      <c r="Z21" s="106">
        <f>IFERROR(VLOOKUP($A21,'Sep DEF'!$B:$I,7,FALSE),0)</f>
        <v>0</v>
      </c>
      <c r="AA21" s="106">
        <f>IFERROR(VLOOKUP($A21,'Okt DEF'!$B:$I,7,FALSE),0)</f>
        <v>0</v>
      </c>
      <c r="AB21" s="106">
        <f>IFERROR(VLOOKUP($A21,'Nov DEF'!$B:$I,7,FALSE),0)</f>
        <v>0</v>
      </c>
      <c r="AC21" s="106">
        <f>IFERROR(VLOOKUP($A21,'Dec DEF'!$B:$I,7,FALSE),0)</f>
        <v>0</v>
      </c>
      <c r="AF21" s="107">
        <f t="shared" si="2"/>
        <v>0</v>
      </c>
      <c r="AG21" s="107">
        <f t="shared" si="2"/>
        <v>0</v>
      </c>
      <c r="AH21" s="107">
        <f t="shared" si="2"/>
        <v>0</v>
      </c>
      <c r="AI21" s="107">
        <f t="shared" si="2"/>
        <v>0</v>
      </c>
      <c r="AJ21" s="107">
        <f t="shared" si="2"/>
        <v>0</v>
      </c>
      <c r="AK21" s="107">
        <f t="shared" si="2"/>
        <v>0</v>
      </c>
      <c r="AL21" s="107">
        <f t="shared" si="2"/>
        <v>0</v>
      </c>
      <c r="AM21" s="107">
        <f t="shared" si="2"/>
        <v>0</v>
      </c>
      <c r="AN21" s="107">
        <f t="shared" si="2"/>
        <v>0</v>
      </c>
      <c r="AO21" s="107">
        <f t="shared" si="2"/>
        <v>0</v>
      </c>
      <c r="AP21" s="107">
        <f t="shared" si="2"/>
        <v>0</v>
      </c>
      <c r="AQ21" s="107">
        <f t="shared" si="2"/>
        <v>0</v>
      </c>
    </row>
    <row r="22" spans="1:43">
      <c r="A22" s="41" t="s">
        <v>404</v>
      </c>
      <c r="B22" s="41" t="s">
        <v>185</v>
      </c>
      <c r="D22" s="38">
        <f>IFERROR(VLOOKUP($A22,'Jan DEF'!$B:$I,4,FALSE),0)</f>
        <v>1.2E-2</v>
      </c>
      <c r="E22" s="38">
        <f>IFERROR(VLOOKUP($A22,'Feb DEF'!$B:$I,4,FALSE),0)</f>
        <v>3.3799999999999997E-2</v>
      </c>
      <c r="F22" s="38">
        <f>IFERROR(VLOOKUP($A22,'Mrt DEF'!$B:$I,4,FALSE),0)</f>
        <v>1.5800000000000002E-2</v>
      </c>
      <c r="G22" s="38">
        <f>IFERROR(VLOOKUP($A22,'Apr DEF'!$B:$I,4,FALSE),0)</f>
        <v>6.0499999999999998E-2</v>
      </c>
      <c r="H22" s="38">
        <f>IFERROR(VLOOKUP($A22,'Mei DEF'!$B:$I,4,FALSE),0)</f>
        <v>6.5299999999999997E-2</v>
      </c>
      <c r="I22" s="38">
        <f>IFERROR(VLOOKUP($A22,'Jun DEF'!$B:$I,4,FALSE),0)</f>
        <v>6.4500000000000002E-2</v>
      </c>
      <c r="J22" s="38">
        <f>IFERROR(VLOOKUP($A22,'Jul DEF'!$B:$I,4,FALSE),0)</f>
        <v>0</v>
      </c>
      <c r="K22" s="38">
        <f>IFERROR(VLOOKUP($A22,'Aug DEF'!$B:$I,4,FALSE),0)</f>
        <v>0</v>
      </c>
      <c r="L22" s="38">
        <f>IFERROR(VLOOKUP($A22,'Sep DEF'!$B:$I,4,FALSE),0)</f>
        <v>0</v>
      </c>
      <c r="M22" s="38">
        <f>IFERROR(VLOOKUP($A22,'Okt DEF'!$B:$I,4,FALSE),0)</f>
        <v>0</v>
      </c>
      <c r="N22" s="38">
        <f>IFERROR(VLOOKUP($A22,'Nov DEF'!$B:$I,4,FALSE),0)</f>
        <v>0</v>
      </c>
      <c r="O22" s="38">
        <f>IFERROR(VLOOKUP($A22,'Dec DEF'!$B:$I,4,FALSE),0)</f>
        <v>0</v>
      </c>
      <c r="R22" s="106">
        <f>IFERROR(VLOOKUP($A22,'Jan DEF'!$B:$I,7,FALSE),0)</f>
        <v>35.590000000000003</v>
      </c>
      <c r="S22" s="106">
        <f>IFERROR(VLOOKUP($A22,'Feb DEF'!$B:$I,7,FALSE),0)</f>
        <v>35.76</v>
      </c>
      <c r="T22" s="106">
        <f>IFERROR(VLOOKUP($A22,'Mrt DEF'!$B:$I,7,FALSE),0)</f>
        <v>36.799999999999997</v>
      </c>
      <c r="U22" s="106">
        <f>IFERROR(VLOOKUP($A22,'Apr DEF'!$B:$I,7,FALSE),0)</f>
        <v>37</v>
      </c>
      <c r="V22" s="106">
        <f>IFERROR(VLOOKUP($A22,'Mei DEF'!$B:$I,7,FALSE),0)</f>
        <v>36.549999999999997</v>
      </c>
      <c r="W22" s="106">
        <f>IFERROR(VLOOKUP($A22,'Jun DEF'!$B:$I,7,FALSE),0)</f>
        <v>38.36</v>
      </c>
      <c r="X22" s="106">
        <f>IFERROR(VLOOKUP($A22,'Jul DEF'!$B:$I,7,FALSE),0)</f>
        <v>0</v>
      </c>
      <c r="Y22" s="106">
        <f>IFERROR(VLOOKUP($A22,'Aug DEF'!$B:$I,7,FALSE),0)</f>
        <v>0</v>
      </c>
      <c r="Z22" s="106">
        <f>IFERROR(VLOOKUP($A22,'Sep DEF'!$B:$I,7,FALSE),0)</f>
        <v>0</v>
      </c>
      <c r="AA22" s="106">
        <f>IFERROR(VLOOKUP($A22,'Okt DEF'!$B:$I,7,FALSE),0)</f>
        <v>0</v>
      </c>
      <c r="AB22" s="106">
        <f>IFERROR(VLOOKUP($A22,'Nov DEF'!$B:$I,7,FALSE),0)</f>
        <v>0</v>
      </c>
      <c r="AC22" s="106">
        <f>IFERROR(VLOOKUP($A22,'Dec DEF'!$B:$I,7,FALSE),0)</f>
        <v>0</v>
      </c>
      <c r="AF22" s="107">
        <f t="shared" si="2"/>
        <v>0.42708000000000007</v>
      </c>
      <c r="AG22" s="107">
        <f t="shared" si="2"/>
        <v>1.2086879999999998</v>
      </c>
      <c r="AH22" s="107">
        <f t="shared" si="2"/>
        <v>0.58143999999999996</v>
      </c>
      <c r="AI22" s="107">
        <f t="shared" si="2"/>
        <v>2.2385000000000002</v>
      </c>
      <c r="AJ22" s="107">
        <f t="shared" si="2"/>
        <v>2.3867149999999997</v>
      </c>
      <c r="AK22" s="107">
        <f t="shared" si="2"/>
        <v>2.4742199999999999</v>
      </c>
      <c r="AL22" s="107">
        <f t="shared" si="2"/>
        <v>0</v>
      </c>
      <c r="AM22" s="107">
        <f t="shared" si="2"/>
        <v>0</v>
      </c>
      <c r="AN22" s="107">
        <f t="shared" si="2"/>
        <v>0</v>
      </c>
      <c r="AO22" s="107">
        <f t="shared" si="2"/>
        <v>0</v>
      </c>
      <c r="AP22" s="107">
        <f t="shared" si="2"/>
        <v>0</v>
      </c>
      <c r="AQ22" s="107">
        <f t="shared" si="2"/>
        <v>0</v>
      </c>
    </row>
    <row r="23" spans="1:43">
      <c r="A23" s="41" t="s">
        <v>405</v>
      </c>
      <c r="B23" s="41" t="s">
        <v>191</v>
      </c>
      <c r="D23" s="38">
        <f>IFERROR(VLOOKUP($A23,'Jan DEF'!$B:$I,4,FALSE),0)</f>
        <v>6.6000000000000003E-2</v>
      </c>
      <c r="E23" s="38">
        <f>IFERROR(VLOOKUP($A23,'Feb DEF'!$B:$I,4,FALSE),0)</f>
        <v>6.2700000000000006E-2</v>
      </c>
      <c r="F23" s="38">
        <f>IFERROR(VLOOKUP($A23,'Mrt DEF'!$B:$I,4,FALSE),0)</f>
        <v>8.9099999999999999E-2</v>
      </c>
      <c r="G23" s="38">
        <f>IFERROR(VLOOKUP($A23,'Apr DEF'!$B:$I,4,FALSE),0)</f>
        <v>5.6899999999999999E-2</v>
      </c>
      <c r="H23" s="38">
        <f>IFERROR(VLOOKUP($A23,'Mei DEF'!$B:$I,4,FALSE),0)</f>
        <v>6.4100000000000004E-2</v>
      </c>
      <c r="I23" s="38">
        <f>IFERROR(VLOOKUP($A23,'Jun DEF'!$B:$I,4,FALSE),0)</f>
        <v>5.8299999999999998E-2</v>
      </c>
      <c r="J23" s="38">
        <f>IFERROR(VLOOKUP($A23,'Jul DEF'!$B:$I,4,FALSE),0)</f>
        <v>0</v>
      </c>
      <c r="K23" s="38">
        <f>IFERROR(VLOOKUP($A23,'Aug DEF'!$B:$I,4,FALSE),0)</f>
        <v>0</v>
      </c>
      <c r="L23" s="38">
        <f>IFERROR(VLOOKUP($A23,'Sep DEF'!$B:$I,4,FALSE),0)</f>
        <v>0</v>
      </c>
      <c r="M23" s="38">
        <f>IFERROR(VLOOKUP($A23,'Okt DEF'!$B:$I,4,FALSE),0)</f>
        <v>0</v>
      </c>
      <c r="N23" s="38">
        <f>IFERROR(VLOOKUP($A23,'Nov DEF'!$B:$I,4,FALSE),0)</f>
        <v>0</v>
      </c>
      <c r="O23" s="38">
        <f>IFERROR(VLOOKUP($A23,'Dec DEF'!$B:$I,4,FALSE),0)</f>
        <v>0</v>
      </c>
      <c r="R23" s="106">
        <f>IFERROR(VLOOKUP($A23,'Jan DEF'!$B:$I,7,FALSE),0)</f>
        <v>29.88</v>
      </c>
      <c r="S23" s="106">
        <f>IFERROR(VLOOKUP($A23,'Feb DEF'!$B:$I,7,FALSE),0)</f>
        <v>30.08</v>
      </c>
      <c r="T23" s="106">
        <f>IFERROR(VLOOKUP($A23,'Mrt DEF'!$B:$I,7,FALSE),0)</f>
        <v>31.01</v>
      </c>
      <c r="U23" s="106">
        <f>IFERROR(VLOOKUP($A23,'Apr DEF'!$B:$I,7,FALSE),0)</f>
        <v>31.48</v>
      </c>
      <c r="V23" s="106">
        <f>IFERROR(VLOOKUP($A23,'Mei DEF'!$B:$I,7,FALSE),0)</f>
        <v>32.28</v>
      </c>
      <c r="W23" s="106">
        <f>IFERROR(VLOOKUP($A23,'Jun DEF'!$B:$I,7,FALSE),0)</f>
        <v>32.28</v>
      </c>
      <c r="X23" s="106">
        <f>IFERROR(VLOOKUP($A23,'Jul DEF'!$B:$I,7,FALSE),0)</f>
        <v>0</v>
      </c>
      <c r="Y23" s="106">
        <f>IFERROR(VLOOKUP($A23,'Aug DEF'!$B:$I,7,FALSE),0)</f>
        <v>0</v>
      </c>
      <c r="Z23" s="106">
        <f>IFERROR(VLOOKUP($A23,'Sep DEF'!$B:$I,7,FALSE),0)</f>
        <v>0</v>
      </c>
      <c r="AA23" s="106">
        <f>IFERROR(VLOOKUP($A23,'Okt DEF'!$B:$I,7,FALSE),0)</f>
        <v>0</v>
      </c>
      <c r="AB23" s="106">
        <f>IFERROR(VLOOKUP($A23,'Nov DEF'!$B:$I,7,FALSE),0)</f>
        <v>0</v>
      </c>
      <c r="AC23" s="106">
        <f>IFERROR(VLOOKUP($A23,'Dec DEF'!$B:$I,7,FALSE),0)</f>
        <v>0</v>
      </c>
      <c r="AF23" s="107">
        <f t="shared" si="2"/>
        <v>1.9720800000000001</v>
      </c>
      <c r="AG23" s="107">
        <f t="shared" si="2"/>
        <v>1.8860160000000001</v>
      </c>
      <c r="AH23" s="107">
        <f t="shared" si="2"/>
        <v>2.762991</v>
      </c>
      <c r="AI23" s="107">
        <f t="shared" si="2"/>
        <v>1.791212</v>
      </c>
      <c r="AJ23" s="107">
        <f t="shared" si="2"/>
        <v>2.0691480000000002</v>
      </c>
      <c r="AK23" s="107">
        <f t="shared" si="2"/>
        <v>1.8819239999999999</v>
      </c>
      <c r="AL23" s="107">
        <f t="shared" si="2"/>
        <v>0</v>
      </c>
      <c r="AM23" s="107">
        <f t="shared" si="2"/>
        <v>0</v>
      </c>
      <c r="AN23" s="107">
        <f t="shared" si="2"/>
        <v>0</v>
      </c>
      <c r="AO23" s="107">
        <f t="shared" si="2"/>
        <v>0</v>
      </c>
      <c r="AP23" s="107">
        <f t="shared" si="2"/>
        <v>0</v>
      </c>
      <c r="AQ23" s="107">
        <f t="shared" si="2"/>
        <v>0</v>
      </c>
    </row>
    <row r="24" spans="1:43">
      <c r="A24" s="41" t="s">
        <v>406</v>
      </c>
      <c r="B24" s="41" t="s">
        <v>151</v>
      </c>
      <c r="D24" s="38">
        <f>IFERROR(VLOOKUP($A24,'Jan DEF'!$B:$I,4,FALSE),0)</f>
        <v>7.8700000000000006E-2</v>
      </c>
      <c r="E24" s="38">
        <f>IFERROR(VLOOKUP($A24,'Feb DEF'!$B:$I,4,FALSE),0)</f>
        <v>5.3800000000000001E-2</v>
      </c>
      <c r="F24" s="38">
        <f>IFERROR(VLOOKUP($A24,'Mrt DEF'!$B:$I,4,FALSE),0)</f>
        <v>4.4999999999999998E-2</v>
      </c>
      <c r="G24" s="38">
        <f>IFERROR(VLOOKUP($A24,'Apr DEF'!$B:$I,4,FALSE),0)</f>
        <v>1.9400000000000001E-2</v>
      </c>
      <c r="H24" s="38">
        <f>IFERROR(VLOOKUP($A24,'Mei DEF'!$B:$I,4,FALSE),0)</f>
        <v>0.01</v>
      </c>
      <c r="I24" s="38">
        <f>IFERROR(VLOOKUP($A24,'Jun DEF'!$B:$I,4,FALSE),0)</f>
        <v>4.7999999999999996E-3</v>
      </c>
      <c r="J24" s="38">
        <f>IFERROR(VLOOKUP($A24,'Jul DEF'!$B:$I,4,FALSE),0)</f>
        <v>0</v>
      </c>
      <c r="K24" s="38">
        <f>IFERROR(VLOOKUP($A24,'Aug DEF'!$B:$I,4,FALSE),0)</f>
        <v>0</v>
      </c>
      <c r="L24" s="38">
        <f>IFERROR(VLOOKUP($A24,'Sep DEF'!$B:$I,4,FALSE),0)</f>
        <v>0</v>
      </c>
      <c r="M24" s="38">
        <f>IFERROR(VLOOKUP($A24,'Okt DEF'!$B:$I,4,FALSE),0)</f>
        <v>0</v>
      </c>
      <c r="N24" s="38">
        <f>IFERROR(VLOOKUP($A24,'Nov DEF'!$B:$I,4,FALSE),0)</f>
        <v>0</v>
      </c>
      <c r="O24" s="38">
        <f>IFERROR(VLOOKUP($A24,'Dec DEF'!$B:$I,4,FALSE),0)</f>
        <v>0</v>
      </c>
      <c r="R24" s="106">
        <f>IFERROR(VLOOKUP($A24,'Jan DEF'!$B:$I,7,FALSE),0)</f>
        <v>8.67</v>
      </c>
      <c r="S24" s="106">
        <f>IFERROR(VLOOKUP($A24,'Feb DEF'!$B:$I,7,FALSE),0)</f>
        <v>8.5399999999999991</v>
      </c>
      <c r="T24" s="106">
        <f>IFERROR(VLOOKUP($A24,'Mrt DEF'!$B:$I,7,FALSE),0)</f>
        <v>8.2799999999999994</v>
      </c>
      <c r="U24" s="106">
        <f>IFERROR(VLOOKUP($A24,'Apr DEF'!$B:$I,7,FALSE),0)</f>
        <v>8.25</v>
      </c>
      <c r="V24" s="106">
        <f>IFERROR(VLOOKUP($A24,'Mei DEF'!$B:$I,7,FALSE),0)</f>
        <v>8.25</v>
      </c>
      <c r="W24" s="106">
        <f>IFERROR(VLOOKUP($A24,'Jun DEF'!$B:$I,7,FALSE),0)</f>
        <v>8.35</v>
      </c>
      <c r="X24" s="106">
        <f>IFERROR(VLOOKUP($A24,'Jul DEF'!$B:$I,7,FALSE),0)</f>
        <v>0</v>
      </c>
      <c r="Y24" s="106">
        <f>IFERROR(VLOOKUP($A24,'Aug DEF'!$B:$I,7,FALSE),0)</f>
        <v>0</v>
      </c>
      <c r="Z24" s="106">
        <f>IFERROR(VLOOKUP($A24,'Sep DEF'!$B:$I,7,FALSE),0)</f>
        <v>0</v>
      </c>
      <c r="AA24" s="106">
        <f>IFERROR(VLOOKUP($A24,'Okt DEF'!$B:$I,7,FALSE),0)</f>
        <v>0</v>
      </c>
      <c r="AB24" s="106">
        <f>IFERROR(VLOOKUP($A24,'Nov DEF'!$B:$I,7,FALSE),0)</f>
        <v>0</v>
      </c>
      <c r="AC24" s="106">
        <f>IFERROR(VLOOKUP($A24,'Dec DEF'!$B:$I,7,FALSE),0)</f>
        <v>0</v>
      </c>
      <c r="AF24" s="107">
        <f t="shared" si="2"/>
        <v>0.68232900000000007</v>
      </c>
      <c r="AG24" s="107">
        <f t="shared" si="2"/>
        <v>0.45945199999999997</v>
      </c>
      <c r="AH24" s="107">
        <f t="shared" si="2"/>
        <v>0.37259999999999993</v>
      </c>
      <c r="AI24" s="107">
        <f t="shared" si="2"/>
        <v>0.16005</v>
      </c>
      <c r="AJ24" s="107">
        <f t="shared" si="2"/>
        <v>8.2500000000000004E-2</v>
      </c>
      <c r="AK24" s="107">
        <f t="shared" si="2"/>
        <v>4.0079999999999998E-2</v>
      </c>
      <c r="AL24" s="107">
        <f t="shared" si="2"/>
        <v>0</v>
      </c>
      <c r="AM24" s="107">
        <f t="shared" si="2"/>
        <v>0</v>
      </c>
      <c r="AN24" s="107">
        <f t="shared" si="2"/>
        <v>0</v>
      </c>
      <c r="AO24" s="107">
        <f t="shared" si="2"/>
        <v>0</v>
      </c>
      <c r="AP24" s="107">
        <f t="shared" si="2"/>
        <v>0</v>
      </c>
      <c r="AQ24" s="107">
        <f t="shared" si="2"/>
        <v>0</v>
      </c>
    </row>
    <row r="25" spans="1:43">
      <c r="A25" s="41" t="s">
        <v>407</v>
      </c>
      <c r="B25" s="41" t="s">
        <v>120</v>
      </c>
      <c r="D25" s="38">
        <f>IFERROR(VLOOKUP($A25,'Jan DEF'!$B:$I,4,FALSE),0)</f>
        <v>0</v>
      </c>
      <c r="E25" s="38">
        <f>IFERROR(VLOOKUP($A25,'Feb DEF'!$B:$I,4,FALSE),0)</f>
        <v>0</v>
      </c>
      <c r="F25" s="38">
        <f>IFERROR(VLOOKUP($A25,'Mrt DEF'!$B:$I,4,FALSE),0)</f>
        <v>9.4999999999999998E-3</v>
      </c>
      <c r="G25" s="38">
        <f>IFERROR(VLOOKUP($A25,'Apr DEF'!$B:$I,4,FALSE),0)</f>
        <v>0</v>
      </c>
      <c r="H25" s="38">
        <f>IFERROR(VLOOKUP($A25,'Mei DEF'!$B:$I,4,FALSE),0)</f>
        <v>0</v>
      </c>
      <c r="I25" s="38">
        <f>IFERROR(VLOOKUP($A25,'Jun DEF'!$B:$I,4,FALSE),0)</f>
        <v>0</v>
      </c>
      <c r="J25" s="38">
        <f>IFERROR(VLOOKUP($A25,'Jul DEF'!$B:$I,4,FALSE),0)</f>
        <v>0</v>
      </c>
      <c r="K25" s="38">
        <f>IFERROR(VLOOKUP($A25,'Aug DEF'!$B:$I,4,FALSE),0)</f>
        <v>0</v>
      </c>
      <c r="L25" s="38">
        <f>IFERROR(VLOOKUP($A25,'Sep DEF'!$B:$I,4,FALSE),0)</f>
        <v>0</v>
      </c>
      <c r="M25" s="38">
        <f>IFERROR(VLOOKUP($A25,'Okt DEF'!$B:$I,4,FALSE),0)</f>
        <v>0</v>
      </c>
      <c r="N25" s="38">
        <f>IFERROR(VLOOKUP($A25,'Nov DEF'!$B:$I,4,FALSE),0)</f>
        <v>0</v>
      </c>
      <c r="O25" s="38">
        <f>IFERROR(VLOOKUP($A25,'Dec DEF'!$B:$I,4,FALSE),0)</f>
        <v>0</v>
      </c>
      <c r="R25" s="106">
        <f>IFERROR(VLOOKUP($A25,'Jan DEF'!$B:$I,7,FALSE),0)</f>
        <v>5.92</v>
      </c>
      <c r="S25" s="106">
        <f>IFERROR(VLOOKUP($A25,'Feb DEF'!$B:$I,7,FALSE),0)</f>
        <v>6.25</v>
      </c>
      <c r="T25" s="106">
        <f>IFERROR(VLOOKUP($A25,'Mrt DEF'!$B:$I,7,FALSE),0)</f>
        <v>6.12</v>
      </c>
      <c r="U25" s="106">
        <f>IFERROR(VLOOKUP($A25,'Apr DEF'!$B:$I,7,FALSE),0)</f>
        <v>6.19</v>
      </c>
      <c r="V25" s="106">
        <f>IFERROR(VLOOKUP($A25,'Mei DEF'!$B:$I,7,FALSE),0)</f>
        <v>6.31</v>
      </c>
      <c r="W25" s="106">
        <f>IFERROR(VLOOKUP($A25,'Jun DEF'!$B:$I,7,FALSE),0)</f>
        <v>6.31</v>
      </c>
      <c r="X25" s="106">
        <f>IFERROR(VLOOKUP($A25,'Jul DEF'!$B:$I,7,FALSE),0)</f>
        <v>0</v>
      </c>
      <c r="Y25" s="106">
        <f>IFERROR(VLOOKUP($A25,'Aug DEF'!$B:$I,7,FALSE),0)</f>
        <v>0</v>
      </c>
      <c r="Z25" s="106">
        <f>IFERROR(VLOOKUP($A25,'Sep DEF'!$B:$I,7,FALSE),0)</f>
        <v>0</v>
      </c>
      <c r="AA25" s="106">
        <f>IFERROR(VLOOKUP($A25,'Okt DEF'!$B:$I,7,FALSE),0)</f>
        <v>0</v>
      </c>
      <c r="AB25" s="106">
        <f>IFERROR(VLOOKUP($A25,'Nov DEF'!$B:$I,7,FALSE),0)</f>
        <v>0</v>
      </c>
      <c r="AC25" s="106">
        <f>IFERROR(VLOOKUP($A25,'Dec DEF'!$B:$I,7,FALSE),0)</f>
        <v>0</v>
      </c>
      <c r="AF25" s="107">
        <f t="shared" si="2"/>
        <v>0</v>
      </c>
      <c r="AG25" s="107">
        <f t="shared" si="2"/>
        <v>0</v>
      </c>
      <c r="AH25" s="107">
        <f t="shared" si="2"/>
        <v>5.8139999999999997E-2</v>
      </c>
      <c r="AI25" s="107">
        <f t="shared" si="2"/>
        <v>0</v>
      </c>
      <c r="AJ25" s="107">
        <f t="shared" si="2"/>
        <v>0</v>
      </c>
      <c r="AK25" s="107">
        <f t="shared" si="2"/>
        <v>0</v>
      </c>
      <c r="AL25" s="107">
        <f t="shared" si="2"/>
        <v>0</v>
      </c>
      <c r="AM25" s="107">
        <f t="shared" si="2"/>
        <v>0</v>
      </c>
      <c r="AN25" s="107">
        <f t="shared" si="2"/>
        <v>0</v>
      </c>
      <c r="AO25" s="107">
        <f t="shared" si="2"/>
        <v>0</v>
      </c>
      <c r="AP25" s="107">
        <f t="shared" si="2"/>
        <v>0</v>
      </c>
      <c r="AQ25" s="107">
        <f t="shared" si="2"/>
        <v>0</v>
      </c>
    </row>
    <row r="26" spans="1:43">
      <c r="A26" s="41" t="s">
        <v>408</v>
      </c>
      <c r="B26" s="41" t="s">
        <v>195</v>
      </c>
      <c r="D26" s="38">
        <f>IFERROR(VLOOKUP($A26,'Jan DEF'!$B:$I,4,FALSE),0)</f>
        <v>8.6E-3</v>
      </c>
      <c r="E26" s="38">
        <f>IFERROR(VLOOKUP($A26,'Feb DEF'!$B:$I,4,FALSE),0)</f>
        <v>0</v>
      </c>
      <c r="F26" s="38">
        <f>IFERROR(VLOOKUP($A26,'Mrt DEF'!$B:$I,4,FALSE),0)</f>
        <v>5.2900000000000003E-2</v>
      </c>
      <c r="G26" s="38">
        <f>IFERROR(VLOOKUP($A26,'Apr DEF'!$B:$I,4,FALSE),0)</f>
        <v>0.12859999999999999</v>
      </c>
      <c r="H26" s="38">
        <f>IFERROR(VLOOKUP($A26,'Mei DEF'!$B:$I,4,FALSE),0)</f>
        <v>9.64E-2</v>
      </c>
      <c r="I26" s="38">
        <f>IFERROR(VLOOKUP($A26,'Jun DEF'!$B:$I,4,FALSE),0)</f>
        <v>0.1157</v>
      </c>
      <c r="J26" s="38">
        <f>IFERROR(VLOOKUP($A26,'Jul DEF'!$B:$I,4,FALSE),0)</f>
        <v>0</v>
      </c>
      <c r="K26" s="38">
        <f>IFERROR(VLOOKUP($A26,'Aug DEF'!$B:$I,4,FALSE),0)</f>
        <v>0</v>
      </c>
      <c r="L26" s="38">
        <f>IFERROR(VLOOKUP($A26,'Sep DEF'!$B:$I,4,FALSE),0)</f>
        <v>0</v>
      </c>
      <c r="M26" s="38">
        <f>IFERROR(VLOOKUP($A26,'Okt DEF'!$B:$I,4,FALSE),0)</f>
        <v>0</v>
      </c>
      <c r="N26" s="38">
        <f>IFERROR(VLOOKUP($A26,'Nov DEF'!$B:$I,4,FALSE),0)</f>
        <v>0</v>
      </c>
      <c r="O26" s="38">
        <f>IFERROR(VLOOKUP($A26,'Dec DEF'!$B:$I,4,FALSE),0)</f>
        <v>0</v>
      </c>
      <c r="R26" s="106">
        <f>IFERROR(VLOOKUP($A26,'Jan DEF'!$B:$I,7,FALSE),0)</f>
        <v>8.9700000000000006</v>
      </c>
      <c r="S26" s="106">
        <f>IFERROR(VLOOKUP($A26,'Feb DEF'!$B:$I,7,FALSE),0)</f>
        <v>9.77</v>
      </c>
      <c r="T26" s="106">
        <f>IFERROR(VLOOKUP($A26,'Mrt DEF'!$B:$I,7,FALSE),0)</f>
        <v>10.37</v>
      </c>
      <c r="U26" s="106">
        <f>IFERROR(VLOOKUP($A26,'Apr DEF'!$B:$I,7,FALSE),0)</f>
        <v>10.37</v>
      </c>
      <c r="V26" s="106">
        <f>IFERROR(VLOOKUP($A26,'Mei DEF'!$B:$I,7,FALSE),0)</f>
        <v>10.37</v>
      </c>
      <c r="W26" s="106">
        <f>IFERROR(VLOOKUP($A26,'Jun DEF'!$B:$I,7,FALSE),0)</f>
        <v>10.37</v>
      </c>
      <c r="X26" s="106">
        <f>IFERROR(VLOOKUP($A26,'Jul DEF'!$B:$I,7,FALSE),0)</f>
        <v>0</v>
      </c>
      <c r="Y26" s="106">
        <f>IFERROR(VLOOKUP($A26,'Aug DEF'!$B:$I,7,FALSE),0)</f>
        <v>0</v>
      </c>
      <c r="Z26" s="106">
        <f>IFERROR(VLOOKUP($A26,'Sep DEF'!$B:$I,7,FALSE),0)</f>
        <v>0</v>
      </c>
      <c r="AA26" s="106">
        <f>IFERROR(VLOOKUP($A26,'Okt DEF'!$B:$I,7,FALSE),0)</f>
        <v>0</v>
      </c>
      <c r="AB26" s="106">
        <f>IFERROR(VLOOKUP($A26,'Nov DEF'!$B:$I,7,FALSE),0)</f>
        <v>0</v>
      </c>
      <c r="AC26" s="106">
        <f>IFERROR(VLOOKUP($A26,'Dec DEF'!$B:$I,7,FALSE),0)</f>
        <v>0</v>
      </c>
      <c r="AF26" s="107">
        <f t="shared" si="2"/>
        <v>7.7142000000000002E-2</v>
      </c>
      <c r="AG26" s="107">
        <f t="shared" si="2"/>
        <v>0</v>
      </c>
      <c r="AH26" s="107">
        <f t="shared" si="2"/>
        <v>0.54857299999999998</v>
      </c>
      <c r="AI26" s="107">
        <f t="shared" si="2"/>
        <v>1.3335819999999998</v>
      </c>
      <c r="AJ26" s="107">
        <f t="shared" si="2"/>
        <v>0.99966799999999989</v>
      </c>
      <c r="AK26" s="107">
        <f t="shared" si="2"/>
        <v>1.1998089999999999</v>
      </c>
      <c r="AL26" s="107">
        <f t="shared" si="2"/>
        <v>0</v>
      </c>
      <c r="AM26" s="107">
        <f t="shared" si="2"/>
        <v>0</v>
      </c>
      <c r="AN26" s="107">
        <f t="shared" si="2"/>
        <v>0</v>
      </c>
      <c r="AO26" s="107">
        <f t="shared" si="2"/>
        <v>0</v>
      </c>
      <c r="AP26" s="107">
        <f t="shared" si="2"/>
        <v>0</v>
      </c>
      <c r="AQ26" s="107">
        <f t="shared" si="2"/>
        <v>0</v>
      </c>
    </row>
    <row r="27" spans="1:43">
      <c r="A27" s="41" t="s">
        <v>409</v>
      </c>
      <c r="B27" s="41" t="s">
        <v>317</v>
      </c>
      <c r="D27" s="38">
        <f>IFERROR(VLOOKUP($A27,'Jan DEF'!$B:$I,4,FALSE),0)</f>
        <v>0</v>
      </c>
      <c r="E27" s="38">
        <f>IFERROR(VLOOKUP($A27,'Feb DEF'!$B:$I,4,FALSE),0)</f>
        <v>0</v>
      </c>
      <c r="F27" s="38">
        <f>IFERROR(VLOOKUP($A27,'Mrt DEF'!$B:$I,4,FALSE),0)</f>
        <v>0</v>
      </c>
      <c r="G27" s="38">
        <f>IFERROR(VLOOKUP($A27,'Apr DEF'!$B:$I,4,FALSE),0)</f>
        <v>0</v>
      </c>
      <c r="H27" s="38">
        <f>IFERROR(VLOOKUP($A27,'Mei DEF'!$B:$I,4,FALSE),0)</f>
        <v>0</v>
      </c>
      <c r="I27" s="38">
        <f>IFERROR(VLOOKUP($A27,'Jun DEF'!$B:$I,4,FALSE),0)</f>
        <v>0</v>
      </c>
      <c r="J27" s="38">
        <f>IFERROR(VLOOKUP($A27,'Jul DEF'!$B:$I,4,FALSE),0)</f>
        <v>0</v>
      </c>
      <c r="K27" s="38">
        <f>IFERROR(VLOOKUP($A27,'Aug DEF'!$B:$I,4,FALSE),0)</f>
        <v>0</v>
      </c>
      <c r="L27" s="38">
        <f>IFERROR(VLOOKUP($A27,'Sep DEF'!$B:$I,4,FALSE),0)</f>
        <v>0</v>
      </c>
      <c r="M27" s="38">
        <f>IFERROR(VLOOKUP($A27,'Okt DEF'!$B:$I,4,FALSE),0)</f>
        <v>0</v>
      </c>
      <c r="N27" s="38">
        <f>IFERROR(VLOOKUP($A27,'Nov DEF'!$B:$I,4,FALSE),0)</f>
        <v>0</v>
      </c>
      <c r="O27" s="38">
        <f>IFERROR(VLOOKUP($A27,'Dec DEF'!$B:$I,4,FALSE),0)</f>
        <v>0</v>
      </c>
      <c r="R27" s="106">
        <f>IFERROR(VLOOKUP($A27,'Jan DEF'!$B:$I,7,FALSE),0)</f>
        <v>0</v>
      </c>
      <c r="S27" s="106">
        <f>IFERROR(VLOOKUP($A27,'Feb DEF'!$B:$I,7,FALSE),0)</f>
        <v>0</v>
      </c>
      <c r="T27" s="106">
        <f>IFERROR(VLOOKUP($A27,'Mrt DEF'!$B:$I,7,FALSE),0)</f>
        <v>0</v>
      </c>
      <c r="U27" s="106">
        <f>IFERROR(VLOOKUP($A27,'Apr DEF'!$B:$I,7,FALSE),0)</f>
        <v>0</v>
      </c>
      <c r="V27" s="106">
        <f>IFERROR(VLOOKUP($A27,'Mei DEF'!$B:$I,7,FALSE),0)</f>
        <v>0</v>
      </c>
      <c r="W27" s="106">
        <f>IFERROR(VLOOKUP($A27,'Jun DEF'!$B:$I,7,FALSE),0)</f>
        <v>0</v>
      </c>
      <c r="X27" s="106">
        <f>IFERROR(VLOOKUP($A27,'Jul DEF'!$B:$I,7,FALSE),0)</f>
        <v>0</v>
      </c>
      <c r="Y27" s="106">
        <f>IFERROR(VLOOKUP($A27,'Aug DEF'!$B:$I,7,FALSE),0)</f>
        <v>0</v>
      </c>
      <c r="Z27" s="106">
        <f>IFERROR(VLOOKUP($A27,'Sep DEF'!$B:$I,7,FALSE),0)</f>
        <v>0</v>
      </c>
      <c r="AA27" s="106">
        <f>IFERROR(VLOOKUP($A27,'Okt DEF'!$B:$I,7,FALSE),0)</f>
        <v>0</v>
      </c>
      <c r="AB27" s="106">
        <f>IFERROR(VLOOKUP($A27,'Nov DEF'!$B:$I,7,FALSE),0)</f>
        <v>0</v>
      </c>
      <c r="AC27" s="106">
        <f>IFERROR(VLOOKUP($A27,'Dec DEF'!$B:$I,7,FALSE),0)</f>
        <v>0</v>
      </c>
      <c r="AF27" s="107">
        <f t="shared" si="2"/>
        <v>0</v>
      </c>
      <c r="AG27" s="107">
        <f t="shared" si="2"/>
        <v>0</v>
      </c>
      <c r="AH27" s="107">
        <f t="shared" si="2"/>
        <v>0</v>
      </c>
      <c r="AI27" s="107">
        <f t="shared" si="2"/>
        <v>0</v>
      </c>
      <c r="AJ27" s="107">
        <f t="shared" si="2"/>
        <v>0</v>
      </c>
      <c r="AK27" s="107">
        <f t="shared" si="2"/>
        <v>0</v>
      </c>
      <c r="AL27" s="107">
        <f t="shared" si="2"/>
        <v>0</v>
      </c>
      <c r="AM27" s="107">
        <f t="shared" si="2"/>
        <v>0</v>
      </c>
      <c r="AN27" s="107">
        <f t="shared" si="2"/>
        <v>0</v>
      </c>
      <c r="AO27" s="107">
        <f t="shared" si="2"/>
        <v>0</v>
      </c>
      <c r="AP27" s="107">
        <f t="shared" si="2"/>
        <v>0</v>
      </c>
      <c r="AQ27" s="107">
        <f t="shared" si="2"/>
        <v>0</v>
      </c>
    </row>
    <row r="28" spans="1:43">
      <c r="A28" s="41" t="s">
        <v>410</v>
      </c>
      <c r="B28" s="41" t="s">
        <v>317</v>
      </c>
      <c r="D28" s="38">
        <f>IFERROR(VLOOKUP($A28,'Jan DEF'!$B:$I,4,FALSE),0)</f>
        <v>0</v>
      </c>
      <c r="E28" s="38">
        <f>IFERROR(VLOOKUP($A28,'Feb DEF'!$B:$I,4,FALSE),0)</f>
        <v>0</v>
      </c>
      <c r="F28" s="38">
        <f>IFERROR(VLOOKUP($A28,'Mrt DEF'!$B:$I,4,FALSE),0)</f>
        <v>0</v>
      </c>
      <c r="G28" s="38">
        <f>IFERROR(VLOOKUP($A28,'Apr DEF'!$B:$I,4,FALSE),0)</f>
        <v>0</v>
      </c>
      <c r="H28" s="38">
        <f>IFERROR(VLOOKUP($A28,'Mei DEF'!$B:$I,4,FALSE),0)</f>
        <v>0</v>
      </c>
      <c r="I28" s="38">
        <f>IFERROR(VLOOKUP($A28,'Jun DEF'!$B:$I,4,FALSE),0)</f>
        <v>0</v>
      </c>
      <c r="J28" s="38">
        <f>IFERROR(VLOOKUP($A28,'Jul DEF'!$B:$I,4,FALSE),0)</f>
        <v>0</v>
      </c>
      <c r="K28" s="38">
        <f>IFERROR(VLOOKUP($A28,'Aug DEF'!$B:$I,4,FALSE),0)</f>
        <v>0</v>
      </c>
      <c r="L28" s="38">
        <f>IFERROR(VLOOKUP($A28,'Sep DEF'!$B:$I,4,FALSE),0)</f>
        <v>0</v>
      </c>
      <c r="M28" s="38">
        <f>IFERROR(VLOOKUP($A28,'Okt DEF'!$B:$I,4,FALSE),0)</f>
        <v>0</v>
      </c>
      <c r="N28" s="38">
        <f>IFERROR(VLOOKUP($A28,'Nov DEF'!$B:$I,4,FALSE),0)</f>
        <v>0</v>
      </c>
      <c r="O28" s="38">
        <f>IFERROR(VLOOKUP($A28,'Dec DEF'!$B:$I,4,FALSE),0)</f>
        <v>0</v>
      </c>
      <c r="R28" s="106">
        <f>IFERROR(VLOOKUP($A28,'Jan DEF'!$B:$I,7,FALSE),0)</f>
        <v>0</v>
      </c>
      <c r="S28" s="106">
        <f>IFERROR(VLOOKUP($A28,'Feb DEF'!$B:$I,7,FALSE),0)</f>
        <v>0</v>
      </c>
      <c r="T28" s="106">
        <f>IFERROR(VLOOKUP($A28,'Mrt DEF'!$B:$I,7,FALSE),0)</f>
        <v>0</v>
      </c>
      <c r="U28" s="106">
        <f>IFERROR(VLOOKUP($A28,'Apr DEF'!$B:$I,7,FALSE),0)</f>
        <v>0</v>
      </c>
      <c r="V28" s="106">
        <f>IFERROR(VLOOKUP($A28,'Mei DEF'!$B:$I,7,FALSE),0)</f>
        <v>0</v>
      </c>
      <c r="W28" s="106">
        <f>IFERROR(VLOOKUP($A28,'Jun DEF'!$B:$I,7,FALSE),0)</f>
        <v>0</v>
      </c>
      <c r="X28" s="106">
        <f>IFERROR(VLOOKUP($A28,'Jul DEF'!$B:$I,7,FALSE),0)</f>
        <v>0</v>
      </c>
      <c r="Y28" s="106">
        <f>IFERROR(VLOOKUP($A28,'Aug DEF'!$B:$I,7,FALSE),0)</f>
        <v>0</v>
      </c>
      <c r="Z28" s="106">
        <f>IFERROR(VLOOKUP($A28,'Sep DEF'!$B:$I,7,FALSE),0)</f>
        <v>0</v>
      </c>
      <c r="AA28" s="106">
        <f>IFERROR(VLOOKUP($A28,'Okt DEF'!$B:$I,7,FALSE),0)</f>
        <v>0</v>
      </c>
      <c r="AB28" s="106">
        <f>IFERROR(VLOOKUP($A28,'Nov DEF'!$B:$I,7,FALSE),0)</f>
        <v>0</v>
      </c>
      <c r="AC28" s="106">
        <f>IFERROR(VLOOKUP($A28,'Dec DEF'!$B:$I,7,FALSE),0)</f>
        <v>0</v>
      </c>
      <c r="AF28" s="107">
        <f t="shared" si="2"/>
        <v>0</v>
      </c>
      <c r="AG28" s="107">
        <f t="shared" si="2"/>
        <v>0</v>
      </c>
      <c r="AH28" s="107">
        <f t="shared" si="2"/>
        <v>0</v>
      </c>
      <c r="AI28" s="107">
        <f t="shared" si="2"/>
        <v>0</v>
      </c>
      <c r="AJ28" s="107">
        <f t="shared" si="2"/>
        <v>0</v>
      </c>
      <c r="AK28" s="107">
        <f t="shared" si="2"/>
        <v>0</v>
      </c>
      <c r="AL28" s="107">
        <f t="shared" si="2"/>
        <v>0</v>
      </c>
      <c r="AM28" s="107">
        <f t="shared" si="2"/>
        <v>0</v>
      </c>
      <c r="AN28" s="107">
        <f t="shared" si="2"/>
        <v>0</v>
      </c>
      <c r="AO28" s="107">
        <f t="shared" si="2"/>
        <v>0</v>
      </c>
      <c r="AP28" s="107">
        <f t="shared" si="2"/>
        <v>0</v>
      </c>
      <c r="AQ28" s="107">
        <f t="shared" si="2"/>
        <v>0</v>
      </c>
    </row>
    <row r="29" spans="1:43">
      <c r="A29" s="41" t="s">
        <v>411</v>
      </c>
      <c r="B29" s="41" t="s">
        <v>317</v>
      </c>
      <c r="D29" s="38">
        <f>IFERROR(VLOOKUP($A29,'Jan DEF'!$B:$I,4,FALSE),0)</f>
        <v>0</v>
      </c>
      <c r="E29" s="38">
        <f>IFERROR(VLOOKUP($A29,'Feb DEF'!$B:$I,4,FALSE),0)</f>
        <v>0</v>
      </c>
      <c r="F29" s="38">
        <f>IFERROR(VLOOKUP($A29,'Mrt DEF'!$B:$I,4,FALSE),0)</f>
        <v>0</v>
      </c>
      <c r="G29" s="38">
        <f>IFERROR(VLOOKUP($A29,'Apr DEF'!$B:$I,4,FALSE),0)</f>
        <v>0</v>
      </c>
      <c r="H29" s="38">
        <f>IFERROR(VLOOKUP($A29,'Mei DEF'!$B:$I,4,FALSE),0)</f>
        <v>0</v>
      </c>
      <c r="I29" s="38">
        <f>IFERROR(VLOOKUP($A29,'Jun DEF'!$B:$I,4,FALSE),0)</f>
        <v>0</v>
      </c>
      <c r="J29" s="38">
        <f>IFERROR(VLOOKUP($A29,'Jul DEF'!$B:$I,4,FALSE),0)</f>
        <v>0</v>
      </c>
      <c r="K29" s="38">
        <f>IFERROR(VLOOKUP($A29,'Aug DEF'!$B:$I,4,FALSE),0)</f>
        <v>0</v>
      </c>
      <c r="L29" s="38">
        <f>IFERROR(VLOOKUP($A29,'Sep DEF'!$B:$I,4,FALSE),0)</f>
        <v>0</v>
      </c>
      <c r="M29" s="38">
        <f>IFERROR(VLOOKUP($A29,'Okt DEF'!$B:$I,4,FALSE),0)</f>
        <v>0</v>
      </c>
      <c r="N29" s="38">
        <f>IFERROR(VLOOKUP($A29,'Nov DEF'!$B:$I,4,FALSE),0)</f>
        <v>0</v>
      </c>
      <c r="O29" s="38">
        <f>IFERROR(VLOOKUP($A29,'Dec DEF'!$B:$I,4,FALSE),0)</f>
        <v>0</v>
      </c>
      <c r="R29" s="106">
        <f>IFERROR(VLOOKUP($A29,'Jan DEF'!$B:$I,7,FALSE),0)</f>
        <v>0</v>
      </c>
      <c r="S29" s="106">
        <f>IFERROR(VLOOKUP($A29,'Feb DEF'!$B:$I,7,FALSE),0)</f>
        <v>0</v>
      </c>
      <c r="T29" s="106">
        <f>IFERROR(VLOOKUP($A29,'Mrt DEF'!$B:$I,7,FALSE),0)</f>
        <v>0</v>
      </c>
      <c r="U29" s="106">
        <f>IFERROR(VLOOKUP($A29,'Apr DEF'!$B:$I,7,FALSE),0)</f>
        <v>0</v>
      </c>
      <c r="V29" s="106">
        <f>IFERROR(VLOOKUP($A29,'Mei DEF'!$B:$I,7,FALSE),0)</f>
        <v>0</v>
      </c>
      <c r="W29" s="106">
        <f>IFERROR(VLOOKUP($A29,'Jun DEF'!$B:$I,7,FALSE),0)</f>
        <v>0</v>
      </c>
      <c r="X29" s="106">
        <f>IFERROR(VLOOKUP($A29,'Jul DEF'!$B:$I,7,FALSE),0)</f>
        <v>0</v>
      </c>
      <c r="Y29" s="106">
        <f>IFERROR(VLOOKUP($A29,'Aug DEF'!$B:$I,7,FALSE),0)</f>
        <v>0</v>
      </c>
      <c r="Z29" s="106">
        <f>IFERROR(VLOOKUP($A29,'Sep DEF'!$B:$I,7,FALSE),0)</f>
        <v>0</v>
      </c>
      <c r="AA29" s="106">
        <f>IFERROR(VLOOKUP($A29,'Okt DEF'!$B:$I,7,FALSE),0)</f>
        <v>0</v>
      </c>
      <c r="AB29" s="106">
        <f>IFERROR(VLOOKUP($A29,'Nov DEF'!$B:$I,7,FALSE),0)</f>
        <v>0</v>
      </c>
      <c r="AC29" s="106">
        <f>IFERROR(VLOOKUP($A29,'Dec DEF'!$B:$I,7,FALSE),0)</f>
        <v>0</v>
      </c>
      <c r="AF29" s="107">
        <f t="shared" si="2"/>
        <v>0</v>
      </c>
      <c r="AG29" s="107">
        <f t="shared" si="2"/>
        <v>0</v>
      </c>
      <c r="AH29" s="107">
        <f t="shared" si="2"/>
        <v>0</v>
      </c>
      <c r="AI29" s="107">
        <f t="shared" si="2"/>
        <v>0</v>
      </c>
      <c r="AJ29" s="107">
        <f t="shared" si="2"/>
        <v>0</v>
      </c>
      <c r="AK29" s="107">
        <f t="shared" si="2"/>
        <v>0</v>
      </c>
      <c r="AL29" s="107">
        <f t="shared" si="2"/>
        <v>0</v>
      </c>
      <c r="AM29" s="107">
        <f t="shared" si="2"/>
        <v>0</v>
      </c>
      <c r="AN29" s="107">
        <f t="shared" si="2"/>
        <v>0</v>
      </c>
      <c r="AO29" s="107">
        <f t="shared" si="2"/>
        <v>0</v>
      </c>
      <c r="AP29" s="107">
        <f t="shared" si="2"/>
        <v>0</v>
      </c>
      <c r="AQ29" s="107">
        <f t="shared" si="2"/>
        <v>0</v>
      </c>
    </row>
    <row r="30" spans="1:43">
      <c r="A30" s="41" t="s">
        <v>412</v>
      </c>
      <c r="B30" s="311" t="s">
        <v>123</v>
      </c>
      <c r="D30" s="38">
        <f>IFERROR(VLOOKUP($A30,'Jan DEF'!$B:$I,4,FALSE),0)</f>
        <v>0</v>
      </c>
      <c r="E30" s="38">
        <f>IFERROR(VLOOKUP($A30,'Feb DEF'!$B:$I,4,FALSE),0)</f>
        <v>0</v>
      </c>
      <c r="F30" s="38">
        <f>IFERROR(VLOOKUP($A30,'Mrt DEF'!$B:$I,4,FALSE),0)</f>
        <v>1.5299999999999999E-2</v>
      </c>
      <c r="G30" s="38">
        <f>IFERROR(VLOOKUP($A30,'Apr DEF'!$B:$I,4,FALSE),0)</f>
        <v>7.4000000000000003E-3</v>
      </c>
      <c r="H30" s="38">
        <f>IFERROR(VLOOKUP($A30,'Mei DEF'!$B:$I,4,FALSE),0)</f>
        <v>5.1999999999999998E-2</v>
      </c>
      <c r="I30" s="38">
        <f>IFERROR(VLOOKUP($A30,'Jun DEF'!$B:$I,4,FALSE),0)</f>
        <v>8.3900000000000002E-2</v>
      </c>
      <c r="J30" s="38">
        <f>IFERROR(VLOOKUP($A30,'Jul DEF'!$B:$I,4,FALSE),0)</f>
        <v>0</v>
      </c>
      <c r="K30" s="38">
        <f>IFERROR(VLOOKUP($A30,'Aug DEF'!$B:$I,4,FALSE),0)</f>
        <v>0</v>
      </c>
      <c r="L30" s="38">
        <f>IFERROR(VLOOKUP($A30,'Sep DEF'!$B:$I,4,FALSE),0)</f>
        <v>0</v>
      </c>
      <c r="M30" s="38">
        <f>IFERROR(VLOOKUP($A30,'Okt DEF'!$B:$I,4,FALSE),0)</f>
        <v>0</v>
      </c>
      <c r="N30" s="38">
        <f>IFERROR(VLOOKUP($A30,'Nov DEF'!$B:$I,4,FALSE),0)</f>
        <v>0</v>
      </c>
      <c r="O30" s="38">
        <f>IFERROR(VLOOKUP($A30,'Dec DEF'!$B:$I,4,FALSE),0)</f>
        <v>0</v>
      </c>
      <c r="R30" s="106">
        <f>IFERROR(VLOOKUP($A30,'Jan DEF'!$B:$I,7,FALSE),0)</f>
        <v>6.69</v>
      </c>
      <c r="S30" s="106">
        <f>IFERROR(VLOOKUP($A30,'Feb DEF'!$B:$I,7,FALSE),0)</f>
        <v>6.76</v>
      </c>
      <c r="T30" s="106">
        <f>IFERROR(VLOOKUP($A30,'Mrt DEF'!$B:$I,7,FALSE),0)</f>
        <v>6.76</v>
      </c>
      <c r="U30" s="106">
        <f>IFERROR(VLOOKUP($A30,'Apr DEF'!$B:$I,7,FALSE),0)</f>
        <v>6.76</v>
      </c>
      <c r="V30" s="106">
        <f>IFERROR(VLOOKUP($A30,'Mei DEF'!$B:$I,7,FALSE),0)</f>
        <v>6.73</v>
      </c>
      <c r="W30" s="106">
        <f>IFERROR(VLOOKUP($A30,'Jun DEF'!$B:$I,7,FALSE),0)</f>
        <v>6.56</v>
      </c>
      <c r="X30" s="106">
        <f>IFERROR(VLOOKUP($A30,'Jul DEF'!$B:$I,7,FALSE),0)</f>
        <v>0</v>
      </c>
      <c r="Y30" s="106">
        <f>IFERROR(VLOOKUP($A30,'Aug DEF'!$B:$I,7,FALSE),0)</f>
        <v>0</v>
      </c>
      <c r="Z30" s="106">
        <f>IFERROR(VLOOKUP($A30,'Sep DEF'!$B:$I,7,FALSE),0)</f>
        <v>0</v>
      </c>
      <c r="AA30" s="106">
        <f>IFERROR(VLOOKUP($A30,'Okt DEF'!$B:$I,7,FALSE),0)</f>
        <v>0</v>
      </c>
      <c r="AB30" s="106">
        <f>IFERROR(VLOOKUP($A30,'Nov DEF'!$B:$I,7,FALSE),0)</f>
        <v>0</v>
      </c>
      <c r="AC30" s="106">
        <f>IFERROR(VLOOKUP($A30,'Dec DEF'!$B:$I,7,FALSE),0)</f>
        <v>0</v>
      </c>
      <c r="AF30" s="107">
        <f t="shared" si="2"/>
        <v>0</v>
      </c>
      <c r="AG30" s="107">
        <f t="shared" si="2"/>
        <v>0</v>
      </c>
      <c r="AH30" s="107">
        <f t="shared" si="2"/>
        <v>0.10342799999999999</v>
      </c>
      <c r="AI30" s="107">
        <f t="shared" si="2"/>
        <v>5.0023999999999999E-2</v>
      </c>
      <c r="AJ30" s="107">
        <f t="shared" si="2"/>
        <v>0.34995999999999999</v>
      </c>
      <c r="AK30" s="107">
        <f t="shared" si="2"/>
        <v>0.55038399999999998</v>
      </c>
      <c r="AL30" s="107">
        <f t="shared" si="2"/>
        <v>0</v>
      </c>
      <c r="AM30" s="107">
        <f t="shared" si="2"/>
        <v>0</v>
      </c>
      <c r="AN30" s="107">
        <f t="shared" si="2"/>
        <v>0</v>
      </c>
      <c r="AO30" s="107">
        <f t="shared" si="2"/>
        <v>0</v>
      </c>
      <c r="AP30" s="107">
        <f t="shared" si="2"/>
        <v>0</v>
      </c>
      <c r="AQ30" s="107">
        <f t="shared" si="2"/>
        <v>0</v>
      </c>
    </row>
    <row r="31" spans="1:43">
      <c r="A31" s="41" t="s">
        <v>413</v>
      </c>
      <c r="B31" s="41" t="s">
        <v>151</v>
      </c>
      <c r="D31" s="38">
        <f>IFERROR(VLOOKUP($A31,'Jan DEF'!$B:$I,4,FALSE),0)</f>
        <v>4.99E-2</v>
      </c>
      <c r="E31" s="38">
        <f>IFERROR(VLOOKUP($A31,'Feb DEF'!$B:$I,4,FALSE),0)</f>
        <v>0</v>
      </c>
      <c r="F31" s="38">
        <f>IFERROR(VLOOKUP($A31,'Mrt DEF'!$B:$I,4,FALSE),0)</f>
        <v>5.5999999999999999E-3</v>
      </c>
      <c r="G31" s="38">
        <f>IFERROR(VLOOKUP($A31,'Apr DEF'!$B:$I,4,FALSE),0)</f>
        <v>2.3900000000000001E-2</v>
      </c>
      <c r="H31" s="38">
        <f>IFERROR(VLOOKUP($A31,'Mei DEF'!$B:$I,4,FALSE),0)</f>
        <v>0</v>
      </c>
      <c r="I31" s="38">
        <f>IFERROR(VLOOKUP($A31,'Jun DEF'!$B:$I,4,FALSE),0)</f>
        <v>0</v>
      </c>
      <c r="J31" s="38">
        <f>IFERROR(VLOOKUP($A31,'Jul DEF'!$B:$I,4,FALSE),0)</f>
        <v>0</v>
      </c>
      <c r="K31" s="38">
        <f>IFERROR(VLOOKUP($A31,'Aug DEF'!$B:$I,4,FALSE),0)</f>
        <v>0</v>
      </c>
      <c r="L31" s="38">
        <f>IFERROR(VLOOKUP($A31,'Sep DEF'!$B:$I,4,FALSE),0)</f>
        <v>0</v>
      </c>
      <c r="M31" s="38">
        <f>IFERROR(VLOOKUP($A31,'Okt DEF'!$B:$I,4,FALSE),0)</f>
        <v>0</v>
      </c>
      <c r="N31" s="38">
        <f>IFERROR(VLOOKUP($A31,'Nov DEF'!$B:$I,4,FALSE),0)</f>
        <v>0</v>
      </c>
      <c r="O31" s="38">
        <f>IFERROR(VLOOKUP($A31,'Dec DEF'!$B:$I,4,FALSE),0)</f>
        <v>0</v>
      </c>
      <c r="R31" s="106">
        <f>IFERROR(VLOOKUP($A31,'Jan DEF'!$B:$I,7,FALSE),0)</f>
        <v>5.54</v>
      </c>
      <c r="S31" s="106">
        <f>IFERROR(VLOOKUP($A31,'Feb DEF'!$B:$I,7,FALSE),0)</f>
        <v>5.34</v>
      </c>
      <c r="T31" s="106">
        <f>IFERROR(VLOOKUP($A31,'Mrt DEF'!$B:$I,7,FALSE),0)</f>
        <v>4.6500000000000004</v>
      </c>
      <c r="U31" s="106">
        <f>IFERROR(VLOOKUP($A31,'Apr DEF'!$B:$I,7,FALSE),0)</f>
        <v>4.6100000000000003</v>
      </c>
      <c r="V31" s="106">
        <f>IFERROR(VLOOKUP($A31,'Mei DEF'!$B:$I,7,FALSE),0)</f>
        <v>4.6100000000000003</v>
      </c>
      <c r="W31" s="106">
        <f>IFERROR(VLOOKUP($A31,'Jun DEF'!$B:$I,7,FALSE),0)</f>
        <v>4.6100000000000003</v>
      </c>
      <c r="X31" s="106">
        <f>IFERROR(VLOOKUP($A31,'Jul DEF'!$B:$I,7,FALSE),0)</f>
        <v>0</v>
      </c>
      <c r="Y31" s="106">
        <f>IFERROR(VLOOKUP($A31,'Aug DEF'!$B:$I,7,FALSE),0)</f>
        <v>0</v>
      </c>
      <c r="Z31" s="106">
        <f>IFERROR(VLOOKUP($A31,'Sep DEF'!$B:$I,7,FALSE),0)</f>
        <v>0</v>
      </c>
      <c r="AA31" s="106">
        <f>IFERROR(VLOOKUP($A31,'Okt DEF'!$B:$I,7,FALSE),0)</f>
        <v>0</v>
      </c>
      <c r="AB31" s="106">
        <f>IFERROR(VLOOKUP($A31,'Nov DEF'!$B:$I,7,FALSE),0)</f>
        <v>0</v>
      </c>
      <c r="AC31" s="106">
        <f>IFERROR(VLOOKUP($A31,'Dec DEF'!$B:$I,7,FALSE),0)</f>
        <v>0</v>
      </c>
      <c r="AF31" s="107">
        <f t="shared" si="2"/>
        <v>0.27644600000000003</v>
      </c>
      <c r="AG31" s="107">
        <f t="shared" si="2"/>
        <v>0</v>
      </c>
      <c r="AH31" s="107">
        <f t="shared" si="2"/>
        <v>2.6040000000000001E-2</v>
      </c>
      <c r="AI31" s="107">
        <f t="shared" si="2"/>
        <v>0.11017900000000001</v>
      </c>
      <c r="AJ31" s="107">
        <f t="shared" si="2"/>
        <v>0</v>
      </c>
      <c r="AK31" s="107">
        <f t="shared" si="2"/>
        <v>0</v>
      </c>
      <c r="AL31" s="107">
        <f t="shared" si="2"/>
        <v>0</v>
      </c>
      <c r="AM31" s="107">
        <f t="shared" si="2"/>
        <v>0</v>
      </c>
      <c r="AN31" s="107">
        <f t="shared" si="2"/>
        <v>0</v>
      </c>
      <c r="AO31" s="107">
        <f t="shared" si="2"/>
        <v>0</v>
      </c>
      <c r="AP31" s="107">
        <f t="shared" si="2"/>
        <v>0</v>
      </c>
      <c r="AQ31" s="107">
        <f t="shared" si="2"/>
        <v>0</v>
      </c>
    </row>
    <row r="32" spans="1:43">
      <c r="A32" s="41" t="s">
        <v>414</v>
      </c>
      <c r="B32" s="41" t="s">
        <v>188</v>
      </c>
      <c r="D32" s="38">
        <f>IFERROR(VLOOKUP($A32,'Jan DEF'!$B:$I,4,FALSE),0)</f>
        <v>0</v>
      </c>
      <c r="E32" s="38">
        <f>IFERROR(VLOOKUP($A32,'Feb DEF'!$B:$I,4,FALSE),0)</f>
        <v>0</v>
      </c>
      <c r="F32" s="38">
        <f>IFERROR(VLOOKUP($A32,'Mrt DEF'!$B:$I,4,FALSE),0)</f>
        <v>0</v>
      </c>
      <c r="G32" s="38">
        <f>IFERROR(VLOOKUP($A32,'Apr DEF'!$B:$I,4,FALSE),0)</f>
        <v>0</v>
      </c>
      <c r="H32" s="38">
        <f>IFERROR(VLOOKUP($A32,'Mei DEF'!$B:$I,4,FALSE),0)</f>
        <v>0</v>
      </c>
      <c r="I32" s="38">
        <f>IFERROR(VLOOKUP($A32,'Jun DEF'!$B:$I,4,FALSE),0)</f>
        <v>0</v>
      </c>
      <c r="J32" s="38">
        <f>IFERROR(VLOOKUP($A32,'Jul DEF'!$B:$I,4,FALSE),0)</f>
        <v>0</v>
      </c>
      <c r="K32" s="38">
        <f>IFERROR(VLOOKUP($A32,'Aug DEF'!$B:$I,4,FALSE),0)</f>
        <v>0</v>
      </c>
      <c r="L32" s="38">
        <f>IFERROR(VLOOKUP($A32,'Sep DEF'!$B:$I,4,FALSE),0)</f>
        <v>0</v>
      </c>
      <c r="M32" s="38">
        <f>IFERROR(VLOOKUP($A32,'Okt DEF'!$B:$I,4,FALSE),0)</f>
        <v>0</v>
      </c>
      <c r="N32" s="38">
        <f>IFERROR(VLOOKUP($A32,'Nov DEF'!$B:$I,4,FALSE),0)</f>
        <v>0</v>
      </c>
      <c r="O32" s="38">
        <f>IFERROR(VLOOKUP($A32,'Dec DEF'!$B:$I,4,FALSE),0)</f>
        <v>0</v>
      </c>
      <c r="R32" s="106">
        <f>IFERROR(VLOOKUP($A32,'Jan DEF'!$B:$I,7,FALSE),0)</f>
        <v>0</v>
      </c>
      <c r="S32" s="106">
        <f>IFERROR(VLOOKUP($A32,'Feb DEF'!$B:$I,7,FALSE),0)</f>
        <v>0</v>
      </c>
      <c r="T32" s="106">
        <f>IFERROR(VLOOKUP($A32,'Mrt DEF'!$B:$I,7,FALSE),0)</f>
        <v>0</v>
      </c>
      <c r="U32" s="106">
        <f>IFERROR(VLOOKUP($A32,'Apr DEF'!$B:$I,7,FALSE),0)</f>
        <v>0</v>
      </c>
      <c r="V32" s="106">
        <f>IFERROR(VLOOKUP($A32,'Mei DEF'!$B:$I,7,FALSE),0)</f>
        <v>0</v>
      </c>
      <c r="W32" s="106">
        <f>IFERROR(VLOOKUP($A32,'Jun DEF'!$B:$I,7,FALSE),0)</f>
        <v>0</v>
      </c>
      <c r="X32" s="106">
        <f>IFERROR(VLOOKUP($A32,'Jul DEF'!$B:$I,7,FALSE),0)</f>
        <v>0</v>
      </c>
      <c r="Y32" s="106">
        <f>IFERROR(VLOOKUP($A32,'Aug DEF'!$B:$I,7,FALSE),0)</f>
        <v>0</v>
      </c>
      <c r="Z32" s="106">
        <f>IFERROR(VLOOKUP($A32,'Sep DEF'!$B:$I,7,FALSE),0)</f>
        <v>0</v>
      </c>
      <c r="AA32" s="106">
        <f>IFERROR(VLOOKUP($A32,'Okt DEF'!$B:$I,7,FALSE),0)</f>
        <v>0</v>
      </c>
      <c r="AB32" s="106">
        <f>IFERROR(VLOOKUP($A32,'Nov DEF'!$B:$I,7,FALSE),0)</f>
        <v>0</v>
      </c>
      <c r="AC32" s="106">
        <f>IFERROR(VLOOKUP($A32,'Dec DEF'!$B:$I,7,FALSE),0)</f>
        <v>0</v>
      </c>
      <c r="AF32" s="107">
        <f t="shared" si="2"/>
        <v>0</v>
      </c>
      <c r="AG32" s="107">
        <f t="shared" si="2"/>
        <v>0</v>
      </c>
      <c r="AH32" s="107">
        <f t="shared" si="2"/>
        <v>0</v>
      </c>
      <c r="AI32" s="107">
        <f t="shared" si="2"/>
        <v>0</v>
      </c>
      <c r="AJ32" s="107">
        <f t="shared" si="2"/>
        <v>0</v>
      </c>
      <c r="AK32" s="107">
        <f t="shared" si="2"/>
        <v>0</v>
      </c>
      <c r="AL32" s="107">
        <f t="shared" si="2"/>
        <v>0</v>
      </c>
      <c r="AM32" s="107">
        <f t="shared" si="2"/>
        <v>0</v>
      </c>
      <c r="AN32" s="107">
        <f t="shared" si="2"/>
        <v>0</v>
      </c>
      <c r="AO32" s="107">
        <f t="shared" si="2"/>
        <v>0</v>
      </c>
      <c r="AP32" s="107">
        <f t="shared" si="2"/>
        <v>0</v>
      </c>
      <c r="AQ32" s="107">
        <f t="shared" si="2"/>
        <v>0</v>
      </c>
    </row>
    <row r="33" spans="1:43">
      <c r="A33" s="41" t="s">
        <v>415</v>
      </c>
      <c r="B33" s="41" t="s">
        <v>117</v>
      </c>
      <c r="D33" s="38">
        <f>IFERROR(VLOOKUP($A33,'Jan DEF'!$B:$I,4,FALSE),0)</f>
        <v>0</v>
      </c>
      <c r="E33" s="38">
        <f>IFERROR(VLOOKUP($A33,'Feb DEF'!$B:$I,4,FALSE),0)</f>
        <v>0</v>
      </c>
      <c r="F33" s="38">
        <f>IFERROR(VLOOKUP($A33,'Mrt DEF'!$B:$I,4,FALSE),0)</f>
        <v>0</v>
      </c>
      <c r="G33" s="38">
        <f>IFERROR(VLOOKUP($A33,'Apr DEF'!$B:$I,4,FALSE),0)</f>
        <v>0</v>
      </c>
      <c r="H33" s="38">
        <f>IFERROR(VLOOKUP($A33,'Mei DEF'!$B:$I,4,FALSE),0)</f>
        <v>0</v>
      </c>
      <c r="I33" s="38">
        <f>IFERROR(VLOOKUP($A33,'Jun DEF'!$B:$I,4,FALSE),0)</f>
        <v>0</v>
      </c>
      <c r="J33" s="38">
        <f>IFERROR(VLOOKUP($A33,'Jul DEF'!$B:$I,4,FALSE),0)</f>
        <v>0</v>
      </c>
      <c r="K33" s="38">
        <f>IFERROR(VLOOKUP($A33,'Aug DEF'!$B:$I,4,FALSE),0)</f>
        <v>0</v>
      </c>
      <c r="L33" s="38">
        <f>IFERROR(VLOOKUP($A33,'Sep DEF'!$B:$I,4,FALSE),0)</f>
        <v>0</v>
      </c>
      <c r="M33" s="38">
        <f>IFERROR(VLOOKUP($A33,'Okt DEF'!$B:$I,4,FALSE),0)</f>
        <v>0</v>
      </c>
      <c r="N33" s="38">
        <f>IFERROR(VLOOKUP($A33,'Nov DEF'!$B:$I,4,FALSE),0)</f>
        <v>0</v>
      </c>
      <c r="O33" s="38">
        <f>IFERROR(VLOOKUP($A33,'Dec DEF'!$B:$I,4,FALSE),0)</f>
        <v>0</v>
      </c>
      <c r="R33" s="106">
        <f>IFERROR(VLOOKUP($A33,'Jan DEF'!$B:$I,7,FALSE),0)</f>
        <v>0</v>
      </c>
      <c r="S33" s="106">
        <f>IFERROR(VLOOKUP($A33,'Feb DEF'!$B:$I,7,FALSE),0)</f>
        <v>0</v>
      </c>
      <c r="T33" s="106">
        <f>IFERROR(VLOOKUP($A33,'Mrt DEF'!$B:$I,7,FALSE),0)</f>
        <v>0</v>
      </c>
      <c r="U33" s="106">
        <f>IFERROR(VLOOKUP($A33,'Apr DEF'!$B:$I,7,FALSE),0)</f>
        <v>0</v>
      </c>
      <c r="V33" s="106">
        <f>IFERROR(VLOOKUP($A33,'Mei DEF'!$B:$I,7,FALSE),0)</f>
        <v>0</v>
      </c>
      <c r="W33" s="106">
        <f>IFERROR(VLOOKUP($A33,'Jun DEF'!$B:$I,7,FALSE),0)</f>
        <v>0</v>
      </c>
      <c r="X33" s="106">
        <f>IFERROR(VLOOKUP($A33,'Jul DEF'!$B:$I,7,FALSE),0)</f>
        <v>0</v>
      </c>
      <c r="Y33" s="106">
        <f>IFERROR(VLOOKUP($A33,'Aug DEF'!$B:$I,7,FALSE),0)</f>
        <v>0</v>
      </c>
      <c r="Z33" s="106">
        <f>IFERROR(VLOOKUP($A33,'Sep DEF'!$B:$I,7,FALSE),0)</f>
        <v>0</v>
      </c>
      <c r="AA33" s="106">
        <f>IFERROR(VLOOKUP($A33,'Okt DEF'!$B:$I,7,FALSE),0)</f>
        <v>0</v>
      </c>
      <c r="AB33" s="106">
        <f>IFERROR(VLOOKUP($A33,'Nov DEF'!$B:$I,7,FALSE),0)</f>
        <v>0</v>
      </c>
      <c r="AC33" s="106">
        <f>IFERROR(VLOOKUP($A33,'Dec DEF'!$B:$I,7,FALSE),0)</f>
        <v>0</v>
      </c>
      <c r="AF33" s="107">
        <f t="shared" si="2"/>
        <v>0</v>
      </c>
      <c r="AG33" s="107">
        <f t="shared" si="2"/>
        <v>0</v>
      </c>
      <c r="AH33" s="107">
        <f t="shared" si="2"/>
        <v>0</v>
      </c>
      <c r="AI33" s="107">
        <f t="shared" si="2"/>
        <v>0</v>
      </c>
      <c r="AJ33" s="107">
        <f t="shared" si="2"/>
        <v>0</v>
      </c>
      <c r="AK33" s="107">
        <f t="shared" si="2"/>
        <v>0</v>
      </c>
      <c r="AL33" s="107">
        <f t="shared" si="2"/>
        <v>0</v>
      </c>
      <c r="AM33" s="107">
        <f t="shared" si="2"/>
        <v>0</v>
      </c>
      <c r="AN33" s="107">
        <f t="shared" si="2"/>
        <v>0</v>
      </c>
      <c r="AO33" s="107">
        <f t="shared" si="2"/>
        <v>0</v>
      </c>
      <c r="AP33" s="107">
        <f t="shared" si="2"/>
        <v>0</v>
      </c>
      <c r="AQ33" s="107">
        <f t="shared" si="2"/>
        <v>0</v>
      </c>
    </row>
    <row r="34" spans="1:43">
      <c r="A34" s="41" t="s">
        <v>416</v>
      </c>
      <c r="B34" s="41" t="s">
        <v>311</v>
      </c>
      <c r="D34" s="38">
        <f>IFERROR(VLOOKUP($A34,'Jan DEF'!$B:$I,4,FALSE),0)</f>
        <v>0</v>
      </c>
      <c r="E34" s="38">
        <f>IFERROR(VLOOKUP($A34,'Feb DEF'!$B:$I,4,FALSE),0)</f>
        <v>0</v>
      </c>
      <c r="F34" s="38">
        <f>IFERROR(VLOOKUP($A34,'Mrt DEF'!$B:$I,4,FALSE),0)</f>
        <v>0</v>
      </c>
      <c r="G34" s="38">
        <f>IFERROR(VLOOKUP($A34,'Apr DEF'!$B:$I,4,FALSE),0)</f>
        <v>0</v>
      </c>
      <c r="H34" s="38">
        <f>IFERROR(VLOOKUP($A34,'Mei DEF'!$B:$I,4,FALSE),0)</f>
        <v>0</v>
      </c>
      <c r="I34" s="38">
        <f>IFERROR(VLOOKUP($A34,'Jun DEF'!$B:$I,4,FALSE),0)</f>
        <v>0</v>
      </c>
      <c r="J34" s="38">
        <f>IFERROR(VLOOKUP($A34,'Jul DEF'!$B:$I,4,FALSE),0)</f>
        <v>0</v>
      </c>
      <c r="K34" s="38">
        <f>IFERROR(VLOOKUP($A34,'Aug DEF'!$B:$I,4,FALSE),0)</f>
        <v>0</v>
      </c>
      <c r="L34" s="38">
        <f>IFERROR(VLOOKUP($A34,'Sep DEF'!$B:$I,4,FALSE),0)</f>
        <v>0</v>
      </c>
      <c r="M34" s="38">
        <f>IFERROR(VLOOKUP($A34,'Okt DEF'!$B:$I,4,FALSE),0)</f>
        <v>0</v>
      </c>
      <c r="N34" s="38">
        <f>IFERROR(VLOOKUP($A34,'Nov DEF'!$B:$I,4,FALSE),0)</f>
        <v>0</v>
      </c>
      <c r="O34" s="38">
        <f>IFERROR(VLOOKUP($A34,'Dec DEF'!$B:$I,4,FALSE),0)</f>
        <v>0</v>
      </c>
      <c r="R34" s="106">
        <f>IFERROR(VLOOKUP($A34,'Jan DEF'!$B:$I,7,FALSE),0)</f>
        <v>0</v>
      </c>
      <c r="S34" s="106">
        <f>IFERROR(VLOOKUP($A34,'Feb DEF'!$B:$I,7,FALSE),0)</f>
        <v>0</v>
      </c>
      <c r="T34" s="106">
        <f>IFERROR(VLOOKUP($A34,'Mrt DEF'!$B:$I,7,FALSE),0)</f>
        <v>0</v>
      </c>
      <c r="U34" s="106">
        <f>IFERROR(VLOOKUP($A34,'Apr DEF'!$B:$I,7,FALSE),0)</f>
        <v>0</v>
      </c>
      <c r="V34" s="106">
        <f>IFERROR(VLOOKUP($A34,'Mei DEF'!$B:$I,7,FALSE),0)</f>
        <v>0</v>
      </c>
      <c r="W34" s="106">
        <f>IFERROR(VLOOKUP($A34,'Jun DEF'!$B:$I,7,FALSE),0)</f>
        <v>0</v>
      </c>
      <c r="X34" s="106">
        <f>IFERROR(VLOOKUP($A34,'Jul DEF'!$B:$I,7,FALSE),0)</f>
        <v>0</v>
      </c>
      <c r="Y34" s="106">
        <f>IFERROR(VLOOKUP($A34,'Aug DEF'!$B:$I,7,FALSE),0)</f>
        <v>0</v>
      </c>
      <c r="Z34" s="106">
        <f>IFERROR(VLOOKUP($A34,'Sep DEF'!$B:$I,7,FALSE),0)</f>
        <v>0</v>
      </c>
      <c r="AA34" s="106">
        <f>IFERROR(VLOOKUP($A34,'Okt DEF'!$B:$I,7,FALSE),0)</f>
        <v>0</v>
      </c>
      <c r="AB34" s="106">
        <f>IFERROR(VLOOKUP($A34,'Nov DEF'!$B:$I,7,FALSE),0)</f>
        <v>0</v>
      </c>
      <c r="AC34" s="106">
        <f>IFERROR(VLOOKUP($A34,'Dec DEF'!$B:$I,7,FALSE),0)</f>
        <v>0</v>
      </c>
      <c r="AF34" s="107">
        <f t="shared" si="2"/>
        <v>0</v>
      </c>
      <c r="AG34" s="107">
        <f t="shared" si="2"/>
        <v>0</v>
      </c>
      <c r="AH34" s="107">
        <f t="shared" si="2"/>
        <v>0</v>
      </c>
      <c r="AI34" s="107">
        <f t="shared" si="2"/>
        <v>0</v>
      </c>
      <c r="AJ34" s="107">
        <f t="shared" si="2"/>
        <v>0</v>
      </c>
      <c r="AK34" s="107">
        <f t="shared" si="2"/>
        <v>0</v>
      </c>
      <c r="AL34" s="107">
        <f t="shared" si="2"/>
        <v>0</v>
      </c>
      <c r="AM34" s="107">
        <f t="shared" si="2"/>
        <v>0</v>
      </c>
      <c r="AN34" s="107">
        <f t="shared" si="2"/>
        <v>0</v>
      </c>
      <c r="AO34" s="107">
        <f t="shared" si="2"/>
        <v>0</v>
      </c>
      <c r="AP34" s="107">
        <f t="shared" si="2"/>
        <v>0</v>
      </c>
      <c r="AQ34" s="107">
        <f t="shared" si="2"/>
        <v>0</v>
      </c>
    </row>
    <row r="35" spans="1:43">
      <c r="A35" s="41" t="s">
        <v>417</v>
      </c>
      <c r="B35" s="41" t="s">
        <v>166</v>
      </c>
      <c r="D35" s="38">
        <f>IFERROR(VLOOKUP($A35,'Jan DEF'!$B:$I,4,FALSE),0)</f>
        <v>0</v>
      </c>
      <c r="E35" s="38">
        <f>IFERROR(VLOOKUP($A35,'Feb DEF'!$B:$I,4,FALSE),0)</f>
        <v>0</v>
      </c>
      <c r="F35" s="38">
        <f>IFERROR(VLOOKUP($A35,'Mrt DEF'!$B:$I,4,FALSE),0)</f>
        <v>0</v>
      </c>
      <c r="G35" s="38">
        <f>IFERROR(VLOOKUP($A35,'Apr DEF'!$B:$I,4,FALSE),0)</f>
        <v>0</v>
      </c>
      <c r="H35" s="38">
        <f>IFERROR(VLOOKUP($A35,'Mei DEF'!$B:$I,4,FALSE),0)</f>
        <v>0</v>
      </c>
      <c r="I35" s="38">
        <f>IFERROR(VLOOKUP($A35,'Jun DEF'!$B:$I,4,FALSE),0)</f>
        <v>0</v>
      </c>
      <c r="J35" s="38">
        <f>IFERROR(VLOOKUP($A35,'Jul DEF'!$B:$I,4,FALSE),0)</f>
        <v>0</v>
      </c>
      <c r="K35" s="38">
        <f>IFERROR(VLOOKUP($A35,'Aug DEF'!$B:$I,4,FALSE),0)</f>
        <v>0</v>
      </c>
      <c r="L35" s="38">
        <f>IFERROR(VLOOKUP($A35,'Sep DEF'!$B:$I,4,FALSE),0)</f>
        <v>0</v>
      </c>
      <c r="M35" s="38">
        <f>IFERROR(VLOOKUP($A35,'Okt DEF'!$B:$I,4,FALSE),0)</f>
        <v>0</v>
      </c>
      <c r="N35" s="38">
        <f>IFERROR(VLOOKUP($A35,'Nov DEF'!$B:$I,4,FALSE),0)</f>
        <v>0</v>
      </c>
      <c r="O35" s="38">
        <f>IFERROR(VLOOKUP($A35,'Dec DEF'!$B:$I,4,FALSE),0)</f>
        <v>0</v>
      </c>
      <c r="Q35" s="108"/>
      <c r="R35" s="106">
        <f>IFERROR(VLOOKUP($A35,'Jan DEF'!$B:$I,7,FALSE),0)</f>
        <v>1.2</v>
      </c>
      <c r="S35" s="106">
        <f>IFERROR(VLOOKUP($A35,'Feb DEF'!$B:$I,7,FALSE),0)</f>
        <v>1.2</v>
      </c>
      <c r="T35" s="106">
        <f>IFERROR(VLOOKUP($A35,'Mrt DEF'!$B:$I,7,FALSE),0)</f>
        <v>1.2</v>
      </c>
      <c r="U35" s="106">
        <f>IFERROR(VLOOKUP($A35,'Apr DEF'!$B:$I,7,FALSE),0)</f>
        <v>1.2</v>
      </c>
      <c r="V35" s="106">
        <f>IFERROR(VLOOKUP($A35,'Mei DEF'!$B:$I,7,FALSE),0)</f>
        <v>1.2</v>
      </c>
      <c r="W35" s="106">
        <f>IFERROR(VLOOKUP($A35,'Jun DEF'!$B:$I,7,FALSE),0)</f>
        <v>1.2</v>
      </c>
      <c r="X35" s="106">
        <f>IFERROR(VLOOKUP($A35,'Jul DEF'!$B:$I,7,FALSE),0)</f>
        <v>0</v>
      </c>
      <c r="Y35" s="106">
        <f>IFERROR(VLOOKUP($A35,'Aug DEF'!$B:$I,7,FALSE),0)</f>
        <v>0</v>
      </c>
      <c r="Z35" s="106">
        <f>IFERROR(VLOOKUP($A35,'Sep DEF'!$B:$I,7,FALSE),0)</f>
        <v>0</v>
      </c>
      <c r="AA35" s="106">
        <f>IFERROR(VLOOKUP($A35,'Okt DEF'!$B:$I,7,FALSE),0)</f>
        <v>0</v>
      </c>
      <c r="AB35" s="106">
        <f>IFERROR(VLOOKUP($A35,'Nov DEF'!$B:$I,7,FALSE),0)</f>
        <v>0</v>
      </c>
      <c r="AC35" s="106">
        <f>IFERROR(VLOOKUP($A35,'Dec DEF'!$B:$I,7,FALSE),0)</f>
        <v>0</v>
      </c>
      <c r="AF35" s="107">
        <f t="shared" si="2"/>
        <v>0</v>
      </c>
      <c r="AG35" s="107">
        <f t="shared" si="2"/>
        <v>0</v>
      </c>
      <c r="AH35" s="107">
        <f t="shared" si="2"/>
        <v>0</v>
      </c>
      <c r="AI35" s="107">
        <f t="shared" si="2"/>
        <v>0</v>
      </c>
      <c r="AJ35" s="107">
        <f t="shared" si="2"/>
        <v>0</v>
      </c>
      <c r="AK35" s="107">
        <f t="shared" si="2"/>
        <v>0</v>
      </c>
      <c r="AL35" s="107">
        <f t="shared" si="2"/>
        <v>0</v>
      </c>
      <c r="AM35" s="107">
        <f t="shared" si="2"/>
        <v>0</v>
      </c>
      <c r="AN35" s="107">
        <f t="shared" si="2"/>
        <v>0</v>
      </c>
      <c r="AO35" s="107">
        <f t="shared" si="2"/>
        <v>0</v>
      </c>
      <c r="AP35" s="107">
        <f t="shared" si="2"/>
        <v>0</v>
      </c>
      <c r="AQ35" s="107">
        <f t="shared" si="2"/>
        <v>0</v>
      </c>
    </row>
    <row r="36" spans="1:43">
      <c r="A36" s="41" t="s">
        <v>418</v>
      </c>
      <c r="B36" s="41" t="s">
        <v>311</v>
      </c>
      <c r="D36" s="38">
        <f>IFERROR(VLOOKUP($A36,'Jan DEF'!$B:$I,4,FALSE),0)</f>
        <v>0</v>
      </c>
      <c r="E36" s="38">
        <f>IFERROR(VLOOKUP($A36,'Feb DEF'!$B:$I,4,FALSE),0)</f>
        <v>0</v>
      </c>
      <c r="F36" s="38">
        <f>IFERROR(VLOOKUP($A36,'Mrt DEF'!$B:$I,4,FALSE),0)</f>
        <v>0</v>
      </c>
      <c r="G36" s="38">
        <f>IFERROR(VLOOKUP($A36,'Apr DEF'!$B:$I,4,FALSE),0)</f>
        <v>0</v>
      </c>
      <c r="H36" s="38">
        <f>IFERROR(VLOOKUP($A36,'Mei DEF'!$B:$I,4,FALSE),0)</f>
        <v>0</v>
      </c>
      <c r="I36" s="38">
        <f>IFERROR(VLOOKUP($A36,'Jun DEF'!$B:$I,4,FALSE),0)</f>
        <v>0</v>
      </c>
      <c r="J36" s="38">
        <f>IFERROR(VLOOKUP($A36,'Jul DEF'!$B:$I,4,FALSE),0)</f>
        <v>0</v>
      </c>
      <c r="K36" s="38">
        <f>IFERROR(VLOOKUP($A36,'Aug DEF'!$B:$I,4,FALSE),0)</f>
        <v>0</v>
      </c>
      <c r="L36" s="38">
        <f>IFERROR(VLOOKUP($A36,'Sep DEF'!$B:$I,4,FALSE),0)</f>
        <v>0</v>
      </c>
      <c r="M36" s="38">
        <f>IFERROR(VLOOKUP($A36,'Okt DEF'!$B:$I,4,FALSE),0)</f>
        <v>0</v>
      </c>
      <c r="N36" s="38">
        <f>IFERROR(VLOOKUP($A36,'Nov DEF'!$B:$I,4,FALSE),0)</f>
        <v>0</v>
      </c>
      <c r="O36" s="38">
        <f>IFERROR(VLOOKUP($A36,'Dec DEF'!$B:$I,4,FALSE),0)</f>
        <v>0</v>
      </c>
      <c r="Q36" s="108"/>
      <c r="R36" s="106">
        <f>IFERROR(VLOOKUP($A36,'Jan DEF'!$B:$I,7,FALSE),0)</f>
        <v>0</v>
      </c>
      <c r="S36" s="106">
        <f>IFERROR(VLOOKUP($A36,'Feb DEF'!$B:$I,7,FALSE),0)</f>
        <v>0</v>
      </c>
      <c r="T36" s="106">
        <f>IFERROR(VLOOKUP($A36,'Mrt DEF'!$B:$I,7,FALSE),0)</f>
        <v>0</v>
      </c>
      <c r="U36" s="106">
        <f>IFERROR(VLOOKUP($A36,'Apr DEF'!$B:$I,7,FALSE),0)</f>
        <v>0</v>
      </c>
      <c r="V36" s="106">
        <f>IFERROR(VLOOKUP($A36,'Mei DEF'!$B:$I,7,FALSE),0)</f>
        <v>0</v>
      </c>
      <c r="W36" s="106">
        <f>IFERROR(VLOOKUP($A36,'Jun DEF'!$B:$I,7,FALSE),0)</f>
        <v>0</v>
      </c>
      <c r="X36" s="106">
        <f>IFERROR(VLOOKUP($A36,'Jul DEF'!$B:$I,7,FALSE),0)</f>
        <v>0</v>
      </c>
      <c r="Y36" s="106">
        <f>IFERROR(VLOOKUP($A36,'Aug DEF'!$B:$I,7,FALSE),0)</f>
        <v>0</v>
      </c>
      <c r="Z36" s="106">
        <f>IFERROR(VLOOKUP($A36,'Sep DEF'!$B:$I,7,FALSE),0)</f>
        <v>0</v>
      </c>
      <c r="AA36" s="106">
        <f>IFERROR(VLOOKUP($A36,'Okt DEF'!$B:$I,7,FALSE),0)</f>
        <v>0</v>
      </c>
      <c r="AB36" s="106">
        <f>IFERROR(VLOOKUP($A36,'Nov DEF'!$B:$I,7,FALSE),0)</f>
        <v>0</v>
      </c>
      <c r="AC36" s="106">
        <f>IFERROR(VLOOKUP($A36,'Dec DEF'!$B:$I,7,FALSE),0)</f>
        <v>0</v>
      </c>
      <c r="AF36" s="107">
        <f t="shared" si="2"/>
        <v>0</v>
      </c>
      <c r="AG36" s="107">
        <f t="shared" si="2"/>
        <v>0</v>
      </c>
      <c r="AH36" s="107">
        <f t="shared" si="2"/>
        <v>0</v>
      </c>
      <c r="AI36" s="107">
        <f t="shared" si="2"/>
        <v>0</v>
      </c>
      <c r="AJ36" s="107">
        <f t="shared" si="2"/>
        <v>0</v>
      </c>
      <c r="AK36" s="107">
        <f t="shared" si="2"/>
        <v>0</v>
      </c>
      <c r="AL36" s="107">
        <f t="shared" si="2"/>
        <v>0</v>
      </c>
      <c r="AM36" s="107">
        <f t="shared" si="2"/>
        <v>0</v>
      </c>
      <c r="AN36" s="107">
        <f t="shared" si="2"/>
        <v>0</v>
      </c>
      <c r="AO36" s="107">
        <f t="shared" si="2"/>
        <v>0</v>
      </c>
      <c r="AP36" s="107">
        <f t="shared" si="2"/>
        <v>0</v>
      </c>
      <c r="AQ36" s="107">
        <f t="shared" si="2"/>
        <v>0</v>
      </c>
    </row>
    <row r="37" spans="1:43">
      <c r="A37" s="41" t="s">
        <v>419</v>
      </c>
      <c r="B37" s="41" t="s">
        <v>181</v>
      </c>
      <c r="D37" s="38">
        <f>IFERROR(VLOOKUP($A37,'Jan DEF'!$B:$I,4,FALSE),0)</f>
        <v>8.5800000000000001E-2</v>
      </c>
      <c r="E37" s="38">
        <f>IFERROR(VLOOKUP($A37,'Feb DEF'!$B:$I,4,FALSE),0)</f>
        <v>8.1100000000000005E-2</v>
      </c>
      <c r="F37" s="38">
        <f>IFERROR(VLOOKUP($A37,'Mrt DEF'!$B:$I,4,FALSE),0)</f>
        <v>8.2900000000000001E-2</v>
      </c>
      <c r="G37" s="38">
        <f>IFERROR(VLOOKUP($A37,'Apr DEF'!$B:$I,4,FALSE),0)</f>
        <v>9.6000000000000002E-2</v>
      </c>
      <c r="H37" s="38">
        <f>IFERROR(VLOOKUP($A37,'Mei DEF'!$B:$I,4,FALSE),0)</f>
        <v>3.7400000000000003E-2</v>
      </c>
      <c r="I37" s="38">
        <f>IFERROR(VLOOKUP($A37,'Jun DEF'!$B:$I,4,FALSE),0)</f>
        <v>0</v>
      </c>
      <c r="J37" s="38">
        <f>IFERROR(VLOOKUP($A37,'Jul DEF'!$B:$I,4,FALSE),0)</f>
        <v>0</v>
      </c>
      <c r="K37" s="38">
        <f>IFERROR(VLOOKUP($A37,'Aug DEF'!$B:$I,4,FALSE),0)</f>
        <v>0</v>
      </c>
      <c r="L37" s="38">
        <f>IFERROR(VLOOKUP($A37,'Sep DEF'!$B:$I,4,FALSE),0)</f>
        <v>0</v>
      </c>
      <c r="M37" s="38">
        <f>IFERROR(VLOOKUP($A37,'Okt DEF'!$B:$I,4,FALSE),0)</f>
        <v>0</v>
      </c>
      <c r="N37" s="38">
        <f>IFERROR(VLOOKUP($A37,'Nov DEF'!$B:$I,4,FALSE),0)</f>
        <v>0</v>
      </c>
      <c r="O37" s="38">
        <f>IFERROR(VLOOKUP($A37,'Dec DEF'!$B:$I,4,FALSE),0)</f>
        <v>0</v>
      </c>
      <c r="Q37" s="108"/>
      <c r="R37" s="106">
        <f>IFERROR(VLOOKUP($A37,'Jan DEF'!$B:$I,7,FALSE),0)</f>
        <v>18.149999999999999</v>
      </c>
      <c r="S37" s="106">
        <f>IFERROR(VLOOKUP($A37,'Feb DEF'!$B:$I,7,FALSE),0)</f>
        <v>18.510000000000002</v>
      </c>
      <c r="T37" s="106">
        <f>IFERROR(VLOOKUP($A37,'Mrt DEF'!$B:$I,7,FALSE),0)</f>
        <v>18.100000000000001</v>
      </c>
      <c r="U37" s="106">
        <f>IFERROR(VLOOKUP($A37,'Apr DEF'!$B:$I,7,FALSE),0)</f>
        <v>17.43</v>
      </c>
      <c r="V37" s="106">
        <f>IFERROR(VLOOKUP($A37,'Mei DEF'!$B:$I,7,FALSE),0)</f>
        <v>16.63</v>
      </c>
      <c r="W37" s="106">
        <f>IFERROR(VLOOKUP($A37,'Jun DEF'!$B:$I,7,FALSE),0)</f>
        <v>16.12</v>
      </c>
      <c r="X37" s="106">
        <f>IFERROR(VLOOKUP($A37,'Jul DEF'!$B:$I,7,FALSE),0)</f>
        <v>0</v>
      </c>
      <c r="Y37" s="106">
        <f>IFERROR(VLOOKUP($A37,'Aug DEF'!$B:$I,7,FALSE),0)</f>
        <v>0</v>
      </c>
      <c r="Z37" s="106">
        <f>IFERROR(VLOOKUP($A37,'Sep DEF'!$B:$I,7,FALSE),0)</f>
        <v>0</v>
      </c>
      <c r="AA37" s="106">
        <f>IFERROR(VLOOKUP($A37,'Okt DEF'!$B:$I,7,FALSE),0)</f>
        <v>0</v>
      </c>
      <c r="AB37" s="106">
        <f>IFERROR(VLOOKUP($A37,'Nov DEF'!$B:$I,7,FALSE),0)</f>
        <v>0</v>
      </c>
      <c r="AC37" s="106">
        <f>IFERROR(VLOOKUP($A37,'Dec DEF'!$B:$I,7,FALSE),0)</f>
        <v>0</v>
      </c>
      <c r="AF37" s="107">
        <f t="shared" si="2"/>
        <v>1.5572699999999999</v>
      </c>
      <c r="AG37" s="107">
        <f t="shared" si="2"/>
        <v>1.5011610000000002</v>
      </c>
      <c r="AH37" s="107">
        <f t="shared" si="2"/>
        <v>1.5004900000000001</v>
      </c>
      <c r="AI37" s="107">
        <f t="shared" si="2"/>
        <v>1.6732800000000001</v>
      </c>
      <c r="AJ37" s="107">
        <f t="shared" si="2"/>
        <v>0.62196200000000001</v>
      </c>
      <c r="AK37" s="107">
        <f t="shared" si="2"/>
        <v>0</v>
      </c>
      <c r="AL37" s="107">
        <f t="shared" si="2"/>
        <v>0</v>
      </c>
      <c r="AM37" s="107">
        <f t="shared" si="2"/>
        <v>0</v>
      </c>
      <c r="AN37" s="107">
        <f t="shared" si="2"/>
        <v>0</v>
      </c>
      <c r="AO37" s="107">
        <f t="shared" si="2"/>
        <v>0</v>
      </c>
      <c r="AP37" s="107">
        <f t="shared" si="2"/>
        <v>0</v>
      </c>
      <c r="AQ37" s="107">
        <f t="shared" si="2"/>
        <v>0</v>
      </c>
    </row>
    <row r="38" spans="1:43">
      <c r="A38" s="92" t="s">
        <v>420</v>
      </c>
      <c r="B38" s="92" t="s">
        <v>166</v>
      </c>
      <c r="D38" s="38">
        <f>IFERROR(VLOOKUP($A38,'Jan DEF'!$B:$I,4,FALSE),0)</f>
        <v>0.10829999999999999</v>
      </c>
      <c r="E38" s="38">
        <f>IFERROR(VLOOKUP($A38,'Feb DEF'!$B:$I,4,FALSE),0)</f>
        <v>0.12709999999999999</v>
      </c>
      <c r="F38" s="38">
        <f>IFERROR(VLOOKUP($A38,'Mrt DEF'!$B:$I,4,FALSE),0)</f>
        <v>0.15179999999999999</v>
      </c>
      <c r="G38" s="38">
        <f>IFERROR(VLOOKUP($A38,'Apr DEF'!$B:$I,4,FALSE),0)</f>
        <v>0.183</v>
      </c>
      <c r="H38" s="38">
        <f>IFERROR(VLOOKUP($A38,'Mei DEF'!$B:$I,4,FALSE),0)</f>
        <v>0.12859999999999999</v>
      </c>
      <c r="I38" s="38">
        <f>IFERROR(VLOOKUP($A38,'Jun DEF'!$B:$I,4,FALSE),0)</f>
        <v>9.9699999999999997E-2</v>
      </c>
      <c r="J38" s="38">
        <f>IFERROR(VLOOKUP($A38,'Jul DEF'!$B:$I,4,FALSE),0)</f>
        <v>0</v>
      </c>
      <c r="K38" s="38">
        <f>IFERROR(VLOOKUP($A38,'Aug DEF'!$B:$I,4,FALSE),0)</f>
        <v>0</v>
      </c>
      <c r="L38" s="38">
        <f>IFERROR(VLOOKUP($A38,'Sep DEF'!$B:$I,4,FALSE),0)</f>
        <v>0</v>
      </c>
      <c r="M38" s="38">
        <f>IFERROR(VLOOKUP($A38,'Okt DEF'!$B:$I,4,FALSE),0)</f>
        <v>0</v>
      </c>
      <c r="N38" s="38">
        <f>IFERROR(VLOOKUP($A38,'Nov DEF'!$B:$I,4,FALSE),0)</f>
        <v>0</v>
      </c>
      <c r="O38" s="38">
        <f>IFERROR(VLOOKUP($A38,'Dec DEF'!$B:$I,4,FALSE),0)</f>
        <v>0</v>
      </c>
      <c r="Q38" s="108"/>
      <c r="R38" s="106">
        <f>IFERROR(VLOOKUP($A38,'Jan DEF'!$B:$I,7,FALSE),0)</f>
        <v>15.31</v>
      </c>
      <c r="S38" s="106">
        <f>IFERROR(VLOOKUP($A38,'Feb DEF'!$B:$I,7,FALSE),0)</f>
        <v>17.309999999999999</v>
      </c>
      <c r="T38" s="106">
        <f>IFERROR(VLOOKUP($A38,'Mrt DEF'!$B:$I,7,FALSE),0)</f>
        <v>17.47</v>
      </c>
      <c r="U38" s="106">
        <f>IFERROR(VLOOKUP($A38,'Apr DEF'!$B:$I,7,FALSE),0)</f>
        <v>16.760000000000002</v>
      </c>
      <c r="V38" s="106">
        <f>IFERROR(VLOOKUP($A38,'Mei DEF'!$B:$I,7,FALSE),0)</f>
        <v>16.760000000000002</v>
      </c>
      <c r="W38" s="106">
        <f>IFERROR(VLOOKUP($A38,'Jun DEF'!$B:$I,7,FALSE),0)</f>
        <v>16.77</v>
      </c>
      <c r="X38" s="106">
        <f>IFERROR(VLOOKUP($A38,'Jul DEF'!$B:$I,7,FALSE),0)</f>
        <v>0</v>
      </c>
      <c r="Y38" s="106">
        <f>IFERROR(VLOOKUP($A38,'Aug DEF'!$B:$I,7,FALSE),0)</f>
        <v>0</v>
      </c>
      <c r="Z38" s="106">
        <f>IFERROR(VLOOKUP($A38,'Sep DEF'!$B:$I,7,FALSE),0)</f>
        <v>0</v>
      </c>
      <c r="AA38" s="106">
        <f>IFERROR(VLOOKUP($A38,'Okt DEF'!$B:$I,7,FALSE),0)</f>
        <v>0</v>
      </c>
      <c r="AB38" s="106">
        <f>IFERROR(VLOOKUP($A38,'Nov DEF'!$B:$I,7,FALSE),0)</f>
        <v>0</v>
      </c>
      <c r="AC38" s="106">
        <f>IFERROR(VLOOKUP($A38,'Dec DEF'!$B:$I,7,FALSE),0)</f>
        <v>0</v>
      </c>
      <c r="AF38" s="107">
        <f t="shared" si="2"/>
        <v>1.6580729999999999</v>
      </c>
      <c r="AG38" s="107">
        <f t="shared" si="2"/>
        <v>2.2001009999999996</v>
      </c>
      <c r="AH38" s="107">
        <f t="shared" si="2"/>
        <v>2.6519459999999997</v>
      </c>
      <c r="AI38" s="107">
        <f t="shared" si="2"/>
        <v>3.0670800000000003</v>
      </c>
      <c r="AJ38" s="107">
        <f t="shared" si="2"/>
        <v>2.1553360000000001</v>
      </c>
      <c r="AK38" s="107">
        <f t="shared" si="2"/>
        <v>1.6719689999999998</v>
      </c>
      <c r="AL38" s="107">
        <f t="shared" si="2"/>
        <v>0</v>
      </c>
      <c r="AM38" s="107">
        <f t="shared" si="2"/>
        <v>0</v>
      </c>
      <c r="AN38" s="107">
        <f t="shared" si="2"/>
        <v>0</v>
      </c>
      <c r="AO38" s="107">
        <f t="shared" si="2"/>
        <v>0</v>
      </c>
      <c r="AP38" s="107">
        <f t="shared" si="2"/>
        <v>0</v>
      </c>
      <c r="AQ38" s="107">
        <f t="shared" si="2"/>
        <v>0</v>
      </c>
    </row>
    <row r="39" spans="1:43">
      <c r="A39" s="92" t="s">
        <v>421</v>
      </c>
      <c r="B39" s="92" t="s">
        <v>166</v>
      </c>
      <c r="D39" s="38">
        <f>IFERROR(VLOOKUP($A39,'Jan DEF'!$B:$I,4,FALSE),0)</f>
        <v>0.10199999999999999</v>
      </c>
      <c r="E39" s="38">
        <f>IFERROR(VLOOKUP($A39,'Feb DEF'!$B:$I,4,FALSE),0)</f>
        <v>0.18090000000000001</v>
      </c>
      <c r="F39" s="38">
        <f>IFERROR(VLOOKUP($A39,'Mrt DEF'!$B:$I,4,FALSE),0)</f>
        <v>0.15229999999999999</v>
      </c>
      <c r="G39" s="38">
        <f>IFERROR(VLOOKUP($A39,'Apr DEF'!$B:$I,4,FALSE),0)</f>
        <v>0.1527</v>
      </c>
      <c r="H39" s="38">
        <f>IFERROR(VLOOKUP($A39,'Mei DEF'!$B:$I,4,FALSE),0)</f>
        <v>8.8800000000000004E-2</v>
      </c>
      <c r="I39" s="38">
        <f>IFERROR(VLOOKUP($A39,'Jun DEF'!$B:$I,4,FALSE),0)</f>
        <v>6.3899999999999998E-2</v>
      </c>
      <c r="J39" s="38">
        <f>IFERROR(VLOOKUP($A39,'Jul DEF'!$B:$I,4,FALSE),0)</f>
        <v>0</v>
      </c>
      <c r="K39" s="38">
        <f>IFERROR(VLOOKUP($A39,'Aug DEF'!$B:$I,4,FALSE),0)</f>
        <v>0</v>
      </c>
      <c r="L39" s="38">
        <f>IFERROR(VLOOKUP($A39,'Sep DEF'!$B:$I,4,FALSE),0)</f>
        <v>0</v>
      </c>
      <c r="M39" s="38">
        <f>IFERROR(VLOOKUP($A39,'Okt DEF'!$B:$I,4,FALSE),0)</f>
        <v>0</v>
      </c>
      <c r="N39" s="38">
        <f>IFERROR(VLOOKUP($A39,'Nov DEF'!$B:$I,4,FALSE),0)</f>
        <v>0</v>
      </c>
      <c r="O39" s="38">
        <f>IFERROR(VLOOKUP($A39,'Dec DEF'!$B:$I,4,FALSE),0)</f>
        <v>0</v>
      </c>
      <c r="Q39" s="108"/>
      <c r="R39" s="106">
        <f>IFERROR(VLOOKUP($A39,'Jan DEF'!$B:$I,7,FALSE),0)</f>
        <v>13</v>
      </c>
      <c r="S39" s="106">
        <f>IFERROR(VLOOKUP($A39,'Feb DEF'!$B:$I,7,FALSE),0)</f>
        <v>13.27</v>
      </c>
      <c r="T39" s="106">
        <f>IFERROR(VLOOKUP($A39,'Mrt DEF'!$B:$I,7,FALSE),0)</f>
        <v>13.43</v>
      </c>
      <c r="U39" s="106">
        <f>IFERROR(VLOOKUP($A39,'Apr DEF'!$B:$I,7,FALSE),0)</f>
        <v>13.4</v>
      </c>
      <c r="V39" s="106">
        <f>IFERROR(VLOOKUP($A39,'Mei DEF'!$B:$I,7,FALSE),0)</f>
        <v>13.4</v>
      </c>
      <c r="W39" s="106">
        <f>IFERROR(VLOOKUP($A39,'Jun DEF'!$B:$I,7,FALSE),0)</f>
        <v>14.08</v>
      </c>
      <c r="X39" s="106">
        <f>IFERROR(VLOOKUP($A39,'Jul DEF'!$B:$I,7,FALSE),0)</f>
        <v>0</v>
      </c>
      <c r="Y39" s="106">
        <f>IFERROR(VLOOKUP($A39,'Aug DEF'!$B:$I,7,FALSE),0)</f>
        <v>0</v>
      </c>
      <c r="Z39" s="106">
        <f>IFERROR(VLOOKUP($A39,'Sep DEF'!$B:$I,7,FALSE),0)</f>
        <v>0</v>
      </c>
      <c r="AA39" s="106">
        <f>IFERROR(VLOOKUP($A39,'Okt DEF'!$B:$I,7,FALSE),0)</f>
        <v>0</v>
      </c>
      <c r="AB39" s="106">
        <f>IFERROR(VLOOKUP($A39,'Nov DEF'!$B:$I,7,FALSE),0)</f>
        <v>0</v>
      </c>
      <c r="AC39" s="106">
        <f>IFERROR(VLOOKUP($A39,'Dec DEF'!$B:$I,7,FALSE),0)</f>
        <v>0</v>
      </c>
      <c r="AF39" s="107">
        <f t="shared" si="2"/>
        <v>1.3259999999999998</v>
      </c>
      <c r="AG39" s="107">
        <f t="shared" si="2"/>
        <v>2.4005429999999999</v>
      </c>
      <c r="AH39" s="107">
        <f t="shared" si="2"/>
        <v>2.0453889999999997</v>
      </c>
      <c r="AI39" s="107">
        <f t="shared" si="2"/>
        <v>2.0461800000000001</v>
      </c>
      <c r="AJ39" s="107">
        <f t="shared" si="2"/>
        <v>1.1899200000000001</v>
      </c>
      <c r="AK39" s="107">
        <f t="shared" si="2"/>
        <v>0.89971199999999996</v>
      </c>
      <c r="AL39" s="107">
        <f t="shared" si="2"/>
        <v>0</v>
      </c>
      <c r="AM39" s="107">
        <f t="shared" si="2"/>
        <v>0</v>
      </c>
      <c r="AN39" s="107">
        <f t="shared" si="2"/>
        <v>0</v>
      </c>
      <c r="AO39" s="107">
        <f t="shared" si="2"/>
        <v>0</v>
      </c>
      <c r="AP39" s="107">
        <f t="shared" si="2"/>
        <v>0</v>
      </c>
      <c r="AQ39" s="107">
        <f t="shared" si="2"/>
        <v>0</v>
      </c>
    </row>
    <row r="40" spans="1:43">
      <c r="A40" s="92" t="s">
        <v>422</v>
      </c>
      <c r="B40" s="92" t="s">
        <v>181</v>
      </c>
      <c r="D40" s="38">
        <f>IFERROR(VLOOKUP($A40,'Jan DEF'!$B:$I,4,FALSE),0)</f>
        <v>0</v>
      </c>
      <c r="E40" s="38">
        <f>IFERROR(VLOOKUP($A40,'Feb DEF'!$B:$I,4,FALSE),0)</f>
        <v>0</v>
      </c>
      <c r="F40" s="38">
        <f>IFERROR(VLOOKUP($A40,'Mrt DEF'!$B:$I,4,FALSE),0)</f>
        <v>0</v>
      </c>
      <c r="G40" s="38">
        <f>IFERROR(VLOOKUP($A40,'Apr DEF'!$B:$I,4,FALSE),0)</f>
        <v>0</v>
      </c>
      <c r="H40" s="38">
        <f>IFERROR(VLOOKUP($A40,'Mei DEF'!$B:$I,4,FALSE),0)</f>
        <v>0</v>
      </c>
      <c r="I40" s="38">
        <f>IFERROR(VLOOKUP($A40,'Jun DEF'!$B:$I,4,FALSE),0)</f>
        <v>0</v>
      </c>
      <c r="J40" s="38">
        <f>IFERROR(VLOOKUP($A40,'Jul DEF'!$B:$I,4,FALSE),0)</f>
        <v>0</v>
      </c>
      <c r="K40" s="38">
        <f>IFERROR(VLOOKUP($A40,'Aug DEF'!$B:$I,4,FALSE),0)</f>
        <v>0</v>
      </c>
      <c r="L40" s="38">
        <f>IFERROR(VLOOKUP($A40,'Sep DEF'!$B:$I,4,FALSE),0)</f>
        <v>0</v>
      </c>
      <c r="M40" s="38">
        <f>IFERROR(VLOOKUP($A40,'Okt DEF'!$B:$I,4,FALSE),0)</f>
        <v>0</v>
      </c>
      <c r="N40" s="38">
        <f>IFERROR(VLOOKUP($A40,'Nov DEF'!$B:$I,4,FALSE),0)</f>
        <v>0</v>
      </c>
      <c r="O40" s="38">
        <f>IFERROR(VLOOKUP($A40,'Dec DEF'!$B:$I,4,FALSE),0)</f>
        <v>0</v>
      </c>
      <c r="R40" s="106">
        <f>IFERROR(VLOOKUP($A40,'Jan DEF'!$B:$I,7,FALSE),0)</f>
        <v>0</v>
      </c>
      <c r="S40" s="106">
        <f>IFERROR(VLOOKUP($A40,'Feb DEF'!$B:$I,7,FALSE),0)</f>
        <v>0</v>
      </c>
      <c r="T40" s="106">
        <f>IFERROR(VLOOKUP($A40,'Mrt DEF'!$B:$I,7,FALSE),0)</f>
        <v>0</v>
      </c>
      <c r="U40" s="106">
        <f>IFERROR(VLOOKUP($A40,'Apr DEF'!$B:$I,7,FALSE),0)</f>
        <v>0</v>
      </c>
      <c r="V40" s="106">
        <f>IFERROR(VLOOKUP($A40,'Mei DEF'!$B:$I,7,FALSE),0)</f>
        <v>0</v>
      </c>
      <c r="W40" s="106">
        <f>IFERROR(VLOOKUP($A40,'Jun DEF'!$B:$I,7,FALSE),0)</f>
        <v>0</v>
      </c>
      <c r="X40" s="106">
        <f>IFERROR(VLOOKUP($A40,'Jul DEF'!$B:$I,7,FALSE),0)</f>
        <v>0</v>
      </c>
      <c r="Y40" s="106">
        <f>IFERROR(VLOOKUP($A40,'Aug DEF'!$B:$I,7,FALSE),0)</f>
        <v>0</v>
      </c>
      <c r="Z40" s="106">
        <f>IFERROR(VLOOKUP($A40,'Sep DEF'!$B:$I,7,FALSE),0)</f>
        <v>0</v>
      </c>
      <c r="AA40" s="106">
        <f>IFERROR(VLOOKUP($A40,'Okt DEF'!$B:$I,7,FALSE),0)</f>
        <v>0</v>
      </c>
      <c r="AB40" s="106">
        <f>IFERROR(VLOOKUP($A40,'Nov DEF'!$B:$I,7,FALSE),0)</f>
        <v>0</v>
      </c>
      <c r="AC40" s="106">
        <f>IFERROR(VLOOKUP($A40,'Dec DEF'!$B:$I,7,FALSE),0)</f>
        <v>0</v>
      </c>
      <c r="AF40" s="107">
        <f t="shared" ref="AF40:AQ59" si="3">D40*R40</f>
        <v>0</v>
      </c>
      <c r="AG40" s="107">
        <f t="shared" si="3"/>
        <v>0</v>
      </c>
      <c r="AH40" s="107">
        <f t="shared" si="3"/>
        <v>0</v>
      </c>
      <c r="AI40" s="107">
        <f t="shared" si="3"/>
        <v>0</v>
      </c>
      <c r="AJ40" s="107">
        <f t="shared" si="3"/>
        <v>0</v>
      </c>
      <c r="AK40" s="107">
        <f t="shared" si="3"/>
        <v>0</v>
      </c>
      <c r="AL40" s="107">
        <f t="shared" si="3"/>
        <v>0</v>
      </c>
      <c r="AM40" s="107">
        <f t="shared" si="3"/>
        <v>0</v>
      </c>
      <c r="AN40" s="107">
        <f t="shared" si="3"/>
        <v>0</v>
      </c>
      <c r="AO40" s="107">
        <f t="shared" si="3"/>
        <v>0</v>
      </c>
      <c r="AP40" s="107">
        <f t="shared" si="3"/>
        <v>0</v>
      </c>
      <c r="AQ40" s="107">
        <f t="shared" si="3"/>
        <v>0</v>
      </c>
    </row>
    <row r="41" spans="1:43">
      <c r="A41" s="92" t="s">
        <v>423</v>
      </c>
      <c r="B41" s="92" t="s">
        <v>163</v>
      </c>
      <c r="D41" s="38">
        <f>IFERROR(VLOOKUP($A41,'Jan DEF'!$B:$I,4,FALSE),0)</f>
        <v>0.1226</v>
      </c>
      <c r="E41" s="38">
        <f>IFERROR(VLOOKUP($A41,'Feb DEF'!$B:$I,4,FALSE),0)</f>
        <v>0.1303</v>
      </c>
      <c r="F41" s="38">
        <f>IFERROR(VLOOKUP($A41,'Mrt DEF'!$B:$I,4,FALSE),0)</f>
        <v>0.1055</v>
      </c>
      <c r="G41" s="38">
        <f>IFERROR(VLOOKUP($A41,'Apr DEF'!$B:$I,4,FALSE),0)</f>
        <v>8.5099999999999995E-2</v>
      </c>
      <c r="H41" s="38">
        <f>IFERROR(VLOOKUP($A41,'Mei DEF'!$B:$I,4,FALSE),0)</f>
        <v>4.1599999999999998E-2</v>
      </c>
      <c r="I41" s="38">
        <f>IFERROR(VLOOKUP($A41,'Jun DEF'!$B:$I,4,FALSE),0)</f>
        <v>3.8100000000000002E-2</v>
      </c>
      <c r="J41" s="38">
        <f>IFERROR(VLOOKUP($A41,'Jul DEF'!$B:$I,4,FALSE),0)</f>
        <v>0</v>
      </c>
      <c r="K41" s="38">
        <f>IFERROR(VLOOKUP($A41,'Aug DEF'!$B:$I,4,FALSE),0)</f>
        <v>0</v>
      </c>
      <c r="L41" s="38">
        <f>IFERROR(VLOOKUP($A41,'Sep DEF'!$B:$I,4,FALSE),0)</f>
        <v>0</v>
      </c>
      <c r="M41" s="38">
        <f>IFERROR(VLOOKUP($A41,'Okt DEF'!$B:$I,4,FALSE),0)</f>
        <v>0</v>
      </c>
      <c r="N41" s="38">
        <f>IFERROR(VLOOKUP($A41,'Nov DEF'!$B:$I,4,FALSE),0)</f>
        <v>0</v>
      </c>
      <c r="O41" s="38">
        <f>IFERROR(VLOOKUP($A41,'Dec DEF'!$B:$I,4,FALSE),0)</f>
        <v>0</v>
      </c>
      <c r="R41" s="106">
        <f>IFERROR(VLOOKUP($A41,'Jan DEF'!$B:$I,7,FALSE),0)</f>
        <v>15.05</v>
      </c>
      <c r="S41" s="106">
        <f>IFERROR(VLOOKUP($A41,'Feb DEF'!$B:$I,7,FALSE),0)</f>
        <v>15.17</v>
      </c>
      <c r="T41" s="106">
        <f>IFERROR(VLOOKUP($A41,'Mrt DEF'!$B:$I,7,FALSE),0)</f>
        <v>15.36</v>
      </c>
      <c r="U41" s="106">
        <f>IFERROR(VLOOKUP($A41,'Apr DEF'!$B:$I,7,FALSE),0)</f>
        <v>15.48</v>
      </c>
      <c r="V41" s="106">
        <f>IFERROR(VLOOKUP($A41,'Mei DEF'!$B:$I,7,FALSE),0)</f>
        <v>15.38</v>
      </c>
      <c r="W41" s="106">
        <f>IFERROR(VLOOKUP($A41,'Jun DEF'!$B:$I,7,FALSE),0)</f>
        <v>15.33</v>
      </c>
      <c r="X41" s="106">
        <f>IFERROR(VLOOKUP($A41,'Jul DEF'!$B:$I,7,FALSE),0)</f>
        <v>0</v>
      </c>
      <c r="Y41" s="106">
        <f>IFERROR(VLOOKUP($A41,'Aug DEF'!$B:$I,7,FALSE),0)</f>
        <v>0</v>
      </c>
      <c r="Z41" s="106">
        <f>IFERROR(VLOOKUP($A41,'Sep DEF'!$B:$I,7,FALSE),0)</f>
        <v>0</v>
      </c>
      <c r="AA41" s="106">
        <f>IFERROR(VLOOKUP($A41,'Okt DEF'!$B:$I,7,FALSE),0)</f>
        <v>0</v>
      </c>
      <c r="AB41" s="106">
        <f>IFERROR(VLOOKUP($A41,'Nov DEF'!$B:$I,7,FALSE),0)</f>
        <v>0</v>
      </c>
      <c r="AC41" s="106">
        <f>IFERROR(VLOOKUP($A41,'Dec DEF'!$B:$I,7,FALSE),0)</f>
        <v>0</v>
      </c>
      <c r="AF41" s="107">
        <f t="shared" si="3"/>
        <v>1.8451300000000002</v>
      </c>
      <c r="AG41" s="107">
        <f t="shared" si="3"/>
        <v>1.9766509999999999</v>
      </c>
      <c r="AH41" s="107">
        <f t="shared" si="3"/>
        <v>1.6204799999999999</v>
      </c>
      <c r="AI41" s="107">
        <f t="shared" si="3"/>
        <v>1.317348</v>
      </c>
      <c r="AJ41" s="107">
        <f t="shared" si="3"/>
        <v>0.63980800000000004</v>
      </c>
      <c r="AK41" s="107">
        <f t="shared" si="3"/>
        <v>0.58407300000000006</v>
      </c>
      <c r="AL41" s="107">
        <f t="shared" si="3"/>
        <v>0</v>
      </c>
      <c r="AM41" s="107">
        <f t="shared" si="3"/>
        <v>0</v>
      </c>
      <c r="AN41" s="107">
        <f t="shared" si="3"/>
        <v>0</v>
      </c>
      <c r="AO41" s="107">
        <f t="shared" si="3"/>
        <v>0</v>
      </c>
      <c r="AP41" s="107">
        <f t="shared" si="3"/>
        <v>0</v>
      </c>
      <c r="AQ41" s="107">
        <f t="shared" si="3"/>
        <v>0</v>
      </c>
    </row>
    <row r="42" spans="1:43">
      <c r="A42" s="92" t="s">
        <v>424</v>
      </c>
      <c r="B42" s="92" t="s">
        <v>159</v>
      </c>
      <c r="D42" s="38">
        <f>IFERROR(VLOOKUP($A42,'Jan DEF'!$B:$I,4,FALSE),0)</f>
        <v>0.15809999999999999</v>
      </c>
      <c r="E42" s="38">
        <f>IFERROR(VLOOKUP($A42,'Feb DEF'!$B:$I,4,FALSE),0)</f>
        <v>0.14369999999999999</v>
      </c>
      <c r="F42" s="38">
        <f>IFERROR(VLOOKUP($A42,'Mrt DEF'!$B:$I,4,FALSE),0)</f>
        <v>0.14990000000000001</v>
      </c>
      <c r="G42" s="38">
        <f>IFERROR(VLOOKUP($A42,'Apr DEF'!$B:$I,4,FALSE),0)</f>
        <v>0.16650000000000001</v>
      </c>
      <c r="H42" s="38">
        <f>IFERROR(VLOOKUP($A42,'Mei DEF'!$B:$I,4,FALSE),0)</f>
        <v>0.1734</v>
      </c>
      <c r="I42" s="38">
        <f>IFERROR(VLOOKUP($A42,'Jun DEF'!$B:$I,4,FALSE),0)</f>
        <v>0.11799999999999999</v>
      </c>
      <c r="J42" s="38">
        <f>IFERROR(VLOOKUP($A42,'Jul DEF'!$B:$I,4,FALSE),0)</f>
        <v>0</v>
      </c>
      <c r="K42" s="38">
        <f>IFERROR(VLOOKUP($A42,'Aug DEF'!$B:$I,4,FALSE),0)</f>
        <v>0</v>
      </c>
      <c r="L42" s="38">
        <f>IFERROR(VLOOKUP($A42,'Sep DEF'!$B:$I,4,FALSE),0)</f>
        <v>0</v>
      </c>
      <c r="M42" s="38">
        <f>IFERROR(VLOOKUP($A42,'Okt DEF'!$B:$I,4,FALSE),0)</f>
        <v>0</v>
      </c>
      <c r="N42" s="38">
        <f>IFERROR(VLOOKUP($A42,'Nov DEF'!$B:$I,4,FALSE),0)</f>
        <v>0</v>
      </c>
      <c r="O42" s="38">
        <f>IFERROR(VLOOKUP($A42,'Dec DEF'!$B:$I,4,FALSE),0)</f>
        <v>0</v>
      </c>
      <c r="R42" s="106">
        <f>IFERROR(VLOOKUP($A42,'Jan DEF'!$B:$I,7,FALSE),0)</f>
        <v>22.15</v>
      </c>
      <c r="S42" s="106">
        <f>IFERROR(VLOOKUP($A42,'Feb DEF'!$B:$I,7,FALSE),0)</f>
        <v>23.23</v>
      </c>
      <c r="T42" s="106">
        <f>IFERROR(VLOOKUP($A42,'Mrt DEF'!$B:$I,7,FALSE),0)</f>
        <v>23.47</v>
      </c>
      <c r="U42" s="106">
        <f>IFERROR(VLOOKUP($A42,'Apr DEF'!$B:$I,7,FALSE),0)</f>
        <v>23</v>
      </c>
      <c r="V42" s="106">
        <f>IFERROR(VLOOKUP($A42,'Mei DEF'!$B:$I,7,FALSE),0)</f>
        <v>22.98</v>
      </c>
      <c r="W42" s="106">
        <f>IFERROR(VLOOKUP($A42,'Jun DEF'!$B:$I,7,FALSE),0)</f>
        <v>22.99</v>
      </c>
      <c r="X42" s="106">
        <f>IFERROR(VLOOKUP($A42,'Jul DEF'!$B:$I,7,FALSE),0)</f>
        <v>0</v>
      </c>
      <c r="Y42" s="106">
        <f>IFERROR(VLOOKUP($A42,'Aug DEF'!$B:$I,7,FALSE),0)</f>
        <v>0</v>
      </c>
      <c r="Z42" s="106">
        <f>IFERROR(VLOOKUP($A42,'Sep DEF'!$B:$I,7,FALSE),0)</f>
        <v>0</v>
      </c>
      <c r="AA42" s="106">
        <f>IFERROR(VLOOKUP($A42,'Okt DEF'!$B:$I,7,FALSE),0)</f>
        <v>0</v>
      </c>
      <c r="AB42" s="106">
        <f>IFERROR(VLOOKUP($A42,'Nov DEF'!$B:$I,7,FALSE),0)</f>
        <v>0</v>
      </c>
      <c r="AC42" s="106">
        <f>IFERROR(VLOOKUP($A42,'Dec DEF'!$B:$I,7,FALSE),0)</f>
        <v>0</v>
      </c>
      <c r="AF42" s="107">
        <f t="shared" si="3"/>
        <v>3.5019149999999994</v>
      </c>
      <c r="AG42" s="107">
        <f t="shared" si="3"/>
        <v>3.3381509999999999</v>
      </c>
      <c r="AH42" s="107">
        <f t="shared" si="3"/>
        <v>3.5181529999999999</v>
      </c>
      <c r="AI42" s="107">
        <f t="shared" si="3"/>
        <v>3.8295000000000003</v>
      </c>
      <c r="AJ42" s="107">
        <f t="shared" si="3"/>
        <v>3.9847320000000002</v>
      </c>
      <c r="AK42" s="107">
        <f t="shared" si="3"/>
        <v>2.7128199999999998</v>
      </c>
      <c r="AL42" s="107">
        <f t="shared" si="3"/>
        <v>0</v>
      </c>
      <c r="AM42" s="107">
        <f t="shared" si="3"/>
        <v>0</v>
      </c>
      <c r="AN42" s="107">
        <f t="shared" si="3"/>
        <v>0</v>
      </c>
      <c r="AO42" s="107">
        <f t="shared" si="3"/>
        <v>0</v>
      </c>
      <c r="AP42" s="107">
        <f t="shared" si="3"/>
        <v>0</v>
      </c>
      <c r="AQ42" s="107">
        <f t="shared" si="3"/>
        <v>0</v>
      </c>
    </row>
    <row r="43" spans="1:43">
      <c r="A43" s="92" t="s">
        <v>425</v>
      </c>
      <c r="B43" s="92" t="s">
        <v>155</v>
      </c>
      <c r="D43" s="38">
        <f>IFERROR(VLOOKUP($A43,'Jan DEF'!$B:$I,4,FALSE),0)</f>
        <v>0</v>
      </c>
      <c r="E43" s="38">
        <f>IFERROR(VLOOKUP($A43,'Feb DEF'!$B:$I,4,FALSE),0)</f>
        <v>0</v>
      </c>
      <c r="F43" s="38">
        <f>IFERROR(VLOOKUP($A43,'Mrt DEF'!$B:$I,4,FALSE),0)</f>
        <v>0</v>
      </c>
      <c r="G43" s="38">
        <f>IFERROR(VLOOKUP($A43,'Apr DEF'!$B:$I,4,FALSE),0)</f>
        <v>0</v>
      </c>
      <c r="H43" s="38">
        <f>IFERROR(VLOOKUP($A43,'Mei DEF'!$B:$I,4,FALSE),0)</f>
        <v>0</v>
      </c>
      <c r="I43" s="38">
        <f>IFERROR(VLOOKUP($A43,'Jun DEF'!$B:$I,4,FALSE),0)</f>
        <v>0</v>
      </c>
      <c r="J43" s="38">
        <f>IFERROR(VLOOKUP($A43,'Jul DEF'!$B:$I,4,FALSE),0)</f>
        <v>0</v>
      </c>
      <c r="K43" s="38">
        <f>IFERROR(VLOOKUP($A43,'Aug DEF'!$B:$I,4,FALSE),0)</f>
        <v>0</v>
      </c>
      <c r="L43" s="38">
        <f>IFERROR(VLOOKUP($A43,'Sep DEF'!$B:$I,4,FALSE),0)</f>
        <v>0</v>
      </c>
      <c r="M43" s="38">
        <f>IFERROR(VLOOKUP($A43,'Okt DEF'!$B:$I,4,FALSE),0)</f>
        <v>0</v>
      </c>
      <c r="N43" s="38">
        <f>IFERROR(VLOOKUP($A43,'Nov DEF'!$B:$I,4,FALSE),0)</f>
        <v>0</v>
      </c>
      <c r="O43" s="38">
        <f>IFERROR(VLOOKUP($A43,'Dec DEF'!$B:$I,4,FALSE),0)</f>
        <v>0</v>
      </c>
      <c r="R43" s="106">
        <f>IFERROR(VLOOKUP($A43,'Jan DEF'!$B:$I,7,FALSE),0)</f>
        <v>0</v>
      </c>
      <c r="S43" s="106">
        <f>IFERROR(VLOOKUP($A43,'Feb DEF'!$B:$I,7,FALSE),0)</f>
        <v>0</v>
      </c>
      <c r="T43" s="106">
        <f>IFERROR(VLOOKUP($A43,'Mrt DEF'!$B:$I,7,FALSE),0)</f>
        <v>0</v>
      </c>
      <c r="U43" s="106">
        <f>IFERROR(VLOOKUP($A43,'Apr DEF'!$B:$I,7,FALSE),0)</f>
        <v>0</v>
      </c>
      <c r="V43" s="106">
        <f>IFERROR(VLOOKUP($A43,'Mei DEF'!$B:$I,7,FALSE),0)</f>
        <v>0</v>
      </c>
      <c r="W43" s="106">
        <f>IFERROR(VLOOKUP($A43,'Jun DEF'!$B:$I,7,FALSE),0)</f>
        <v>0</v>
      </c>
      <c r="X43" s="106">
        <f>IFERROR(VLOOKUP($A43,'Jul DEF'!$B:$I,7,FALSE),0)</f>
        <v>0</v>
      </c>
      <c r="Y43" s="106">
        <f>IFERROR(VLOOKUP($A43,'Aug DEF'!$B:$I,7,FALSE),0)</f>
        <v>0</v>
      </c>
      <c r="Z43" s="106">
        <f>IFERROR(VLOOKUP($A43,'Sep DEF'!$B:$I,7,FALSE),0)</f>
        <v>0</v>
      </c>
      <c r="AA43" s="106">
        <f>IFERROR(VLOOKUP($A43,'Okt DEF'!$B:$I,7,FALSE),0)</f>
        <v>0</v>
      </c>
      <c r="AB43" s="106">
        <f>IFERROR(VLOOKUP($A43,'Nov DEF'!$B:$I,7,FALSE),0)</f>
        <v>0</v>
      </c>
      <c r="AC43" s="106">
        <f>IFERROR(VLOOKUP($A43,'Dec DEF'!$B:$I,7,FALSE),0)</f>
        <v>0</v>
      </c>
      <c r="AF43" s="107">
        <f t="shared" si="3"/>
        <v>0</v>
      </c>
      <c r="AG43" s="107">
        <f t="shared" si="3"/>
        <v>0</v>
      </c>
      <c r="AH43" s="107">
        <f t="shared" si="3"/>
        <v>0</v>
      </c>
      <c r="AI43" s="107">
        <f t="shared" si="3"/>
        <v>0</v>
      </c>
      <c r="AJ43" s="107">
        <f t="shared" si="3"/>
        <v>0</v>
      </c>
      <c r="AK43" s="107">
        <f t="shared" si="3"/>
        <v>0</v>
      </c>
      <c r="AL43" s="107">
        <f t="shared" si="3"/>
        <v>0</v>
      </c>
      <c r="AM43" s="107">
        <f t="shared" si="3"/>
        <v>0</v>
      </c>
      <c r="AN43" s="107">
        <f t="shared" si="3"/>
        <v>0</v>
      </c>
      <c r="AO43" s="107">
        <f t="shared" si="3"/>
        <v>0</v>
      </c>
      <c r="AP43" s="107">
        <f t="shared" si="3"/>
        <v>0</v>
      </c>
      <c r="AQ43" s="107">
        <f t="shared" si="3"/>
        <v>0</v>
      </c>
    </row>
    <row r="44" spans="1:43">
      <c r="A44" s="92" t="s">
        <v>426</v>
      </c>
      <c r="B44" s="92" t="s">
        <v>155</v>
      </c>
      <c r="D44" s="38">
        <f>IFERROR(VLOOKUP($A44,'Jan DEF'!$B:$I,4,FALSE),0)</f>
        <v>0</v>
      </c>
      <c r="E44" s="38">
        <f>IFERROR(VLOOKUP($A44,'Feb DEF'!$B:$I,4,FALSE),0)</f>
        <v>0</v>
      </c>
      <c r="F44" s="38">
        <f>IFERROR(VLOOKUP($A44,'Mrt DEF'!$B:$I,4,FALSE),0)</f>
        <v>0</v>
      </c>
      <c r="G44" s="38">
        <f>IFERROR(VLOOKUP($A44,'Apr DEF'!$B:$I,4,FALSE),0)</f>
        <v>0</v>
      </c>
      <c r="H44" s="38">
        <f>IFERROR(VLOOKUP($A44,'Mei DEF'!$B:$I,4,FALSE),0)</f>
        <v>0</v>
      </c>
      <c r="I44" s="38">
        <f>IFERROR(VLOOKUP($A44,'Jun DEF'!$B:$I,4,FALSE),0)</f>
        <v>0</v>
      </c>
      <c r="J44" s="38">
        <f>IFERROR(VLOOKUP($A44,'Jul DEF'!$B:$I,4,FALSE),0)</f>
        <v>0</v>
      </c>
      <c r="K44" s="38">
        <f>IFERROR(VLOOKUP($A44,'Aug DEF'!$B:$I,4,FALSE),0)</f>
        <v>0</v>
      </c>
      <c r="L44" s="38">
        <f>IFERROR(VLOOKUP($A44,'Sep DEF'!$B:$I,4,FALSE),0)</f>
        <v>0</v>
      </c>
      <c r="M44" s="38">
        <f>IFERROR(VLOOKUP($A44,'Okt DEF'!$B:$I,4,FALSE),0)</f>
        <v>0</v>
      </c>
      <c r="N44" s="38">
        <f>IFERROR(VLOOKUP($A44,'Nov DEF'!$B:$I,4,FALSE),0)</f>
        <v>0</v>
      </c>
      <c r="O44" s="38">
        <f>IFERROR(VLOOKUP($A44,'Dec DEF'!$B:$I,4,FALSE),0)</f>
        <v>0</v>
      </c>
      <c r="R44" s="106">
        <f>IFERROR(VLOOKUP($A44,'Jan DEF'!$B:$I,7,FALSE),0)</f>
        <v>0</v>
      </c>
      <c r="S44" s="106">
        <f>IFERROR(VLOOKUP($A44,'Feb DEF'!$B:$I,7,FALSE),0)</f>
        <v>0</v>
      </c>
      <c r="T44" s="106">
        <f>IFERROR(VLOOKUP($A44,'Mrt DEF'!$B:$I,7,FALSE),0)</f>
        <v>0</v>
      </c>
      <c r="U44" s="106">
        <f>IFERROR(VLOOKUP($A44,'Apr DEF'!$B:$I,7,FALSE),0)</f>
        <v>0</v>
      </c>
      <c r="V44" s="106">
        <f>IFERROR(VLOOKUP($A44,'Mei DEF'!$B:$I,7,FALSE),0)</f>
        <v>0</v>
      </c>
      <c r="W44" s="106">
        <f>IFERROR(VLOOKUP($A44,'Jun DEF'!$B:$I,7,FALSE),0)</f>
        <v>0</v>
      </c>
      <c r="X44" s="106">
        <f>IFERROR(VLOOKUP($A44,'Jul DEF'!$B:$I,7,FALSE),0)</f>
        <v>0</v>
      </c>
      <c r="Y44" s="106">
        <f>IFERROR(VLOOKUP($A44,'Aug DEF'!$B:$I,7,FALSE),0)</f>
        <v>0</v>
      </c>
      <c r="Z44" s="106">
        <f>IFERROR(VLOOKUP($A44,'Sep DEF'!$B:$I,7,FALSE),0)</f>
        <v>0</v>
      </c>
      <c r="AA44" s="106">
        <f>IFERROR(VLOOKUP($A44,'Okt DEF'!$B:$I,7,FALSE),0)</f>
        <v>0</v>
      </c>
      <c r="AB44" s="106">
        <f>IFERROR(VLOOKUP($A44,'Nov DEF'!$B:$I,7,FALSE),0)</f>
        <v>0</v>
      </c>
      <c r="AC44" s="106">
        <f>IFERROR(VLOOKUP($A44,'Dec DEF'!$B:$I,7,FALSE),0)</f>
        <v>0</v>
      </c>
      <c r="AF44" s="107">
        <f t="shared" si="3"/>
        <v>0</v>
      </c>
      <c r="AG44" s="107">
        <f t="shared" si="3"/>
        <v>0</v>
      </c>
      <c r="AH44" s="107">
        <f t="shared" si="3"/>
        <v>0</v>
      </c>
      <c r="AI44" s="107">
        <f t="shared" si="3"/>
        <v>0</v>
      </c>
      <c r="AJ44" s="107">
        <f t="shared" si="3"/>
        <v>0</v>
      </c>
      <c r="AK44" s="107">
        <f t="shared" si="3"/>
        <v>0</v>
      </c>
      <c r="AL44" s="107">
        <f t="shared" si="3"/>
        <v>0</v>
      </c>
      <c r="AM44" s="107">
        <f t="shared" si="3"/>
        <v>0</v>
      </c>
      <c r="AN44" s="107">
        <f t="shared" si="3"/>
        <v>0</v>
      </c>
      <c r="AO44" s="107">
        <f t="shared" si="3"/>
        <v>0</v>
      </c>
      <c r="AP44" s="107">
        <f t="shared" si="3"/>
        <v>0</v>
      </c>
      <c r="AQ44" s="107">
        <f t="shared" si="3"/>
        <v>0</v>
      </c>
    </row>
    <row r="45" spans="1:43">
      <c r="A45" s="92" t="s">
        <v>427</v>
      </c>
      <c r="B45" s="92" t="s">
        <v>202</v>
      </c>
      <c r="D45" s="38">
        <f>IFERROR(VLOOKUP($A45,'Jan DEF'!$B:$I,4,FALSE),0)</f>
        <v>1.5299999999999999E-2</v>
      </c>
      <c r="E45" s="38">
        <f>IFERROR(VLOOKUP($A45,'Feb DEF'!$B:$I,4,FALSE),0)</f>
        <v>4.7899999999999998E-2</v>
      </c>
      <c r="F45" s="38">
        <f>IFERROR(VLOOKUP($A45,'Mrt DEF'!$B:$I,4,FALSE),0)</f>
        <v>3.8199999999999998E-2</v>
      </c>
      <c r="G45" s="38">
        <f>IFERROR(VLOOKUP($A45,'Apr DEF'!$B:$I,4,FALSE),0)</f>
        <v>4.2500000000000003E-2</v>
      </c>
      <c r="H45" s="38">
        <f>IFERROR(VLOOKUP($A45,'Mei DEF'!$B:$I,4,FALSE),0)</f>
        <v>2.8899999999999999E-2</v>
      </c>
      <c r="I45" s="38">
        <f>IFERROR(VLOOKUP($A45,'Jun DEF'!$B:$I,4,FALSE),0)</f>
        <v>2.23E-2</v>
      </c>
      <c r="J45" s="38">
        <f>IFERROR(VLOOKUP($A45,'Jul DEF'!$B:$I,4,FALSE),0)</f>
        <v>0</v>
      </c>
      <c r="K45" s="38">
        <f>IFERROR(VLOOKUP($A45,'Aug DEF'!$B:$I,4,FALSE),0)</f>
        <v>0</v>
      </c>
      <c r="L45" s="38">
        <f>IFERROR(VLOOKUP($A45,'Sep DEF'!$B:$I,4,FALSE),0)</f>
        <v>0</v>
      </c>
      <c r="M45" s="38">
        <f>IFERROR(VLOOKUP($A45,'Okt DEF'!$B:$I,4,FALSE),0)</f>
        <v>0</v>
      </c>
      <c r="N45" s="38">
        <f>IFERROR(VLOOKUP($A45,'Nov DEF'!$B:$I,4,FALSE),0)</f>
        <v>0</v>
      </c>
      <c r="O45" s="38">
        <f>IFERROR(VLOOKUP($A45,'Dec DEF'!$B:$I,4,FALSE),0)</f>
        <v>0</v>
      </c>
      <c r="R45" s="106">
        <f>IFERROR(VLOOKUP($A45,'Jan DEF'!$B:$I,7,FALSE),0)</f>
        <v>25.38</v>
      </c>
      <c r="S45" s="106">
        <f>IFERROR(VLOOKUP($A45,'Feb DEF'!$B:$I,7,FALSE),0)</f>
        <v>25.8</v>
      </c>
      <c r="T45" s="106">
        <f>IFERROR(VLOOKUP($A45,'Mrt DEF'!$B:$I,7,FALSE),0)</f>
        <v>26.15</v>
      </c>
      <c r="U45" s="106">
        <f>IFERROR(VLOOKUP($A45,'Apr DEF'!$B:$I,7,FALSE),0)</f>
        <v>26.2</v>
      </c>
      <c r="V45" s="106">
        <f>IFERROR(VLOOKUP($A45,'Mei DEF'!$B:$I,7,FALSE),0)</f>
        <v>26.2</v>
      </c>
      <c r="W45" s="106">
        <f>IFERROR(VLOOKUP($A45,'Jun DEF'!$B:$I,7,FALSE),0)</f>
        <v>26.2</v>
      </c>
      <c r="X45" s="106">
        <f>IFERROR(VLOOKUP($A45,'Jul DEF'!$B:$I,7,FALSE),0)</f>
        <v>0</v>
      </c>
      <c r="Y45" s="106">
        <f>IFERROR(VLOOKUP($A45,'Aug DEF'!$B:$I,7,FALSE),0)</f>
        <v>0</v>
      </c>
      <c r="Z45" s="106">
        <f>IFERROR(VLOOKUP($A45,'Sep DEF'!$B:$I,7,FALSE),0)</f>
        <v>0</v>
      </c>
      <c r="AA45" s="106">
        <f>IFERROR(VLOOKUP($A45,'Okt DEF'!$B:$I,7,FALSE),0)</f>
        <v>0</v>
      </c>
      <c r="AB45" s="106">
        <f>IFERROR(VLOOKUP($A45,'Nov DEF'!$B:$I,7,FALSE),0)</f>
        <v>0</v>
      </c>
      <c r="AC45" s="106">
        <f>IFERROR(VLOOKUP($A45,'Dec DEF'!$B:$I,7,FALSE),0)</f>
        <v>0</v>
      </c>
      <c r="AF45" s="107">
        <f t="shared" si="3"/>
        <v>0.38831399999999999</v>
      </c>
      <c r="AG45" s="107">
        <f t="shared" si="3"/>
        <v>1.2358199999999999</v>
      </c>
      <c r="AH45" s="107">
        <f t="shared" si="3"/>
        <v>0.99892999999999987</v>
      </c>
      <c r="AI45" s="107">
        <f t="shared" si="3"/>
        <v>1.1135000000000002</v>
      </c>
      <c r="AJ45" s="107">
        <f t="shared" si="3"/>
        <v>0.75717999999999996</v>
      </c>
      <c r="AK45" s="107">
        <f t="shared" si="3"/>
        <v>0.58426</v>
      </c>
      <c r="AL45" s="107">
        <f t="shared" si="3"/>
        <v>0</v>
      </c>
      <c r="AM45" s="107">
        <f t="shared" si="3"/>
        <v>0</v>
      </c>
      <c r="AN45" s="107">
        <f t="shared" si="3"/>
        <v>0</v>
      </c>
      <c r="AO45" s="107">
        <f t="shared" si="3"/>
        <v>0</v>
      </c>
      <c r="AP45" s="107">
        <f t="shared" si="3"/>
        <v>0</v>
      </c>
      <c r="AQ45" s="107">
        <f t="shared" si="3"/>
        <v>0</v>
      </c>
    </row>
    <row r="46" spans="1:43">
      <c r="A46" s="92" t="s">
        <v>428</v>
      </c>
      <c r="B46" s="92" t="s">
        <v>206</v>
      </c>
      <c r="D46" s="38">
        <f>IFERROR(VLOOKUP($A46,'Jan DEF'!$B:$I,4,FALSE),0)</f>
        <v>7.5399999999999995E-2</v>
      </c>
      <c r="E46" s="38">
        <f>IFERROR(VLOOKUP($A46,'Feb DEF'!$B:$I,4,FALSE),0)</f>
        <v>7.5999999999999998E-2</v>
      </c>
      <c r="F46" s="38">
        <f>IFERROR(VLOOKUP($A46,'Mrt DEF'!$B:$I,4,FALSE),0)</f>
        <v>2.0899999999999998E-2</v>
      </c>
      <c r="G46" s="38">
        <f>IFERROR(VLOOKUP($A46,'Apr DEF'!$B:$I,4,FALSE),0)</f>
        <v>1.0500000000000001E-2</v>
      </c>
      <c r="H46" s="38">
        <f>IFERROR(VLOOKUP($A46,'Mei DEF'!$B:$I,4,FALSE),0)</f>
        <v>1.9099999999999999E-2</v>
      </c>
      <c r="I46" s="38">
        <f>IFERROR(VLOOKUP($A46,'Jun DEF'!$B:$I,4,FALSE),0)</f>
        <v>0.02</v>
      </c>
      <c r="J46" s="38">
        <f>IFERROR(VLOOKUP($A46,'Jul DEF'!$B:$I,4,FALSE),0)</f>
        <v>0</v>
      </c>
      <c r="K46" s="38">
        <f>IFERROR(VLOOKUP($A46,'Aug DEF'!$B:$I,4,FALSE),0)</f>
        <v>0</v>
      </c>
      <c r="L46" s="38">
        <f>IFERROR(VLOOKUP($A46,'Sep DEF'!$B:$I,4,FALSE),0)</f>
        <v>0</v>
      </c>
      <c r="M46" s="38">
        <f>IFERROR(VLOOKUP($A46,'Okt DEF'!$B:$I,4,FALSE),0)</f>
        <v>0</v>
      </c>
      <c r="N46" s="38">
        <f>IFERROR(VLOOKUP($A46,'Nov DEF'!$B:$I,4,FALSE),0)</f>
        <v>0</v>
      </c>
      <c r="O46" s="38">
        <f>IFERROR(VLOOKUP($A46,'Dec DEF'!$B:$I,4,FALSE),0)</f>
        <v>0</v>
      </c>
      <c r="R46" s="106">
        <f>IFERROR(VLOOKUP($A46,'Jan DEF'!$B:$I,7,FALSE),0)</f>
        <v>19.600000000000001</v>
      </c>
      <c r="S46" s="106">
        <f>IFERROR(VLOOKUP($A46,'Feb DEF'!$B:$I,7,FALSE),0)</f>
        <v>18.8</v>
      </c>
      <c r="T46" s="106">
        <f>IFERROR(VLOOKUP($A46,'Mrt DEF'!$B:$I,7,FALSE),0)</f>
        <v>18.8</v>
      </c>
      <c r="U46" s="106">
        <f>IFERROR(VLOOKUP($A46,'Apr DEF'!$B:$I,7,FALSE),0)</f>
        <v>19</v>
      </c>
      <c r="V46" s="106">
        <f>IFERROR(VLOOKUP($A46,'Mei DEF'!$B:$I,7,FALSE),0)</f>
        <v>18.899999999999999</v>
      </c>
      <c r="W46" s="106">
        <f>IFERROR(VLOOKUP($A46,'Jun DEF'!$B:$I,7,FALSE),0)</f>
        <v>18.98</v>
      </c>
      <c r="X46" s="106">
        <f>IFERROR(VLOOKUP($A46,'Jul DEF'!$B:$I,7,FALSE),0)</f>
        <v>0</v>
      </c>
      <c r="Y46" s="106">
        <f>IFERROR(VLOOKUP($A46,'Aug DEF'!$B:$I,7,FALSE),0)</f>
        <v>0</v>
      </c>
      <c r="Z46" s="106">
        <f>IFERROR(VLOOKUP($A46,'Sep DEF'!$B:$I,7,FALSE),0)</f>
        <v>0</v>
      </c>
      <c r="AA46" s="106">
        <f>IFERROR(VLOOKUP($A46,'Okt DEF'!$B:$I,7,FALSE),0)</f>
        <v>0</v>
      </c>
      <c r="AB46" s="106">
        <f>IFERROR(VLOOKUP($A46,'Nov DEF'!$B:$I,7,FALSE),0)</f>
        <v>0</v>
      </c>
      <c r="AC46" s="106">
        <f>IFERROR(VLOOKUP($A46,'Dec DEF'!$B:$I,7,FALSE),0)</f>
        <v>0</v>
      </c>
      <c r="AF46" s="107">
        <f t="shared" si="3"/>
        <v>1.47784</v>
      </c>
      <c r="AG46" s="107">
        <f t="shared" si="3"/>
        <v>1.4288000000000001</v>
      </c>
      <c r="AH46" s="107">
        <f t="shared" si="3"/>
        <v>0.39291999999999999</v>
      </c>
      <c r="AI46" s="107">
        <f t="shared" si="3"/>
        <v>0.19950000000000001</v>
      </c>
      <c r="AJ46" s="107">
        <f t="shared" si="3"/>
        <v>0.36098999999999998</v>
      </c>
      <c r="AK46" s="107">
        <f t="shared" si="3"/>
        <v>0.37959999999999999</v>
      </c>
      <c r="AL46" s="107">
        <f t="shared" si="3"/>
        <v>0</v>
      </c>
      <c r="AM46" s="107">
        <f t="shared" si="3"/>
        <v>0</v>
      </c>
      <c r="AN46" s="107">
        <f t="shared" si="3"/>
        <v>0</v>
      </c>
      <c r="AO46" s="107">
        <f t="shared" si="3"/>
        <v>0</v>
      </c>
      <c r="AP46" s="107">
        <f t="shared" si="3"/>
        <v>0</v>
      </c>
      <c r="AQ46" s="107">
        <f t="shared" si="3"/>
        <v>0</v>
      </c>
    </row>
    <row r="47" spans="1:43">
      <c r="A47" s="92" t="s">
        <v>429</v>
      </c>
      <c r="B47" s="92" t="s">
        <v>209</v>
      </c>
      <c r="D47" s="38">
        <f>IFERROR(VLOOKUP($A47,'Jan DEF'!$B:$I,4,FALSE),0)</f>
        <v>5.5800000000000002E-2</v>
      </c>
      <c r="E47" s="38">
        <f>IFERROR(VLOOKUP($A47,'Feb DEF'!$B:$I,4,FALSE),0)</f>
        <v>5.11E-2</v>
      </c>
      <c r="F47" s="38">
        <f>IFERROR(VLOOKUP($A47,'Mrt DEF'!$B:$I,4,FALSE),0)</f>
        <v>8.6599999999999996E-2</v>
      </c>
      <c r="G47" s="38">
        <f>IFERROR(VLOOKUP($A47,'Apr DEF'!$B:$I,4,FALSE),0)</f>
        <v>5.28E-2</v>
      </c>
      <c r="H47" s="38">
        <f>IFERROR(VLOOKUP($A47,'Mei DEF'!$B:$I,4,FALSE),0)</f>
        <v>3.32E-2</v>
      </c>
      <c r="I47" s="38">
        <f>IFERROR(VLOOKUP($A47,'Jun DEF'!$B:$I,4,FALSE),0)</f>
        <v>2.4299999999999999E-2</v>
      </c>
      <c r="J47" s="38">
        <f>IFERROR(VLOOKUP($A47,'Jul DEF'!$B:$I,4,FALSE),0)</f>
        <v>0</v>
      </c>
      <c r="K47" s="38">
        <f>IFERROR(VLOOKUP($A47,'Aug DEF'!$B:$I,4,FALSE),0)</f>
        <v>0</v>
      </c>
      <c r="L47" s="38">
        <f>IFERROR(VLOOKUP($A47,'Sep DEF'!$B:$I,4,FALSE),0)</f>
        <v>0</v>
      </c>
      <c r="M47" s="38">
        <f>IFERROR(VLOOKUP($A47,'Okt DEF'!$B:$I,4,FALSE),0)</f>
        <v>0</v>
      </c>
      <c r="N47" s="38">
        <f>IFERROR(VLOOKUP($A47,'Nov DEF'!$B:$I,4,FALSE),0)</f>
        <v>0</v>
      </c>
      <c r="O47" s="38">
        <f>IFERROR(VLOOKUP($A47,'Dec DEF'!$B:$I,4,FALSE),0)</f>
        <v>0</v>
      </c>
      <c r="R47" s="106">
        <f>IFERROR(VLOOKUP($A47,'Jan DEF'!$B:$I,7,FALSE),0)</f>
        <v>18.22</v>
      </c>
      <c r="S47" s="106">
        <f>IFERROR(VLOOKUP($A47,'Feb DEF'!$B:$I,7,FALSE),0)</f>
        <v>18.62</v>
      </c>
      <c r="T47" s="106">
        <f>IFERROR(VLOOKUP($A47,'Mrt DEF'!$B:$I,7,FALSE),0)</f>
        <v>18.62</v>
      </c>
      <c r="U47" s="106">
        <f>IFERROR(VLOOKUP($A47,'Apr DEF'!$B:$I,7,FALSE),0)</f>
        <v>18.62</v>
      </c>
      <c r="V47" s="106">
        <f>IFERROR(VLOOKUP($A47,'Mei DEF'!$B:$I,7,FALSE),0)</f>
        <v>18.62</v>
      </c>
      <c r="W47" s="106">
        <f>IFERROR(VLOOKUP($A47,'Jun DEF'!$B:$I,7,FALSE),0)</f>
        <v>18.62</v>
      </c>
      <c r="X47" s="106">
        <f>IFERROR(VLOOKUP($A47,'Jul DEF'!$B:$I,7,FALSE),0)</f>
        <v>0</v>
      </c>
      <c r="Y47" s="106">
        <f>IFERROR(VLOOKUP($A47,'Aug DEF'!$B:$I,7,FALSE),0)</f>
        <v>0</v>
      </c>
      <c r="Z47" s="106">
        <f>IFERROR(VLOOKUP($A47,'Sep DEF'!$B:$I,7,FALSE),0)</f>
        <v>0</v>
      </c>
      <c r="AA47" s="106">
        <f>IFERROR(VLOOKUP($A47,'Okt DEF'!$B:$I,7,FALSE),0)</f>
        <v>0</v>
      </c>
      <c r="AB47" s="106">
        <f>IFERROR(VLOOKUP($A47,'Nov DEF'!$B:$I,7,FALSE),0)</f>
        <v>0</v>
      </c>
      <c r="AC47" s="106">
        <f>IFERROR(VLOOKUP($A47,'Dec DEF'!$B:$I,7,FALSE),0)</f>
        <v>0</v>
      </c>
      <c r="AF47" s="107">
        <f t="shared" si="3"/>
        <v>1.0166759999999999</v>
      </c>
      <c r="AG47" s="107">
        <f t="shared" si="3"/>
        <v>0.95148200000000005</v>
      </c>
      <c r="AH47" s="107">
        <f t="shared" si="3"/>
        <v>1.612492</v>
      </c>
      <c r="AI47" s="107">
        <f t="shared" si="3"/>
        <v>0.98313600000000001</v>
      </c>
      <c r="AJ47" s="107">
        <f t="shared" si="3"/>
        <v>0.61818400000000007</v>
      </c>
      <c r="AK47" s="107">
        <f t="shared" si="3"/>
        <v>0.45246599999999998</v>
      </c>
      <c r="AL47" s="107">
        <f t="shared" si="3"/>
        <v>0</v>
      </c>
      <c r="AM47" s="107">
        <f t="shared" si="3"/>
        <v>0</v>
      </c>
      <c r="AN47" s="107">
        <f t="shared" si="3"/>
        <v>0</v>
      </c>
      <c r="AO47" s="107">
        <f t="shared" si="3"/>
        <v>0</v>
      </c>
      <c r="AP47" s="107">
        <f t="shared" si="3"/>
        <v>0</v>
      </c>
      <c r="AQ47" s="107">
        <f t="shared" si="3"/>
        <v>0</v>
      </c>
    </row>
    <row r="48" spans="1:43">
      <c r="A48" s="92" t="s">
        <v>430</v>
      </c>
      <c r="B48" s="92" t="s">
        <v>198</v>
      </c>
      <c r="D48" s="38">
        <f>IFERROR(VLOOKUP($A48,'Jan DEF'!$B:$I,4,FALSE),0)</f>
        <v>2.0500000000000001E-2</v>
      </c>
      <c r="E48" s="38">
        <f>IFERROR(VLOOKUP($A48,'Feb DEF'!$B:$I,4,FALSE),0)</f>
        <v>9.2999999999999992E-3</v>
      </c>
      <c r="F48" s="38">
        <f>IFERROR(VLOOKUP($A48,'Mrt DEF'!$B:$I,4,FALSE),0)</f>
        <v>1.6899999999999998E-2</v>
      </c>
      <c r="G48" s="38">
        <f>IFERROR(VLOOKUP($A48,'Apr DEF'!$B:$I,4,FALSE),0)</f>
        <v>1.7399999999999999E-2</v>
      </c>
      <c r="H48" s="38">
        <f>IFERROR(VLOOKUP($A48,'Mei DEF'!$B:$I,4,FALSE),0)</f>
        <v>5.0000000000000001E-3</v>
      </c>
      <c r="I48" s="38">
        <f>IFERROR(VLOOKUP($A48,'Jun DEF'!$B:$I,4,FALSE),0)</f>
        <v>1.15E-2</v>
      </c>
      <c r="J48" s="38">
        <f>IFERROR(VLOOKUP($A48,'Jul DEF'!$B:$I,4,FALSE),0)</f>
        <v>0</v>
      </c>
      <c r="K48" s="38">
        <f>IFERROR(VLOOKUP($A48,'Aug DEF'!$B:$I,4,FALSE),0)</f>
        <v>0</v>
      </c>
      <c r="L48" s="38">
        <f>IFERROR(VLOOKUP($A48,'Sep DEF'!$B:$I,4,FALSE),0)</f>
        <v>0</v>
      </c>
      <c r="M48" s="38">
        <f>IFERROR(VLOOKUP($A48,'Okt DEF'!$B:$I,4,FALSE),0)</f>
        <v>0</v>
      </c>
      <c r="N48" s="38">
        <f>IFERROR(VLOOKUP($A48,'Nov DEF'!$B:$I,4,FALSE),0)</f>
        <v>0</v>
      </c>
      <c r="O48" s="38">
        <f>IFERROR(VLOOKUP($A48,'Dec DEF'!$B:$I,4,FALSE),0)</f>
        <v>0</v>
      </c>
      <c r="R48" s="106">
        <f>IFERROR(VLOOKUP($A48,'Jan DEF'!$B:$I,7,FALSE),0)</f>
        <v>22.3</v>
      </c>
      <c r="S48" s="106">
        <f>IFERROR(VLOOKUP($A48,'Feb DEF'!$B:$I,7,FALSE),0)</f>
        <v>21.56</v>
      </c>
      <c r="T48" s="106">
        <f>IFERROR(VLOOKUP($A48,'Mrt DEF'!$B:$I,7,FALSE),0)</f>
        <v>21.43</v>
      </c>
      <c r="U48" s="106">
        <f>IFERROR(VLOOKUP($A48,'Apr DEF'!$B:$I,7,FALSE),0)</f>
        <v>21.47</v>
      </c>
      <c r="V48" s="106">
        <f>IFERROR(VLOOKUP($A48,'Mei DEF'!$B:$I,7,FALSE),0)</f>
        <v>21.89</v>
      </c>
      <c r="W48" s="106">
        <f>IFERROR(VLOOKUP($A48,'Jun DEF'!$B:$I,7,FALSE),0)</f>
        <v>21.97</v>
      </c>
      <c r="X48" s="106">
        <f>IFERROR(VLOOKUP($A48,'Jul DEF'!$B:$I,7,FALSE),0)</f>
        <v>0</v>
      </c>
      <c r="Y48" s="106">
        <f>IFERROR(VLOOKUP($A48,'Aug DEF'!$B:$I,7,FALSE),0)</f>
        <v>0</v>
      </c>
      <c r="Z48" s="106">
        <f>IFERROR(VLOOKUP($A48,'Sep DEF'!$B:$I,7,FALSE),0)</f>
        <v>0</v>
      </c>
      <c r="AA48" s="106">
        <f>IFERROR(VLOOKUP($A48,'Okt DEF'!$B:$I,7,FALSE),0)</f>
        <v>0</v>
      </c>
      <c r="AB48" s="106">
        <f>IFERROR(VLOOKUP($A48,'Nov DEF'!$B:$I,7,FALSE),0)</f>
        <v>0</v>
      </c>
      <c r="AC48" s="106">
        <f>IFERROR(VLOOKUP($A48,'Dec DEF'!$B:$I,7,FALSE),0)</f>
        <v>0</v>
      </c>
      <c r="AF48" s="107">
        <f t="shared" si="3"/>
        <v>0.45715000000000006</v>
      </c>
      <c r="AG48" s="107">
        <f t="shared" si="3"/>
        <v>0.20050799999999996</v>
      </c>
      <c r="AH48" s="107">
        <f t="shared" si="3"/>
        <v>0.36216699999999996</v>
      </c>
      <c r="AI48" s="107">
        <f t="shared" si="3"/>
        <v>0.37357799999999997</v>
      </c>
      <c r="AJ48" s="107">
        <f t="shared" si="3"/>
        <v>0.10945000000000001</v>
      </c>
      <c r="AK48" s="107">
        <f t="shared" si="3"/>
        <v>0.25265499999999996</v>
      </c>
      <c r="AL48" s="107">
        <f t="shared" si="3"/>
        <v>0</v>
      </c>
      <c r="AM48" s="107">
        <f t="shared" si="3"/>
        <v>0</v>
      </c>
      <c r="AN48" s="107">
        <f t="shared" si="3"/>
        <v>0</v>
      </c>
      <c r="AO48" s="107">
        <f t="shared" si="3"/>
        <v>0</v>
      </c>
      <c r="AP48" s="107">
        <f t="shared" si="3"/>
        <v>0</v>
      </c>
      <c r="AQ48" s="107">
        <f t="shared" si="3"/>
        <v>0</v>
      </c>
    </row>
    <row r="49" spans="1:43">
      <c r="A49" s="92" t="s">
        <v>431</v>
      </c>
      <c r="B49" s="92" t="s">
        <v>213</v>
      </c>
      <c r="D49" s="38">
        <f>IFERROR(VLOOKUP($A49,'Jan DEF'!$B:$I,4,FALSE),0)</f>
        <v>0.1002</v>
      </c>
      <c r="E49" s="38">
        <f>IFERROR(VLOOKUP($A49,'Feb DEF'!$B:$I,4,FALSE),0)</f>
        <v>5.74E-2</v>
      </c>
      <c r="F49" s="38">
        <f>IFERROR(VLOOKUP($A49,'Mrt DEF'!$B:$I,4,FALSE),0)</f>
        <v>7.5899999999999995E-2</v>
      </c>
      <c r="G49" s="38">
        <f>IFERROR(VLOOKUP($A49,'Apr DEF'!$B:$I,4,FALSE),0)</f>
        <v>7.0300000000000001E-2</v>
      </c>
      <c r="H49" s="38">
        <f>IFERROR(VLOOKUP($A49,'Mei DEF'!$B:$I,4,FALSE),0)</f>
        <v>7.3099999999999998E-2</v>
      </c>
      <c r="I49" s="38">
        <f>IFERROR(VLOOKUP($A49,'Jun DEF'!$B:$I,4,FALSE),0)</f>
        <v>8.6300000000000002E-2</v>
      </c>
      <c r="J49" s="38">
        <f>IFERROR(VLOOKUP($A49,'Jul DEF'!$B:$I,4,FALSE),0)</f>
        <v>0</v>
      </c>
      <c r="K49" s="38">
        <f>IFERROR(VLOOKUP($A49,'Aug DEF'!$B:$I,4,FALSE),0)</f>
        <v>0</v>
      </c>
      <c r="L49" s="38">
        <f>IFERROR(VLOOKUP($A49,'Sep DEF'!$B:$I,4,FALSE),0)</f>
        <v>0</v>
      </c>
      <c r="M49" s="38">
        <f>IFERROR(VLOOKUP($A49,'Okt DEF'!$B:$I,4,FALSE),0)</f>
        <v>0</v>
      </c>
      <c r="N49" s="38">
        <f>IFERROR(VLOOKUP($A49,'Nov DEF'!$B:$I,4,FALSE),0)</f>
        <v>0</v>
      </c>
      <c r="O49" s="38">
        <f>IFERROR(VLOOKUP($A49,'Dec DEF'!$B:$I,4,FALSE),0)</f>
        <v>0</v>
      </c>
      <c r="R49" s="106">
        <f>IFERROR(VLOOKUP($A49,'Jan DEF'!$B:$I,7,FALSE),0)</f>
        <v>54.59</v>
      </c>
      <c r="S49" s="106">
        <f>IFERROR(VLOOKUP($A49,'Feb DEF'!$B:$I,7,FALSE),0)</f>
        <v>51.81</v>
      </c>
      <c r="T49" s="106">
        <f>IFERROR(VLOOKUP($A49,'Mrt DEF'!$B:$I,7,FALSE),0)</f>
        <v>51.86</v>
      </c>
      <c r="U49" s="106">
        <f>IFERROR(VLOOKUP($A49,'Apr DEF'!$B:$I,7,FALSE),0)</f>
        <v>52.3</v>
      </c>
      <c r="V49" s="106">
        <f>IFERROR(VLOOKUP($A49,'Mei DEF'!$B:$I,7,FALSE),0)</f>
        <v>52.1</v>
      </c>
      <c r="W49" s="106">
        <f>IFERROR(VLOOKUP($A49,'Jun DEF'!$B:$I,7,FALSE),0)</f>
        <v>51.04</v>
      </c>
      <c r="X49" s="106">
        <f>IFERROR(VLOOKUP($A49,'Jul DEF'!$B:$I,7,FALSE),0)</f>
        <v>0</v>
      </c>
      <c r="Y49" s="106">
        <f>IFERROR(VLOOKUP($A49,'Aug DEF'!$B:$I,7,FALSE),0)</f>
        <v>0</v>
      </c>
      <c r="Z49" s="106">
        <f>IFERROR(VLOOKUP($A49,'Sep DEF'!$B:$I,7,FALSE),0)</f>
        <v>0</v>
      </c>
      <c r="AA49" s="106">
        <f>IFERROR(VLOOKUP($A49,'Okt DEF'!$B:$I,7,FALSE),0)</f>
        <v>0</v>
      </c>
      <c r="AB49" s="106">
        <f>IFERROR(VLOOKUP($A49,'Nov DEF'!$B:$I,7,FALSE),0)</f>
        <v>0</v>
      </c>
      <c r="AC49" s="106">
        <f>IFERROR(VLOOKUP($A49,'Dec DEF'!$B:$I,7,FALSE),0)</f>
        <v>0</v>
      </c>
      <c r="AF49" s="107">
        <f t="shared" si="3"/>
        <v>5.4699179999999998</v>
      </c>
      <c r="AG49" s="107">
        <f t="shared" si="3"/>
        <v>2.973894</v>
      </c>
      <c r="AH49" s="107">
        <f t="shared" si="3"/>
        <v>3.9361739999999998</v>
      </c>
      <c r="AI49" s="107">
        <f t="shared" si="3"/>
        <v>3.6766899999999998</v>
      </c>
      <c r="AJ49" s="107">
        <f t="shared" si="3"/>
        <v>3.8085100000000001</v>
      </c>
      <c r="AK49" s="107">
        <f t="shared" si="3"/>
        <v>4.4047520000000002</v>
      </c>
      <c r="AL49" s="107">
        <f t="shared" si="3"/>
        <v>0</v>
      </c>
      <c r="AM49" s="107">
        <f t="shared" si="3"/>
        <v>0</v>
      </c>
      <c r="AN49" s="107">
        <f t="shared" si="3"/>
        <v>0</v>
      </c>
      <c r="AO49" s="107">
        <f t="shared" si="3"/>
        <v>0</v>
      </c>
      <c r="AP49" s="107">
        <f t="shared" si="3"/>
        <v>0</v>
      </c>
      <c r="AQ49" s="107">
        <f t="shared" si="3"/>
        <v>0</v>
      </c>
    </row>
    <row r="50" spans="1:43">
      <c r="A50" s="92" t="s">
        <v>432</v>
      </c>
      <c r="B50" s="92" t="s">
        <v>229</v>
      </c>
      <c r="D50" s="38">
        <f>IFERROR(VLOOKUP($A50,'Jan DEF'!$B:$I,4,FALSE),0)</f>
        <v>1.41E-2</v>
      </c>
      <c r="E50" s="38">
        <f>IFERROR(VLOOKUP($A50,'Feb DEF'!$B:$I,4,FALSE),0)</f>
        <v>1.04E-2</v>
      </c>
      <c r="F50" s="38">
        <f>IFERROR(VLOOKUP($A50,'Mrt DEF'!$B:$I,4,FALSE),0)</f>
        <v>1.54E-2</v>
      </c>
      <c r="G50" s="38">
        <f>IFERROR(VLOOKUP($A50,'Apr DEF'!$B:$I,4,FALSE),0)</f>
        <v>6.25E-2</v>
      </c>
      <c r="H50" s="38">
        <f>IFERROR(VLOOKUP($A50,'Mei DEF'!$B:$I,4,FALSE),0)</f>
        <v>6.6100000000000006E-2</v>
      </c>
      <c r="I50" s="38">
        <f>IFERROR(VLOOKUP($A50,'Jun DEF'!$B:$I,4,FALSE),0)</f>
        <v>9.1800000000000007E-2</v>
      </c>
      <c r="J50" s="38">
        <f>IFERROR(VLOOKUP($A50,'Jul DEF'!$B:$I,4,FALSE),0)</f>
        <v>0</v>
      </c>
      <c r="K50" s="38">
        <f>IFERROR(VLOOKUP($A50,'Aug DEF'!$B:$I,4,FALSE),0)</f>
        <v>0</v>
      </c>
      <c r="L50" s="38">
        <f>IFERROR(VLOOKUP($A50,'Sep DEF'!$B:$I,4,FALSE),0)</f>
        <v>0</v>
      </c>
      <c r="M50" s="38">
        <f>IFERROR(VLOOKUP($A50,'Okt DEF'!$B:$I,4,FALSE),0)</f>
        <v>0</v>
      </c>
      <c r="N50" s="38">
        <f>IFERROR(VLOOKUP($A50,'Nov DEF'!$B:$I,4,FALSE),0)</f>
        <v>0</v>
      </c>
      <c r="O50" s="38">
        <f>IFERROR(VLOOKUP($A50,'Dec DEF'!$B:$I,4,FALSE),0)</f>
        <v>0</v>
      </c>
      <c r="R50" s="106">
        <f>IFERROR(VLOOKUP($A50,'Jan DEF'!$B:$I,7,FALSE),0)</f>
        <v>15.97</v>
      </c>
      <c r="S50" s="106">
        <f>IFERROR(VLOOKUP($A50,'Feb DEF'!$B:$I,7,FALSE),0)</f>
        <v>17.100000000000001</v>
      </c>
      <c r="T50" s="106">
        <f>IFERROR(VLOOKUP($A50,'Mrt DEF'!$B:$I,7,FALSE),0)</f>
        <v>16.79</v>
      </c>
      <c r="U50" s="106">
        <f>IFERROR(VLOOKUP($A50,'Apr DEF'!$B:$I,7,FALSE),0)</f>
        <v>16.649999999999999</v>
      </c>
      <c r="V50" s="106">
        <f>IFERROR(VLOOKUP($A50,'Mei DEF'!$B:$I,7,FALSE),0)</f>
        <v>16.649999999999999</v>
      </c>
      <c r="W50" s="106">
        <f>IFERROR(VLOOKUP($A50,'Jun DEF'!$B:$I,7,FALSE),0)</f>
        <v>16.489999999999998</v>
      </c>
      <c r="X50" s="106">
        <f>IFERROR(VLOOKUP($A50,'Jul DEF'!$B:$I,7,FALSE),0)</f>
        <v>0</v>
      </c>
      <c r="Y50" s="106">
        <f>IFERROR(VLOOKUP($A50,'Aug DEF'!$B:$I,7,FALSE),0)</f>
        <v>0</v>
      </c>
      <c r="Z50" s="106">
        <f>IFERROR(VLOOKUP($A50,'Sep DEF'!$B:$I,7,FALSE),0)</f>
        <v>0</v>
      </c>
      <c r="AA50" s="106">
        <f>IFERROR(VLOOKUP($A50,'Okt DEF'!$B:$I,7,FALSE),0)</f>
        <v>0</v>
      </c>
      <c r="AB50" s="106">
        <f>IFERROR(VLOOKUP($A50,'Nov DEF'!$B:$I,7,FALSE),0)</f>
        <v>0</v>
      </c>
      <c r="AC50" s="106">
        <f>IFERROR(VLOOKUP($A50,'Dec DEF'!$B:$I,7,FALSE),0)</f>
        <v>0</v>
      </c>
      <c r="AF50" s="107">
        <f t="shared" si="3"/>
        <v>0.22517700000000002</v>
      </c>
      <c r="AG50" s="107">
        <f t="shared" si="3"/>
        <v>0.17784</v>
      </c>
      <c r="AH50" s="107">
        <f t="shared" si="3"/>
        <v>0.25856600000000002</v>
      </c>
      <c r="AI50" s="107">
        <f t="shared" si="3"/>
        <v>1.0406249999999999</v>
      </c>
      <c r="AJ50" s="107">
        <f t="shared" si="3"/>
        <v>1.100565</v>
      </c>
      <c r="AK50" s="107">
        <f t="shared" si="3"/>
        <v>1.513782</v>
      </c>
      <c r="AL50" s="107">
        <f t="shared" si="3"/>
        <v>0</v>
      </c>
      <c r="AM50" s="107">
        <f t="shared" si="3"/>
        <v>0</v>
      </c>
      <c r="AN50" s="107">
        <f t="shared" si="3"/>
        <v>0</v>
      </c>
      <c r="AO50" s="107">
        <f t="shared" si="3"/>
        <v>0</v>
      </c>
      <c r="AP50" s="107">
        <f t="shared" si="3"/>
        <v>0</v>
      </c>
      <c r="AQ50" s="107">
        <f t="shared" si="3"/>
        <v>0</v>
      </c>
    </row>
    <row r="51" spans="1:43">
      <c r="A51" s="92" t="s">
        <v>855</v>
      </c>
      <c r="B51" s="92" t="s">
        <v>232</v>
      </c>
      <c r="D51" s="38">
        <f>IFERROR(VLOOKUP($A51,'Jan DEF'!$B:$I,4,FALSE),0)</f>
        <v>0</v>
      </c>
      <c r="E51" s="38">
        <f>IFERROR(VLOOKUP($A51,'Feb DEF'!$B:$I,4,FALSE),0)</f>
        <v>0</v>
      </c>
      <c r="F51" s="38">
        <f>IFERROR(VLOOKUP($A51,'Mrt DEF'!$B:$I,4,FALSE),0)</f>
        <v>0</v>
      </c>
      <c r="G51" s="38">
        <f>IFERROR(VLOOKUP($A51,'Apr DEF'!$B:$I,4,FALSE),0)</f>
        <v>0</v>
      </c>
      <c r="H51" s="38">
        <f>IFERROR(VLOOKUP($A51,'Mei DEF'!$B:$I,4,FALSE),0)</f>
        <v>3.0300000000000001E-2</v>
      </c>
      <c r="I51" s="38">
        <f>IFERROR(VLOOKUP($A51,'Jun DEF'!$B:$I,4,FALSE),0)</f>
        <v>4.02E-2</v>
      </c>
      <c r="J51" s="38">
        <f>IFERROR(VLOOKUP($A51,'Jul DEF'!$B:$I,4,FALSE),0)</f>
        <v>0</v>
      </c>
      <c r="K51" s="38">
        <f>IFERROR(VLOOKUP($A51,'Aug DEF'!$B:$I,4,FALSE),0)</f>
        <v>0</v>
      </c>
      <c r="L51" s="38">
        <f>IFERROR(VLOOKUP($A51,'Sep DEF'!$B:$I,4,FALSE),0)</f>
        <v>0</v>
      </c>
      <c r="M51" s="38">
        <f>IFERROR(VLOOKUP($A51,'Okt DEF'!$B:$I,4,FALSE),0)</f>
        <v>0</v>
      </c>
      <c r="N51" s="38">
        <f>IFERROR(VLOOKUP($A51,'Nov DEF'!$B:$I,4,FALSE),0)</f>
        <v>0</v>
      </c>
      <c r="O51" s="38">
        <f>IFERROR(VLOOKUP($A51,'Dec DEF'!$B:$I,4,FALSE),0)</f>
        <v>0</v>
      </c>
      <c r="R51" s="106">
        <f>IFERROR(VLOOKUP($A51,'Jan DEF'!$B:$I,7,FALSE),0)</f>
        <v>0</v>
      </c>
      <c r="S51" s="106">
        <f>IFERROR(VLOOKUP($A51,'Feb DEF'!$B:$I,7,FALSE),0)</f>
        <v>0</v>
      </c>
      <c r="T51" s="106">
        <f>IFERROR(VLOOKUP($A51,'Mrt DEF'!$B:$I,7,FALSE),0)</f>
        <v>0</v>
      </c>
      <c r="U51" s="106">
        <f>IFERROR(VLOOKUP($A51,'Apr DEF'!$B:$I,7,FALSE),0)</f>
        <v>0</v>
      </c>
      <c r="V51" s="106">
        <f>IFERROR(VLOOKUP($A51,'Mei DEF'!$B:$I,7,FALSE),0)</f>
        <v>33.04</v>
      </c>
      <c r="W51" s="106">
        <f>IFERROR(VLOOKUP($A51,'Jun DEF'!$B:$I,7,FALSE),0)</f>
        <v>32.369999999999997</v>
      </c>
      <c r="X51" s="106">
        <f>IFERROR(VLOOKUP($A51,'Jul DEF'!$B:$I,7,FALSE),0)</f>
        <v>0</v>
      </c>
      <c r="Y51" s="106">
        <f>IFERROR(VLOOKUP($A51,'Aug DEF'!$B:$I,7,FALSE),0)</f>
        <v>0</v>
      </c>
      <c r="Z51" s="106">
        <f>IFERROR(VLOOKUP($A51,'Sep DEF'!$B:$I,7,FALSE),0)</f>
        <v>0</v>
      </c>
      <c r="AA51" s="106">
        <f>IFERROR(VLOOKUP($A51,'Okt DEF'!$B:$I,7,FALSE),0)</f>
        <v>0</v>
      </c>
      <c r="AB51" s="106">
        <f>IFERROR(VLOOKUP($A51,'Nov DEF'!$B:$I,7,FALSE),0)</f>
        <v>0</v>
      </c>
      <c r="AC51" s="106">
        <f>IFERROR(VLOOKUP($A51,'Dec DEF'!$B:$I,7,FALSE),0)</f>
        <v>0</v>
      </c>
      <c r="AF51" s="107">
        <f t="shared" si="3"/>
        <v>0</v>
      </c>
      <c r="AG51" s="107">
        <f t="shared" si="3"/>
        <v>0</v>
      </c>
      <c r="AH51" s="107">
        <f t="shared" si="3"/>
        <v>0</v>
      </c>
      <c r="AI51" s="107">
        <f t="shared" si="3"/>
        <v>0</v>
      </c>
      <c r="AJ51" s="107">
        <f t="shared" si="3"/>
        <v>1.001112</v>
      </c>
      <c r="AK51" s="107">
        <f t="shared" si="3"/>
        <v>1.3012739999999998</v>
      </c>
      <c r="AL51" s="107">
        <f t="shared" si="3"/>
        <v>0</v>
      </c>
      <c r="AM51" s="107">
        <f t="shared" si="3"/>
        <v>0</v>
      </c>
      <c r="AN51" s="107">
        <f t="shared" si="3"/>
        <v>0</v>
      </c>
      <c r="AO51" s="107">
        <f t="shared" si="3"/>
        <v>0</v>
      </c>
      <c r="AP51" s="107">
        <f t="shared" si="3"/>
        <v>0</v>
      </c>
      <c r="AQ51" s="107">
        <f t="shared" si="3"/>
        <v>0</v>
      </c>
    </row>
    <row r="52" spans="1:43" ht="15.75" thickBot="1">
      <c r="A52" s="92" t="s">
        <v>434</v>
      </c>
      <c r="B52" s="92" t="s">
        <v>232</v>
      </c>
      <c r="D52" s="38">
        <f>IFERROR(VLOOKUP($A52,'Jan DEF'!$B:$I,4,FALSE),0)</f>
        <v>0</v>
      </c>
      <c r="E52" s="38">
        <f>IFERROR(VLOOKUP($A52,'Feb DEF'!$B:$I,4,FALSE),0)</f>
        <v>0</v>
      </c>
      <c r="F52" s="38">
        <f>IFERROR(VLOOKUP($A52,'Mrt DEF'!$B:$I,4,FALSE),0)</f>
        <v>0</v>
      </c>
      <c r="G52" s="38">
        <f>IFERROR(VLOOKUP($A52,'Apr DEF'!$B:$I,4,FALSE),0)</f>
        <v>0</v>
      </c>
      <c r="H52" s="38">
        <f>IFERROR(VLOOKUP($A52,'Mei DEF'!$B:$I,4,FALSE),0)</f>
        <v>0</v>
      </c>
      <c r="I52" s="38">
        <f>IFERROR(VLOOKUP($A52,'Jun DEF'!$B:$I,4,FALSE),0)</f>
        <v>0</v>
      </c>
      <c r="J52" s="38">
        <f>IFERROR(VLOOKUP($A52,'Jul DEF'!$B:$I,4,FALSE),0)</f>
        <v>0</v>
      </c>
      <c r="K52" s="38">
        <f>IFERROR(VLOOKUP($A52,'Aug DEF'!$B:$I,4,FALSE),0)</f>
        <v>0</v>
      </c>
      <c r="L52" s="38">
        <f>IFERROR(VLOOKUP($A52,'Sep DEF'!$B:$I,4,FALSE),0)</f>
        <v>0</v>
      </c>
      <c r="M52" s="38">
        <f>IFERROR(VLOOKUP($A52,'Okt DEF'!$B:$I,4,FALSE),0)</f>
        <v>0</v>
      </c>
      <c r="N52" s="38">
        <f>IFERROR(VLOOKUP($A52,'Nov DEF'!$B:$I,4,FALSE),0)</f>
        <v>0</v>
      </c>
      <c r="O52" s="38">
        <f>IFERROR(VLOOKUP($A52,'Dec DEF'!$B:$I,4,FALSE),0)</f>
        <v>0</v>
      </c>
      <c r="R52" s="106">
        <f>IFERROR(VLOOKUP($A52,'Jan DEF'!$B:$I,7,FALSE),0)</f>
        <v>0</v>
      </c>
      <c r="S52" s="106">
        <f>IFERROR(VLOOKUP($A52,'Feb DEF'!$B:$I,7,FALSE),0)</f>
        <v>0</v>
      </c>
      <c r="T52" s="106">
        <f>IFERROR(VLOOKUP($A52,'Mrt DEF'!$B:$I,7,FALSE),0)</f>
        <v>0</v>
      </c>
      <c r="U52" s="106">
        <f>IFERROR(VLOOKUP($A52,'Apr DEF'!$B:$I,7,FALSE),0)</f>
        <v>0</v>
      </c>
      <c r="V52" s="106">
        <f>IFERROR(VLOOKUP($A52,'Mei DEF'!$B:$I,7,FALSE),0)</f>
        <v>0</v>
      </c>
      <c r="W52" s="106">
        <f>IFERROR(VLOOKUP($A52,'Jun DEF'!$B:$I,7,FALSE),0)</f>
        <v>0</v>
      </c>
      <c r="X52" s="106">
        <f>IFERROR(VLOOKUP($A52,'Jul DEF'!$B:$I,7,FALSE),0)</f>
        <v>0</v>
      </c>
      <c r="Y52" s="106">
        <f>IFERROR(VLOOKUP($A52,'Aug DEF'!$B:$I,7,FALSE),0)</f>
        <v>0</v>
      </c>
      <c r="Z52" s="106">
        <f>IFERROR(VLOOKUP($A52,'Sep DEF'!$B:$I,7,FALSE),0)</f>
        <v>0</v>
      </c>
      <c r="AA52" s="106">
        <f>IFERROR(VLOOKUP($A52,'Okt DEF'!$B:$I,7,FALSE),0)</f>
        <v>0</v>
      </c>
      <c r="AB52" s="106">
        <f>IFERROR(VLOOKUP($A52,'Nov DEF'!$B:$I,7,FALSE),0)</f>
        <v>0</v>
      </c>
      <c r="AC52" s="106">
        <f>IFERROR(VLOOKUP($A52,'Dec DEF'!$B:$I,7,FALSE),0)</f>
        <v>0</v>
      </c>
      <c r="AF52" s="107">
        <f t="shared" si="3"/>
        <v>0</v>
      </c>
      <c r="AG52" s="107">
        <f t="shared" si="3"/>
        <v>0</v>
      </c>
      <c r="AH52" s="107">
        <f t="shared" si="3"/>
        <v>0</v>
      </c>
      <c r="AI52" s="107">
        <f t="shared" si="3"/>
        <v>0</v>
      </c>
      <c r="AJ52" s="107">
        <f t="shared" si="3"/>
        <v>0</v>
      </c>
      <c r="AK52" s="107">
        <f t="shared" si="3"/>
        <v>0</v>
      </c>
      <c r="AL52" s="107">
        <f t="shared" si="3"/>
        <v>0</v>
      </c>
      <c r="AM52" s="107">
        <f t="shared" si="3"/>
        <v>0</v>
      </c>
      <c r="AN52" s="107">
        <f t="shared" si="3"/>
        <v>0</v>
      </c>
      <c r="AO52" s="107">
        <f t="shared" si="3"/>
        <v>0</v>
      </c>
      <c r="AP52" s="107">
        <f t="shared" si="3"/>
        <v>0</v>
      </c>
      <c r="AQ52" s="107">
        <f t="shared" si="3"/>
        <v>0</v>
      </c>
    </row>
    <row r="53" spans="1:43">
      <c r="A53" s="421" t="s">
        <v>433</v>
      </c>
      <c r="B53" s="92" t="s">
        <v>232</v>
      </c>
      <c r="D53" s="38">
        <f>IFERROR(VLOOKUP($A53,'Jan DEF'!$B:$I,4,FALSE),0)</f>
        <v>6.4000000000000003E-3</v>
      </c>
      <c r="E53" s="38">
        <f>IFERROR(VLOOKUP($A53,'Feb DEF'!$B:$I,4,FALSE),0)</f>
        <v>1.38E-2</v>
      </c>
      <c r="F53" s="38">
        <f>IFERROR(VLOOKUP($A53,'Mrt DEF'!$B:$I,4,FALSE),0)</f>
        <v>3.56E-2</v>
      </c>
      <c r="G53" s="38">
        <f>IFERROR(VLOOKUP($A53,'Apr DEF'!$B:$I,4,FALSE),0)</f>
        <v>3.0200000000000001E-2</v>
      </c>
      <c r="H53" s="38">
        <f>IFERROR(VLOOKUP($A53,'Mei DEF'!$B:$I,4,FALSE),0)</f>
        <v>0</v>
      </c>
      <c r="I53" s="38">
        <f>IFERROR(VLOOKUP($A53,'Jun DEF'!$B:$I,4,FALSE),0)</f>
        <v>0</v>
      </c>
      <c r="J53" s="38">
        <f>IFERROR(VLOOKUP($A53,'Jul DEF'!$B:$I,4,FALSE),0)</f>
        <v>0</v>
      </c>
      <c r="K53" s="38">
        <f>IFERROR(VLOOKUP($A53,'Aug DEF'!$B:$I,4,FALSE),0)</f>
        <v>0</v>
      </c>
      <c r="L53" s="38">
        <f>IFERROR(VLOOKUP($A53,'Sep DEF'!$B:$I,4,FALSE),0)</f>
        <v>0</v>
      </c>
      <c r="M53" s="38">
        <f>IFERROR(VLOOKUP($A53,'Okt DEF'!$B:$I,4,FALSE),0)</f>
        <v>0</v>
      </c>
      <c r="N53" s="38">
        <f>IFERROR(VLOOKUP($A53,'Nov DEF'!$B:$I,4,FALSE),0)</f>
        <v>0</v>
      </c>
      <c r="O53" s="38">
        <f>IFERROR(VLOOKUP($A53,'Dec DEF'!$B:$I,4,FALSE),0)</f>
        <v>0</v>
      </c>
      <c r="R53" s="106">
        <f>IFERROR(VLOOKUP($A53,'Jan DEF'!$B:$I,7,FALSE),0)</f>
        <v>30.35</v>
      </c>
      <c r="S53" s="106">
        <f>IFERROR(VLOOKUP($A53,'Feb DEF'!$B:$I,7,FALSE),0)</f>
        <v>31.07</v>
      </c>
      <c r="T53" s="106">
        <f>IFERROR(VLOOKUP($A53,'Mrt DEF'!$B:$I,7,FALSE),0)</f>
        <v>32.65</v>
      </c>
      <c r="U53" s="106">
        <f>IFERROR(VLOOKUP($A53,'Apr DEF'!$B:$I,7,FALSE),0)</f>
        <v>33.15</v>
      </c>
      <c r="V53" s="106">
        <f>IFERROR(VLOOKUP($A53,'Mei DEF'!$B:$I,7,FALSE),0)</f>
        <v>0</v>
      </c>
      <c r="W53" s="106">
        <f>IFERROR(VLOOKUP($A53,'Jun DEF'!$B:$I,7,FALSE),0)</f>
        <v>0</v>
      </c>
      <c r="X53" s="106">
        <f>IFERROR(VLOOKUP($A53,'Jul DEF'!$B:$I,7,FALSE),0)</f>
        <v>0</v>
      </c>
      <c r="Y53" s="106">
        <f>IFERROR(VLOOKUP($A53,'Aug DEF'!$B:$I,7,FALSE),0)</f>
        <v>0</v>
      </c>
      <c r="Z53" s="106">
        <f>IFERROR(VLOOKUP($A53,'Sep DEF'!$B:$I,7,FALSE),0)</f>
        <v>0</v>
      </c>
      <c r="AA53" s="106">
        <f>IFERROR(VLOOKUP($A53,'Okt DEF'!$B:$I,7,FALSE),0)</f>
        <v>0</v>
      </c>
      <c r="AB53" s="106">
        <f>IFERROR(VLOOKUP($A53,'Nov DEF'!$B:$I,7,FALSE),0)</f>
        <v>0</v>
      </c>
      <c r="AC53" s="106">
        <f>IFERROR(VLOOKUP($A53,'Dec DEF'!$B:$I,7,FALSE),0)</f>
        <v>0</v>
      </c>
      <c r="AF53" s="107">
        <f t="shared" ref="AF53" si="4">D53*R53</f>
        <v>0.19424000000000002</v>
      </c>
      <c r="AG53" s="107">
        <f t="shared" ref="AG53" si="5">E53*S53</f>
        <v>0.42876599999999998</v>
      </c>
      <c r="AH53" s="107">
        <f t="shared" ref="AH53" si="6">F53*T53</f>
        <v>1.1623399999999999</v>
      </c>
      <c r="AI53" s="107">
        <f t="shared" ref="AI53" si="7">G53*U53</f>
        <v>1.0011300000000001</v>
      </c>
      <c r="AJ53" s="107">
        <f t="shared" ref="AJ53" si="8">H53*V53</f>
        <v>0</v>
      </c>
      <c r="AK53" s="107">
        <f t="shared" ref="AK53" si="9">I53*W53</f>
        <v>0</v>
      </c>
      <c r="AL53" s="107">
        <f t="shared" ref="AL53" si="10">J53*X53</f>
        <v>0</v>
      </c>
      <c r="AM53" s="107">
        <f t="shared" ref="AM53" si="11">K53*Y53</f>
        <v>0</v>
      </c>
      <c r="AN53" s="107">
        <f t="shared" ref="AN53" si="12">L53*Z53</f>
        <v>0</v>
      </c>
      <c r="AO53" s="107">
        <f t="shared" ref="AO53" si="13">M53*AA53</f>
        <v>0</v>
      </c>
      <c r="AP53" s="107">
        <f t="shared" ref="AP53" si="14">N53*AB53</f>
        <v>0</v>
      </c>
      <c r="AQ53" s="107">
        <f t="shared" ref="AQ53" si="15">O53*AC53</f>
        <v>0</v>
      </c>
    </row>
    <row r="54" spans="1:43">
      <c r="A54" s="92" t="s">
        <v>435</v>
      </c>
      <c r="B54" s="92" t="s">
        <v>236</v>
      </c>
      <c r="D54" s="38">
        <f>IFERROR(VLOOKUP($A54,'Jan DEF'!$B:$I,4,FALSE),0)</f>
        <v>2.8899999999999999E-2</v>
      </c>
      <c r="E54" s="38">
        <f>IFERROR(VLOOKUP($A54,'Feb DEF'!$B:$I,4,FALSE),0)</f>
        <v>6.1800000000000001E-2</v>
      </c>
      <c r="F54" s="38">
        <f>IFERROR(VLOOKUP($A54,'Mrt DEF'!$B:$I,4,FALSE),0)</f>
        <v>7.3999999999999996E-2</v>
      </c>
      <c r="G54" s="38">
        <f>IFERROR(VLOOKUP($A54,'Apr DEF'!$B:$I,4,FALSE),0)</f>
        <v>0.1022</v>
      </c>
      <c r="H54" s="38">
        <f>IFERROR(VLOOKUP($A54,'Mei DEF'!$B:$I,4,FALSE),0)</f>
        <v>0.1011</v>
      </c>
      <c r="I54" s="38">
        <f>IFERROR(VLOOKUP($A54,'Jun DEF'!$B:$I,4,FALSE),0)</f>
        <v>0.1082</v>
      </c>
      <c r="J54" s="38">
        <f>IFERROR(VLOOKUP($A54,'Jul DEF'!$B:$I,4,FALSE),0)</f>
        <v>0</v>
      </c>
      <c r="K54" s="38">
        <f>IFERROR(VLOOKUP($A54,'Aug DEF'!$B:$I,4,FALSE),0)</f>
        <v>0</v>
      </c>
      <c r="L54" s="38">
        <f>IFERROR(VLOOKUP($A54,'Sep DEF'!$B:$I,4,FALSE),0)</f>
        <v>0</v>
      </c>
      <c r="M54" s="38">
        <f>IFERROR(VLOOKUP($A54,'Okt DEF'!$B:$I,4,FALSE),0)</f>
        <v>0</v>
      </c>
      <c r="N54" s="38">
        <f>IFERROR(VLOOKUP($A54,'Nov DEF'!$B:$I,4,FALSE),0)</f>
        <v>0</v>
      </c>
      <c r="O54" s="38">
        <f>IFERROR(VLOOKUP($A54,'Dec DEF'!$B:$I,4,FALSE),0)</f>
        <v>0</v>
      </c>
      <c r="R54" s="106">
        <f>IFERROR(VLOOKUP($A54,'Jan DEF'!$B:$I,7,FALSE),0)</f>
        <v>22.95</v>
      </c>
      <c r="S54" s="106">
        <f>IFERROR(VLOOKUP($A54,'Feb DEF'!$B:$I,7,FALSE),0)</f>
        <v>22.13</v>
      </c>
      <c r="T54" s="106">
        <f>IFERROR(VLOOKUP($A54,'Mrt DEF'!$B:$I,7,FALSE),0)</f>
        <v>21.68</v>
      </c>
      <c r="U54" s="106">
        <f>IFERROR(VLOOKUP($A54,'Apr DEF'!$B:$I,7,FALSE),0)</f>
        <v>21.08</v>
      </c>
      <c r="V54" s="106">
        <f>IFERROR(VLOOKUP($A54,'Mei DEF'!$B:$I,7,FALSE),0)</f>
        <v>22.21</v>
      </c>
      <c r="W54" s="106">
        <f>IFERROR(VLOOKUP($A54,'Jun DEF'!$B:$I,7,FALSE),0)</f>
        <v>22.36</v>
      </c>
      <c r="X54" s="106">
        <f>IFERROR(VLOOKUP($A54,'Jul DEF'!$B:$I,7,FALSE),0)</f>
        <v>0</v>
      </c>
      <c r="Y54" s="106">
        <f>IFERROR(VLOOKUP($A54,'Aug DEF'!$B:$I,7,FALSE),0)</f>
        <v>0</v>
      </c>
      <c r="Z54" s="106">
        <f>IFERROR(VLOOKUP($A54,'Sep DEF'!$B:$I,7,FALSE),0)</f>
        <v>0</v>
      </c>
      <c r="AA54" s="106">
        <f>IFERROR(VLOOKUP($A54,'Okt DEF'!$B:$I,7,FALSE),0)</f>
        <v>0</v>
      </c>
      <c r="AB54" s="106">
        <f>IFERROR(VLOOKUP($A54,'Nov DEF'!$B:$I,7,FALSE),0)</f>
        <v>0</v>
      </c>
      <c r="AC54" s="106">
        <f>IFERROR(VLOOKUP($A54,'Dec DEF'!$B:$I,7,FALSE),0)</f>
        <v>0</v>
      </c>
      <c r="AF54" s="107">
        <f t="shared" si="3"/>
        <v>0.66325499999999993</v>
      </c>
      <c r="AG54" s="107">
        <f t="shared" si="3"/>
        <v>1.367634</v>
      </c>
      <c r="AH54" s="107">
        <f t="shared" si="3"/>
        <v>1.60432</v>
      </c>
      <c r="AI54" s="107">
        <f t="shared" si="3"/>
        <v>2.1543759999999996</v>
      </c>
      <c r="AJ54" s="107">
        <f t="shared" si="3"/>
        <v>2.245431</v>
      </c>
      <c r="AK54" s="107">
        <f t="shared" si="3"/>
        <v>2.4193519999999999</v>
      </c>
      <c r="AL54" s="107">
        <f t="shared" si="3"/>
        <v>0</v>
      </c>
      <c r="AM54" s="107">
        <f t="shared" si="3"/>
        <v>0</v>
      </c>
      <c r="AN54" s="107">
        <f t="shared" si="3"/>
        <v>0</v>
      </c>
      <c r="AO54" s="107">
        <f t="shared" si="3"/>
        <v>0</v>
      </c>
      <c r="AP54" s="107">
        <f t="shared" si="3"/>
        <v>0</v>
      </c>
      <c r="AQ54" s="107">
        <f t="shared" si="3"/>
        <v>0</v>
      </c>
    </row>
    <row r="55" spans="1:43">
      <c r="A55" s="92" t="s">
        <v>436</v>
      </c>
      <c r="B55" s="92" t="s">
        <v>238</v>
      </c>
      <c r="D55" s="38">
        <f>IFERROR(VLOOKUP($A55,'Jan DEF'!$B:$I,4,FALSE),0)</f>
        <v>5.3999999999999999E-2</v>
      </c>
      <c r="E55" s="38">
        <f>IFERROR(VLOOKUP($A55,'Feb DEF'!$B:$I,4,FALSE),0)</f>
        <v>5.0900000000000001E-2</v>
      </c>
      <c r="F55" s="38">
        <f>IFERROR(VLOOKUP($A55,'Mrt DEF'!$B:$I,4,FALSE),0)</f>
        <v>6.0299999999999999E-2</v>
      </c>
      <c r="G55" s="38">
        <f>IFERROR(VLOOKUP($A55,'Apr DEF'!$B:$I,4,FALSE),0)</f>
        <v>5.2299999999999999E-2</v>
      </c>
      <c r="H55" s="38">
        <f>IFERROR(VLOOKUP($A55,'Mei DEF'!$B:$I,4,FALSE),0)</f>
        <v>5.1799999999999999E-2</v>
      </c>
      <c r="I55" s="38">
        <f>IFERROR(VLOOKUP($A55,'Jun DEF'!$B:$I,4,FALSE),0)</f>
        <v>5.91E-2</v>
      </c>
      <c r="J55" s="38">
        <f>IFERROR(VLOOKUP($A55,'Jul DEF'!$B:$I,4,FALSE),0)</f>
        <v>0</v>
      </c>
      <c r="K55" s="38">
        <f>IFERROR(VLOOKUP($A55,'Aug DEF'!$B:$I,4,FALSE),0)</f>
        <v>0</v>
      </c>
      <c r="L55" s="38">
        <f>IFERROR(VLOOKUP($A55,'Sep DEF'!$B:$I,4,FALSE),0)</f>
        <v>0</v>
      </c>
      <c r="M55" s="38">
        <f>IFERROR(VLOOKUP($A55,'Okt DEF'!$B:$I,4,FALSE),0)</f>
        <v>0</v>
      </c>
      <c r="N55" s="38">
        <f>IFERROR(VLOOKUP($A55,'Nov DEF'!$B:$I,4,FALSE),0)</f>
        <v>0</v>
      </c>
      <c r="O55" s="38">
        <f>IFERROR(VLOOKUP($A55,'Dec DEF'!$B:$I,4,FALSE),0)</f>
        <v>0</v>
      </c>
      <c r="R55" s="106">
        <f>IFERROR(VLOOKUP($A55,'Jan DEF'!$B:$I,7,FALSE),0)</f>
        <v>27.1</v>
      </c>
      <c r="S55" s="106">
        <f>IFERROR(VLOOKUP($A55,'Feb DEF'!$B:$I,7,FALSE),0)</f>
        <v>27.53</v>
      </c>
      <c r="T55" s="106">
        <f>IFERROR(VLOOKUP($A55,'Mrt DEF'!$B:$I,7,FALSE),0)</f>
        <v>27.7</v>
      </c>
      <c r="U55" s="106">
        <f>IFERROR(VLOOKUP($A55,'Apr DEF'!$B:$I,7,FALSE),0)</f>
        <v>27.8</v>
      </c>
      <c r="V55" s="106">
        <f>IFERROR(VLOOKUP($A55,'Mei DEF'!$B:$I,7,FALSE),0)</f>
        <v>27.8</v>
      </c>
      <c r="W55" s="106">
        <f>IFERROR(VLOOKUP($A55,'Jun DEF'!$B:$I,7,FALSE),0)</f>
        <v>27.64</v>
      </c>
      <c r="X55" s="106">
        <f>IFERROR(VLOOKUP($A55,'Jul DEF'!$B:$I,7,FALSE),0)</f>
        <v>0</v>
      </c>
      <c r="Y55" s="106">
        <f>IFERROR(VLOOKUP($A55,'Aug DEF'!$B:$I,7,FALSE),0)</f>
        <v>0</v>
      </c>
      <c r="Z55" s="106">
        <f>IFERROR(VLOOKUP($A55,'Sep DEF'!$B:$I,7,FALSE),0)</f>
        <v>0</v>
      </c>
      <c r="AA55" s="106">
        <f>IFERROR(VLOOKUP($A55,'Okt DEF'!$B:$I,7,FALSE),0)</f>
        <v>0</v>
      </c>
      <c r="AB55" s="106">
        <f>IFERROR(VLOOKUP($A55,'Nov DEF'!$B:$I,7,FALSE),0)</f>
        <v>0</v>
      </c>
      <c r="AC55" s="106">
        <f>IFERROR(VLOOKUP($A55,'Dec DEF'!$B:$I,7,FALSE),0)</f>
        <v>0</v>
      </c>
      <c r="AF55" s="107">
        <f t="shared" si="3"/>
        <v>1.4634</v>
      </c>
      <c r="AG55" s="107">
        <f t="shared" si="3"/>
        <v>1.4012770000000001</v>
      </c>
      <c r="AH55" s="107">
        <f t="shared" si="3"/>
        <v>1.67031</v>
      </c>
      <c r="AI55" s="107">
        <f t="shared" si="3"/>
        <v>1.45394</v>
      </c>
      <c r="AJ55" s="107">
        <f t="shared" si="3"/>
        <v>1.44004</v>
      </c>
      <c r="AK55" s="107">
        <f t="shared" si="3"/>
        <v>1.633524</v>
      </c>
      <c r="AL55" s="107">
        <f t="shared" si="3"/>
        <v>0</v>
      </c>
      <c r="AM55" s="107">
        <f t="shared" si="3"/>
        <v>0</v>
      </c>
      <c r="AN55" s="107">
        <f t="shared" si="3"/>
        <v>0</v>
      </c>
      <c r="AO55" s="107">
        <f t="shared" si="3"/>
        <v>0</v>
      </c>
      <c r="AP55" s="107">
        <f t="shared" si="3"/>
        <v>0</v>
      </c>
      <c r="AQ55" s="107">
        <f t="shared" si="3"/>
        <v>0</v>
      </c>
    </row>
    <row r="56" spans="1:43">
      <c r="A56" s="41" t="s">
        <v>437</v>
      </c>
      <c r="B56" s="41" t="s">
        <v>438</v>
      </c>
      <c r="D56" s="38">
        <f>IFERROR(VLOOKUP($A56,'Jan DEF'!$B:$I,4,FALSE),0)</f>
        <v>0</v>
      </c>
      <c r="E56" s="38">
        <f>IFERROR(VLOOKUP($A56,'Feb DEF'!$B:$I,4,FALSE),0)</f>
        <v>0</v>
      </c>
      <c r="F56" s="38">
        <f>IFERROR(VLOOKUP($A56,'Mrt DEF'!$B:$I,4,FALSE),0)</f>
        <v>0</v>
      </c>
      <c r="G56" s="38">
        <f>IFERROR(VLOOKUP($A56,'Apr DEF'!$B:$I,4,FALSE),0)</f>
        <v>0</v>
      </c>
      <c r="H56" s="38">
        <f>IFERROR(VLOOKUP($A56,'Mei DEF'!$B:$I,4,FALSE),0)</f>
        <v>0</v>
      </c>
      <c r="I56" s="38">
        <f>IFERROR(VLOOKUP($A56,'Jun DEF'!$B:$I,4,FALSE),0)</f>
        <v>0</v>
      </c>
      <c r="J56" s="38">
        <f>IFERROR(VLOOKUP($A56,'Jul DEF'!$B:$I,4,FALSE),0)</f>
        <v>0</v>
      </c>
      <c r="K56" s="38">
        <f>IFERROR(VLOOKUP($A56,'Aug DEF'!$B:$I,4,FALSE),0)</f>
        <v>0</v>
      </c>
      <c r="L56" s="38">
        <f>IFERROR(VLOOKUP($A56,'Sep DEF'!$B:$I,4,FALSE),0)</f>
        <v>0</v>
      </c>
      <c r="M56" s="38">
        <f>IFERROR(VLOOKUP($A56,'Okt DEF'!$B:$I,4,FALSE),0)</f>
        <v>0</v>
      </c>
      <c r="N56" s="38">
        <f>IFERROR(VLOOKUP($A56,'Nov DEF'!$B:$I,4,FALSE),0)</f>
        <v>0</v>
      </c>
      <c r="O56" s="38">
        <f>IFERROR(VLOOKUP($A56,'Dec DEF'!$B:$I,4,FALSE),0)</f>
        <v>0</v>
      </c>
      <c r="R56" s="106">
        <f>IFERROR(VLOOKUP($A56,'Jan DEF'!$B:$I,7,FALSE),0)</f>
        <v>0</v>
      </c>
      <c r="S56" s="106">
        <f>IFERROR(VLOOKUP($A56,'Feb DEF'!$B:$I,7,FALSE),0)</f>
        <v>0</v>
      </c>
      <c r="T56" s="106">
        <f>IFERROR(VLOOKUP($A56,'Mrt DEF'!$B:$I,7,FALSE),0)</f>
        <v>0</v>
      </c>
      <c r="U56" s="106">
        <f>IFERROR(VLOOKUP($A56,'Apr DEF'!$B:$I,7,FALSE),0)</f>
        <v>0</v>
      </c>
      <c r="V56" s="106">
        <f>IFERROR(VLOOKUP($A56,'Mei DEF'!$B:$I,7,FALSE),0)</f>
        <v>0</v>
      </c>
      <c r="W56" s="106">
        <f>IFERROR(VLOOKUP($A56,'Jun DEF'!$B:$I,7,FALSE),0)</f>
        <v>0</v>
      </c>
      <c r="X56" s="106">
        <f>IFERROR(VLOOKUP($A56,'Jul DEF'!$B:$I,7,FALSE),0)</f>
        <v>0</v>
      </c>
      <c r="Y56" s="106">
        <f>IFERROR(VLOOKUP($A56,'Aug DEF'!$B:$I,7,FALSE),0)</f>
        <v>0</v>
      </c>
      <c r="Z56" s="106">
        <f>IFERROR(VLOOKUP($A56,'Sep DEF'!$B:$I,7,FALSE),0)</f>
        <v>0</v>
      </c>
      <c r="AA56" s="106">
        <f>IFERROR(VLOOKUP($A56,'Okt DEF'!$B:$I,7,FALSE),0)</f>
        <v>0</v>
      </c>
      <c r="AB56" s="106">
        <f>IFERROR(VLOOKUP($A56,'Nov DEF'!$B:$I,7,FALSE),0)</f>
        <v>0</v>
      </c>
      <c r="AC56" s="106">
        <f>IFERROR(VLOOKUP($A56,'Dec DEF'!$B:$I,7,FALSE),0)</f>
        <v>0</v>
      </c>
      <c r="AF56" s="107">
        <f t="shared" si="3"/>
        <v>0</v>
      </c>
      <c r="AG56" s="107">
        <f t="shared" si="3"/>
        <v>0</v>
      </c>
      <c r="AH56" s="107">
        <f t="shared" si="3"/>
        <v>0</v>
      </c>
      <c r="AI56" s="107">
        <f t="shared" si="3"/>
        <v>0</v>
      </c>
      <c r="AJ56" s="107">
        <f t="shared" si="3"/>
        <v>0</v>
      </c>
      <c r="AK56" s="107">
        <f t="shared" si="3"/>
        <v>0</v>
      </c>
      <c r="AL56" s="107">
        <f t="shared" si="3"/>
        <v>0</v>
      </c>
      <c r="AM56" s="107">
        <f t="shared" si="3"/>
        <v>0</v>
      </c>
      <c r="AN56" s="107">
        <f t="shared" si="3"/>
        <v>0</v>
      </c>
      <c r="AO56" s="107">
        <f t="shared" si="3"/>
        <v>0</v>
      </c>
      <c r="AP56" s="107">
        <f t="shared" si="3"/>
        <v>0</v>
      </c>
      <c r="AQ56" s="107">
        <f t="shared" si="3"/>
        <v>0</v>
      </c>
    </row>
    <row r="57" spans="1:43">
      <c r="A57" s="41" t="s">
        <v>439</v>
      </c>
      <c r="B57" s="311" t="s">
        <v>440</v>
      </c>
      <c r="D57" s="38">
        <f>IFERROR(VLOOKUP($A57,'Jan DEF'!$B:$I,4,FALSE),0)</f>
        <v>0</v>
      </c>
      <c r="E57" s="38">
        <f>IFERROR(VLOOKUP($A57,'Feb DEF'!$B:$I,4,FALSE),0)</f>
        <v>0</v>
      </c>
      <c r="F57" s="38">
        <f>IFERROR(VLOOKUP($A57,'Mrt DEF'!$B:$I,4,FALSE),0)</f>
        <v>0</v>
      </c>
      <c r="G57" s="38">
        <f>IFERROR(VLOOKUP($A57,'Apr DEF'!$B:$I,4,FALSE),0)</f>
        <v>0</v>
      </c>
      <c r="H57" s="38">
        <f>IFERROR(VLOOKUP($A57,'Mei DEF'!$B:$I,4,FALSE),0)</f>
        <v>0</v>
      </c>
      <c r="I57" s="38">
        <f>IFERROR(VLOOKUP($A57,'Jun DEF'!$B:$I,4,FALSE),0)</f>
        <v>0</v>
      </c>
      <c r="J57" s="38">
        <f>IFERROR(VLOOKUP($A57,'Jul DEF'!$B:$I,4,FALSE),0)</f>
        <v>0</v>
      </c>
      <c r="K57" s="38">
        <f>IFERROR(VLOOKUP($A57,'Aug DEF'!$B:$I,4,FALSE),0)</f>
        <v>0</v>
      </c>
      <c r="L57" s="38">
        <f>IFERROR(VLOOKUP($A57,'Sep DEF'!$B:$I,4,FALSE),0)</f>
        <v>0</v>
      </c>
      <c r="M57" s="38">
        <f>IFERROR(VLOOKUP($A57,'Okt DEF'!$B:$I,4,FALSE),0)</f>
        <v>0</v>
      </c>
      <c r="N57" s="38">
        <f>IFERROR(VLOOKUP($A57,'Nov DEF'!$B:$I,4,FALSE),0)</f>
        <v>0</v>
      </c>
      <c r="O57" s="38">
        <f>IFERROR(VLOOKUP($A57,'Dec DEF'!$B:$I,4,FALSE),0)</f>
        <v>0</v>
      </c>
      <c r="R57" s="106">
        <f>IFERROR(VLOOKUP($A57,'Jan DEF'!$B:$I,7,FALSE),0)</f>
        <v>0</v>
      </c>
      <c r="S57" s="106">
        <f>IFERROR(VLOOKUP($A57,'Feb DEF'!$B:$I,7,FALSE),0)</f>
        <v>0</v>
      </c>
      <c r="T57" s="106">
        <f>IFERROR(VLOOKUP($A57,'Mrt DEF'!$B:$I,7,FALSE),0)</f>
        <v>0</v>
      </c>
      <c r="U57" s="106">
        <f>IFERROR(VLOOKUP($A57,'Apr DEF'!$B:$I,7,FALSE),0)</f>
        <v>0</v>
      </c>
      <c r="V57" s="106">
        <f>IFERROR(VLOOKUP($A57,'Mei DEF'!$B:$I,7,FALSE),0)</f>
        <v>0</v>
      </c>
      <c r="W57" s="106">
        <f>IFERROR(VLOOKUP($A57,'Jun DEF'!$B:$I,7,FALSE),0)</f>
        <v>0</v>
      </c>
      <c r="X57" s="106">
        <f>IFERROR(VLOOKUP($A57,'Jul DEF'!$B:$I,7,FALSE),0)</f>
        <v>0</v>
      </c>
      <c r="Y57" s="106">
        <f>IFERROR(VLOOKUP($A57,'Aug DEF'!$B:$I,7,FALSE),0)</f>
        <v>0</v>
      </c>
      <c r="Z57" s="106">
        <f>IFERROR(VLOOKUP($A57,'Sep DEF'!$B:$I,7,FALSE),0)</f>
        <v>0</v>
      </c>
      <c r="AA57" s="106">
        <f>IFERROR(VLOOKUP($A57,'Okt DEF'!$B:$I,7,FALSE),0)</f>
        <v>0</v>
      </c>
      <c r="AB57" s="106">
        <f>IFERROR(VLOOKUP($A57,'Nov DEF'!$B:$I,7,FALSE),0)</f>
        <v>0</v>
      </c>
      <c r="AC57" s="106">
        <f>IFERROR(VLOOKUP($A57,'Dec DEF'!$B:$I,7,FALSE),0)</f>
        <v>0</v>
      </c>
      <c r="AF57" s="107">
        <f t="shared" si="3"/>
        <v>0</v>
      </c>
      <c r="AG57" s="107">
        <f t="shared" si="3"/>
        <v>0</v>
      </c>
      <c r="AH57" s="107">
        <f t="shared" si="3"/>
        <v>0</v>
      </c>
      <c r="AI57" s="107">
        <f t="shared" si="3"/>
        <v>0</v>
      </c>
      <c r="AJ57" s="107">
        <f t="shared" si="3"/>
        <v>0</v>
      </c>
      <c r="AK57" s="107">
        <f t="shared" si="3"/>
        <v>0</v>
      </c>
      <c r="AL57" s="107">
        <f t="shared" si="3"/>
        <v>0</v>
      </c>
      <c r="AM57" s="107">
        <f t="shared" si="3"/>
        <v>0</v>
      </c>
      <c r="AN57" s="107">
        <f t="shared" si="3"/>
        <v>0</v>
      </c>
      <c r="AO57" s="107">
        <f t="shared" si="3"/>
        <v>0</v>
      </c>
      <c r="AP57" s="107">
        <f t="shared" si="3"/>
        <v>0</v>
      </c>
      <c r="AQ57" s="107">
        <f t="shared" si="3"/>
        <v>0</v>
      </c>
    </row>
    <row r="58" spans="1:43">
      <c r="A58" s="41" t="s">
        <v>441</v>
      </c>
      <c r="B58" s="311" t="s">
        <v>442</v>
      </c>
      <c r="D58" s="38">
        <f>IFERROR(VLOOKUP($A58,'Jan DEF'!$B:$I,4,FALSE),0)</f>
        <v>0</v>
      </c>
      <c r="E58" s="38">
        <f>IFERROR(VLOOKUP($A58,'Feb DEF'!$B:$I,4,FALSE),0)</f>
        <v>0</v>
      </c>
      <c r="F58" s="38">
        <f>IFERROR(VLOOKUP($A58,'Mrt DEF'!$B:$I,4,FALSE),0)</f>
        <v>0</v>
      </c>
      <c r="G58" s="38">
        <f>IFERROR(VLOOKUP($A58,'Apr DEF'!$B:$I,4,FALSE),0)</f>
        <v>0</v>
      </c>
      <c r="H58" s="38">
        <f>IFERROR(VLOOKUP($A58,'Mei DEF'!$B:$I,4,FALSE),0)</f>
        <v>0</v>
      </c>
      <c r="I58" s="38">
        <f>IFERROR(VLOOKUP($A58,'Jun DEF'!$B:$I,4,FALSE),0)</f>
        <v>0</v>
      </c>
      <c r="J58" s="38">
        <f>IFERROR(VLOOKUP($A58,'Jul DEF'!$B:$I,4,FALSE),0)</f>
        <v>0</v>
      </c>
      <c r="K58" s="38">
        <f>IFERROR(VLOOKUP($A58,'Aug DEF'!$B:$I,4,FALSE),0)</f>
        <v>0</v>
      </c>
      <c r="L58" s="38">
        <f>IFERROR(VLOOKUP($A58,'Sep DEF'!$B:$I,4,FALSE),0)</f>
        <v>0</v>
      </c>
      <c r="M58" s="38">
        <f>IFERROR(VLOOKUP($A58,'Okt DEF'!$B:$I,4,FALSE),0)</f>
        <v>0</v>
      </c>
      <c r="N58" s="38">
        <f>IFERROR(VLOOKUP($A58,'Nov DEF'!$B:$I,4,FALSE),0)</f>
        <v>0</v>
      </c>
      <c r="O58" s="38">
        <f>IFERROR(VLOOKUP($A58,'Dec DEF'!$B:$I,4,FALSE),0)</f>
        <v>0</v>
      </c>
      <c r="R58" s="106">
        <f>IFERROR(VLOOKUP($A58,'Jan DEF'!$B:$I,7,FALSE),0)</f>
        <v>0</v>
      </c>
      <c r="S58" s="106">
        <f>IFERROR(VLOOKUP($A58,'Feb DEF'!$B:$I,7,FALSE),0)</f>
        <v>0</v>
      </c>
      <c r="T58" s="106">
        <f>IFERROR(VLOOKUP($A58,'Mrt DEF'!$B:$I,7,FALSE),0)</f>
        <v>0</v>
      </c>
      <c r="U58" s="106">
        <f>IFERROR(VLOOKUP($A58,'Apr DEF'!$B:$I,7,FALSE),0)</f>
        <v>0</v>
      </c>
      <c r="V58" s="106">
        <f>IFERROR(VLOOKUP($A58,'Mei DEF'!$B:$I,7,FALSE),0)</f>
        <v>0</v>
      </c>
      <c r="W58" s="106">
        <f>IFERROR(VLOOKUP($A58,'Jun DEF'!$B:$I,7,FALSE),0)</f>
        <v>0</v>
      </c>
      <c r="X58" s="106">
        <f>IFERROR(VLOOKUP($A58,'Jul DEF'!$B:$I,7,FALSE),0)</f>
        <v>0</v>
      </c>
      <c r="Y58" s="106">
        <f>IFERROR(VLOOKUP($A58,'Aug DEF'!$B:$I,7,FALSE),0)</f>
        <v>0</v>
      </c>
      <c r="Z58" s="106">
        <f>IFERROR(VLOOKUP($A58,'Sep DEF'!$B:$I,7,FALSE),0)</f>
        <v>0</v>
      </c>
      <c r="AA58" s="106">
        <f>IFERROR(VLOOKUP($A58,'Okt DEF'!$B:$I,7,FALSE),0)</f>
        <v>0</v>
      </c>
      <c r="AB58" s="106">
        <f>IFERROR(VLOOKUP($A58,'Nov DEF'!$B:$I,7,FALSE),0)</f>
        <v>0</v>
      </c>
      <c r="AC58" s="106">
        <f>IFERROR(VLOOKUP($A58,'Dec DEF'!$B:$I,7,FALSE),0)</f>
        <v>0</v>
      </c>
      <c r="AF58" s="107">
        <f t="shared" si="3"/>
        <v>0</v>
      </c>
      <c r="AG58" s="107">
        <f t="shared" si="3"/>
        <v>0</v>
      </c>
      <c r="AH58" s="107">
        <f t="shared" si="3"/>
        <v>0</v>
      </c>
      <c r="AI58" s="107">
        <f t="shared" si="3"/>
        <v>0</v>
      </c>
      <c r="AJ58" s="107">
        <f t="shared" si="3"/>
        <v>0</v>
      </c>
      <c r="AK58" s="107">
        <f t="shared" si="3"/>
        <v>0</v>
      </c>
      <c r="AL58" s="107">
        <f t="shared" si="3"/>
        <v>0</v>
      </c>
      <c r="AM58" s="107">
        <f t="shared" si="3"/>
        <v>0</v>
      </c>
      <c r="AN58" s="107">
        <f t="shared" si="3"/>
        <v>0</v>
      </c>
      <c r="AO58" s="107">
        <f t="shared" si="3"/>
        <v>0</v>
      </c>
      <c r="AP58" s="107">
        <f t="shared" si="3"/>
        <v>0</v>
      </c>
      <c r="AQ58" s="107">
        <f t="shared" si="3"/>
        <v>0</v>
      </c>
    </row>
    <row r="59" spans="1:43">
      <c r="A59" s="41" t="s">
        <v>443</v>
      </c>
      <c r="B59" s="311" t="s">
        <v>444</v>
      </c>
      <c r="D59" s="38">
        <f>IFERROR(VLOOKUP($A59,'Jan DEF'!$B:$I,4,FALSE),0)</f>
        <v>0</v>
      </c>
      <c r="E59" s="38">
        <f>IFERROR(VLOOKUP($A59,'Feb DEF'!$B:$I,4,FALSE),0)</f>
        <v>0</v>
      </c>
      <c r="F59" s="38">
        <f>IFERROR(VLOOKUP($A59,'Mrt DEF'!$B:$I,4,FALSE),0)</f>
        <v>0</v>
      </c>
      <c r="G59" s="38">
        <f>IFERROR(VLOOKUP($A59,'Apr DEF'!$B:$I,4,FALSE),0)</f>
        <v>0</v>
      </c>
      <c r="H59" s="38">
        <f>IFERROR(VLOOKUP($A59,'Mei DEF'!$B:$I,4,FALSE),0)</f>
        <v>0</v>
      </c>
      <c r="I59" s="38">
        <f>IFERROR(VLOOKUP($A59,'Jun DEF'!$B:$I,4,FALSE),0)</f>
        <v>0</v>
      </c>
      <c r="J59" s="38">
        <f>IFERROR(VLOOKUP($A59,'Jul DEF'!$B:$I,4,FALSE),0)</f>
        <v>0</v>
      </c>
      <c r="K59" s="38">
        <f>IFERROR(VLOOKUP($A59,'Aug DEF'!$B:$I,4,FALSE),0)</f>
        <v>0</v>
      </c>
      <c r="L59" s="38">
        <f>IFERROR(VLOOKUP($A59,'Sep DEF'!$B:$I,4,FALSE),0)</f>
        <v>0</v>
      </c>
      <c r="M59" s="38">
        <f>IFERROR(VLOOKUP($A59,'Okt DEF'!$B:$I,4,FALSE),0)</f>
        <v>0</v>
      </c>
      <c r="N59" s="38">
        <f>IFERROR(VLOOKUP($A59,'Nov DEF'!$B:$I,4,FALSE),0)</f>
        <v>0</v>
      </c>
      <c r="O59" s="38">
        <f>IFERROR(VLOOKUP($A59,'Dec DEF'!$B:$I,4,FALSE),0)</f>
        <v>0</v>
      </c>
      <c r="R59" s="106">
        <f>IFERROR(VLOOKUP($A59,'Jan DEF'!$B:$I,7,FALSE),0)</f>
        <v>0</v>
      </c>
      <c r="S59" s="106">
        <f>IFERROR(VLOOKUP($A59,'Feb DEF'!$B:$I,7,FALSE),0)</f>
        <v>0</v>
      </c>
      <c r="T59" s="106">
        <f>IFERROR(VLOOKUP($A59,'Mrt DEF'!$B:$I,7,FALSE),0)</f>
        <v>0</v>
      </c>
      <c r="U59" s="106">
        <f>IFERROR(VLOOKUP($A59,'Apr DEF'!$B:$I,7,FALSE),0)</f>
        <v>0</v>
      </c>
      <c r="V59" s="106">
        <f>IFERROR(VLOOKUP($A59,'Mei DEF'!$B:$I,7,FALSE),0)</f>
        <v>0</v>
      </c>
      <c r="W59" s="106">
        <f>IFERROR(VLOOKUP($A59,'Jun DEF'!$B:$I,7,FALSE),0)</f>
        <v>0</v>
      </c>
      <c r="X59" s="106">
        <f>IFERROR(VLOOKUP($A59,'Jul DEF'!$B:$I,7,FALSE),0)</f>
        <v>0</v>
      </c>
      <c r="Y59" s="106">
        <f>IFERROR(VLOOKUP($A59,'Aug DEF'!$B:$I,7,FALSE),0)</f>
        <v>0</v>
      </c>
      <c r="Z59" s="106">
        <f>IFERROR(VLOOKUP($A59,'Sep DEF'!$B:$I,7,FALSE),0)</f>
        <v>0</v>
      </c>
      <c r="AA59" s="106">
        <f>IFERROR(VLOOKUP($A59,'Okt DEF'!$B:$I,7,FALSE),0)</f>
        <v>0</v>
      </c>
      <c r="AB59" s="106">
        <f>IFERROR(VLOOKUP($A59,'Nov DEF'!$B:$I,7,FALSE),0)</f>
        <v>0</v>
      </c>
      <c r="AC59" s="106">
        <f>IFERROR(VLOOKUP($A59,'Dec DEF'!$B:$I,7,FALSE),0)</f>
        <v>0</v>
      </c>
      <c r="AF59" s="107">
        <f t="shared" si="3"/>
        <v>0</v>
      </c>
      <c r="AG59" s="107">
        <f t="shared" si="3"/>
        <v>0</v>
      </c>
      <c r="AH59" s="107">
        <f t="shared" si="3"/>
        <v>0</v>
      </c>
      <c r="AI59" s="107">
        <f t="shared" si="3"/>
        <v>0</v>
      </c>
      <c r="AJ59" s="107">
        <f t="shared" si="3"/>
        <v>0</v>
      </c>
      <c r="AK59" s="107">
        <f t="shared" si="3"/>
        <v>0</v>
      </c>
      <c r="AL59" s="107">
        <f t="shared" si="3"/>
        <v>0</v>
      </c>
      <c r="AM59" s="107">
        <f t="shared" si="3"/>
        <v>0</v>
      </c>
      <c r="AN59" s="107">
        <f t="shared" si="3"/>
        <v>0</v>
      </c>
      <c r="AO59" s="107">
        <f t="shared" si="3"/>
        <v>0</v>
      </c>
      <c r="AP59" s="107">
        <f t="shared" si="3"/>
        <v>0</v>
      </c>
      <c r="AQ59" s="107">
        <f t="shared" si="3"/>
        <v>0</v>
      </c>
    </row>
    <row r="60" spans="1:43">
      <c r="A60" s="41" t="s">
        <v>445</v>
      </c>
      <c r="B60" s="311" t="s">
        <v>170</v>
      </c>
      <c r="D60" s="38">
        <f>IFERROR(VLOOKUP($A60,'Jan DEF'!$B:$I,4,FALSE),0)</f>
        <v>7.7600000000000002E-2</v>
      </c>
      <c r="E60" s="38">
        <f>IFERROR(VLOOKUP($A60,'Feb DEF'!$B:$I,4,FALSE),0)</f>
        <v>6.7299999999999999E-2</v>
      </c>
      <c r="F60" s="38">
        <f>IFERROR(VLOOKUP($A60,'Mrt DEF'!$B:$I,4,FALSE),0)</f>
        <v>0.10249999999999999</v>
      </c>
      <c r="G60" s="38">
        <f>IFERROR(VLOOKUP($A60,'Apr DEF'!$B:$I,4,FALSE),0)</f>
        <v>7.2400000000000006E-2</v>
      </c>
      <c r="H60" s="38">
        <f>IFERROR(VLOOKUP($A60,'Mei DEF'!$B:$I,4,FALSE),0)</f>
        <v>6.3500000000000001E-2</v>
      </c>
      <c r="I60" s="38">
        <f>IFERROR(VLOOKUP($A60,'Jun DEF'!$B:$I,4,FALSE),0)</f>
        <v>6.5000000000000002E-2</v>
      </c>
      <c r="J60" s="38">
        <f>IFERROR(VLOOKUP($A60,'Jul DEF'!$B:$I,4,FALSE),0)</f>
        <v>0</v>
      </c>
      <c r="K60" s="38">
        <f>IFERROR(VLOOKUP($A60,'Aug DEF'!$B:$I,4,FALSE),0)</f>
        <v>0</v>
      </c>
      <c r="L60" s="38">
        <f>IFERROR(VLOOKUP($A60,'Sep DEF'!$B:$I,4,FALSE),0)</f>
        <v>0</v>
      </c>
      <c r="M60" s="38">
        <f>IFERROR(VLOOKUP($A60,'Okt DEF'!$B:$I,4,FALSE),0)</f>
        <v>0</v>
      </c>
      <c r="N60" s="38">
        <f>IFERROR(VLOOKUP($A60,'Nov DEF'!$B:$I,4,FALSE),0)</f>
        <v>0</v>
      </c>
      <c r="O60" s="38">
        <f>IFERROR(VLOOKUP($A60,'Dec DEF'!$B:$I,4,FALSE),0)</f>
        <v>0</v>
      </c>
      <c r="R60" s="106">
        <f>IFERROR(VLOOKUP($A60,'Jan DEF'!$B:$I,7,FALSE),0)</f>
        <v>15.63</v>
      </c>
      <c r="S60" s="106">
        <f>IFERROR(VLOOKUP($A60,'Feb DEF'!$B:$I,7,FALSE),0)</f>
        <v>14.85</v>
      </c>
      <c r="T60" s="106">
        <f>IFERROR(VLOOKUP($A60,'Mrt DEF'!$B:$I,7,FALSE),0)</f>
        <v>15.35</v>
      </c>
      <c r="U60" s="106">
        <f>IFERROR(VLOOKUP($A60,'Apr DEF'!$B:$I,7,FALSE),0)</f>
        <v>15.75</v>
      </c>
      <c r="V60" s="106">
        <f>IFERROR(VLOOKUP($A60,'Mei DEF'!$B:$I,7,FALSE),0)</f>
        <v>15.75</v>
      </c>
      <c r="W60" s="106">
        <f>IFERROR(VLOOKUP($A60,'Jun DEF'!$B:$I,7,FALSE),0)</f>
        <v>15.38</v>
      </c>
      <c r="X60" s="106">
        <f>IFERROR(VLOOKUP($A60,'Jul DEF'!$B:$I,7,FALSE),0)</f>
        <v>0</v>
      </c>
      <c r="Y60" s="106">
        <f>IFERROR(VLOOKUP($A60,'Aug DEF'!$B:$I,7,FALSE),0)</f>
        <v>0</v>
      </c>
      <c r="Z60" s="106">
        <f>IFERROR(VLOOKUP($A60,'Sep DEF'!$B:$I,7,FALSE),0)</f>
        <v>0</v>
      </c>
      <c r="AA60" s="106">
        <f>IFERROR(VLOOKUP($A60,'Okt DEF'!$B:$I,7,FALSE),0)</f>
        <v>0</v>
      </c>
      <c r="AB60" s="106">
        <f>IFERROR(VLOOKUP($A60,'Nov DEF'!$B:$I,7,FALSE),0)</f>
        <v>0</v>
      </c>
      <c r="AC60" s="106">
        <f>IFERROR(VLOOKUP($A60,'Dec DEF'!$B:$I,7,FALSE),0)</f>
        <v>0</v>
      </c>
      <c r="AF60" s="107">
        <f t="shared" ref="AF60" si="16">D60*R60</f>
        <v>1.2128880000000002</v>
      </c>
      <c r="AG60" s="107">
        <f t="shared" ref="AG60" si="17">E60*S60</f>
        <v>0.99940499999999999</v>
      </c>
      <c r="AH60" s="107">
        <f t="shared" ref="AH60" si="18">F60*T60</f>
        <v>1.573375</v>
      </c>
      <c r="AI60" s="107">
        <f t="shared" ref="AI60" si="19">G60*U60</f>
        <v>1.1403000000000001</v>
      </c>
      <c r="AJ60" s="107">
        <f t="shared" ref="AJ60" si="20">H60*V60</f>
        <v>1.0001249999999999</v>
      </c>
      <c r="AK60" s="107">
        <f t="shared" ref="AK60" si="21">I60*W60</f>
        <v>0.99970000000000003</v>
      </c>
      <c r="AL60" s="107">
        <f t="shared" ref="AL60" si="22">J60*X60</f>
        <v>0</v>
      </c>
      <c r="AM60" s="107">
        <f t="shared" ref="AM60" si="23">K60*Y60</f>
        <v>0</v>
      </c>
      <c r="AN60" s="107">
        <f t="shared" ref="AN60" si="24">L60*Z60</f>
        <v>0</v>
      </c>
      <c r="AO60" s="107">
        <f t="shared" ref="AO60" si="25">M60*AA60</f>
        <v>0</v>
      </c>
      <c r="AP60" s="107">
        <f t="shared" ref="AP60" si="26">N60*AB60</f>
        <v>0</v>
      </c>
      <c r="AQ60" s="107">
        <f t="shared" ref="AQ60" si="27">O60*AC60</f>
        <v>0</v>
      </c>
    </row>
    <row r="61" spans="1:43">
      <c r="A61" s="41" t="s">
        <v>446</v>
      </c>
      <c r="B61" s="311" t="s">
        <v>173</v>
      </c>
      <c r="D61" s="38">
        <f>IFERROR(VLOOKUP($A61,'Jan DEF'!$B:$I,4,FALSE),0)</f>
        <v>0.21729999999999999</v>
      </c>
      <c r="E61" s="38">
        <f>IFERROR(VLOOKUP($A61,'Feb DEF'!$B:$I,4,FALSE),0)</f>
        <v>0.24640000000000001</v>
      </c>
      <c r="F61" s="38">
        <f>IFERROR(VLOOKUP($A61,'Mrt DEF'!$B:$I,4,FALSE),0)</f>
        <v>0.24959999999999999</v>
      </c>
      <c r="G61" s="38">
        <f>IFERROR(VLOOKUP($A61,'Apr DEF'!$B:$I,4,FALSE),0)</f>
        <v>0.28739999999999999</v>
      </c>
      <c r="H61" s="38">
        <f>IFERROR(VLOOKUP($A61,'Mei DEF'!$B:$I,4,FALSE),0)</f>
        <v>0.28839999999999999</v>
      </c>
      <c r="I61" s="38">
        <f>IFERROR(VLOOKUP($A61,'Jun DEF'!$B:$I,4,FALSE),0)</f>
        <v>0.34300000000000003</v>
      </c>
      <c r="J61" s="38">
        <f>IFERROR(VLOOKUP($A61,'Jul DEF'!$B:$I,4,FALSE),0)</f>
        <v>0</v>
      </c>
      <c r="K61" s="38">
        <f>IFERROR(VLOOKUP($A61,'Aug DEF'!$B:$I,4,FALSE),0)</f>
        <v>0</v>
      </c>
      <c r="L61" s="38">
        <f>IFERROR(VLOOKUP($A61,'Sep DEF'!$B:$I,4,FALSE),0)</f>
        <v>0</v>
      </c>
      <c r="M61" s="38">
        <f>IFERROR(VLOOKUP($A61,'Okt DEF'!$B:$I,4,FALSE),0)</f>
        <v>0</v>
      </c>
      <c r="N61" s="38">
        <f>IFERROR(VLOOKUP($A61,'Nov DEF'!$B:$I,4,FALSE),0)</f>
        <v>0</v>
      </c>
      <c r="O61" s="38">
        <f>IFERROR(VLOOKUP($A61,'Dec DEF'!$B:$I,4,FALSE),0)</f>
        <v>0</v>
      </c>
      <c r="R61" s="106">
        <f>IFERROR(VLOOKUP($A61,'Jan DEF'!$B:$I,7,FALSE),0)</f>
        <v>14.91</v>
      </c>
      <c r="S61" s="106">
        <f>IFERROR(VLOOKUP($A61,'Feb DEF'!$B:$I,7,FALSE),0)</f>
        <v>14.27</v>
      </c>
      <c r="T61" s="106">
        <f>IFERROR(VLOOKUP($A61,'Mrt DEF'!$B:$I,7,FALSE),0)</f>
        <v>14.49</v>
      </c>
      <c r="U61" s="106">
        <f>IFERROR(VLOOKUP($A61,'Apr DEF'!$B:$I,7,FALSE),0)</f>
        <v>14.59</v>
      </c>
      <c r="V61" s="106">
        <f>IFERROR(VLOOKUP($A61,'Mei DEF'!$B:$I,7,FALSE),0)</f>
        <v>14.3</v>
      </c>
      <c r="W61" s="106">
        <f>IFERROR(VLOOKUP($A61,'Jun DEF'!$B:$I,7,FALSE),0)</f>
        <v>14.4</v>
      </c>
      <c r="X61" s="106">
        <f>IFERROR(VLOOKUP($A61,'Jul DEF'!$B:$I,7,FALSE),0)</f>
        <v>0</v>
      </c>
      <c r="Y61" s="106">
        <f>IFERROR(VLOOKUP($A61,'Aug DEF'!$B:$I,7,FALSE),0)</f>
        <v>0</v>
      </c>
      <c r="Z61" s="106">
        <f>IFERROR(VLOOKUP($A61,'Sep DEF'!$B:$I,7,FALSE),0)</f>
        <v>0</v>
      </c>
      <c r="AA61" s="106">
        <f>IFERROR(VLOOKUP($A61,'Okt DEF'!$B:$I,7,FALSE),0)</f>
        <v>0</v>
      </c>
      <c r="AB61" s="106">
        <f>IFERROR(VLOOKUP($A61,'Nov DEF'!$B:$I,7,FALSE),0)</f>
        <v>0</v>
      </c>
      <c r="AC61" s="106">
        <f>IFERROR(VLOOKUP($A61,'Dec DEF'!$B:$I,7,FALSE),0)</f>
        <v>0</v>
      </c>
      <c r="AF61" s="107">
        <f t="shared" ref="AF61" si="28">D61*R61</f>
        <v>3.2399429999999998</v>
      </c>
      <c r="AG61" s="107">
        <f t="shared" ref="AG61" si="29">E61*S61</f>
        <v>3.5161280000000001</v>
      </c>
      <c r="AH61" s="107">
        <f t="shared" ref="AH61" si="30">F61*T61</f>
        <v>3.6167039999999999</v>
      </c>
      <c r="AI61" s="107">
        <f t="shared" ref="AI61" si="31">G61*U61</f>
        <v>4.1931659999999997</v>
      </c>
      <c r="AJ61" s="107">
        <f t="shared" ref="AJ61" si="32">H61*V61</f>
        <v>4.1241200000000005</v>
      </c>
      <c r="AK61" s="107">
        <f t="shared" ref="AK61" si="33">I61*W61</f>
        <v>4.9392000000000005</v>
      </c>
      <c r="AL61" s="107">
        <f t="shared" ref="AL61" si="34">J61*X61</f>
        <v>0</v>
      </c>
      <c r="AM61" s="107">
        <f t="shared" ref="AM61" si="35">K61*Y61</f>
        <v>0</v>
      </c>
      <c r="AN61" s="107">
        <f t="shared" ref="AN61" si="36">L61*Z61</f>
        <v>0</v>
      </c>
      <c r="AO61" s="107">
        <f t="shared" ref="AO61" si="37">M61*AA61</f>
        <v>0</v>
      </c>
      <c r="AP61" s="107">
        <f t="shared" ref="AP61" si="38">N61*AB61</f>
        <v>0</v>
      </c>
      <c r="AQ61" s="107">
        <f t="shared" ref="AQ61" si="39">O61*AC61</f>
        <v>0</v>
      </c>
    </row>
    <row r="62" spans="1:43">
      <c r="A62" s="41"/>
      <c r="B62" s="398" t="s">
        <v>871</v>
      </c>
      <c r="D62" s="38">
        <f>IFERROR(VLOOKUP($A62,'Jan DEF'!$B:$I,4,FALSE),0)</f>
        <v>0</v>
      </c>
      <c r="E62" s="38">
        <f>IFERROR(VLOOKUP($A62,'Feb DEF'!$B:$I,4,FALSE),0)</f>
        <v>0</v>
      </c>
      <c r="F62" s="38">
        <f>IFERROR(VLOOKUP($A62,'Mrt DEF'!$B:$I,4,FALSE),0)</f>
        <v>0</v>
      </c>
      <c r="G62" s="38">
        <f>IFERROR(VLOOKUP($A62,'Apr DEF'!$B:$I,4,FALSE),0)</f>
        <v>0</v>
      </c>
      <c r="H62" s="38">
        <f>IFERROR(VLOOKUP($A62,'Mei DEF'!$B:$I,4,FALSE),0)</f>
        <v>0</v>
      </c>
      <c r="I62" s="38">
        <f>IFERROR(VLOOKUP($A62,'Jun DEF'!$B:$I,4,FALSE),0)</f>
        <v>0</v>
      </c>
      <c r="J62" s="38">
        <f>IFERROR(VLOOKUP($A62,'Jul DEF'!$B:$I,4,FALSE),0)</f>
        <v>0</v>
      </c>
      <c r="K62" s="38">
        <f>IFERROR(VLOOKUP($A62,'Aug DEF'!$B:$I,4,FALSE),0)</f>
        <v>0</v>
      </c>
      <c r="L62" s="38">
        <f>IFERROR(VLOOKUP($A62,'Sep DEF'!$B:$I,4,FALSE),0)</f>
        <v>0</v>
      </c>
      <c r="M62" s="38">
        <f>IFERROR(VLOOKUP($A62,'Okt DEF'!$B:$I,4,FALSE),0)</f>
        <v>0</v>
      </c>
      <c r="N62" s="38">
        <f>IFERROR(VLOOKUP($A62,'Nov DEF'!$B:$I,4,FALSE),0)</f>
        <v>0</v>
      </c>
      <c r="O62" s="38">
        <f>IFERROR(VLOOKUP($A62,'Dec DEF'!$B:$I,4,FALSE),0)</f>
        <v>0</v>
      </c>
      <c r="R62" s="106">
        <f>IFERROR(VLOOKUP($A62,'Jan DEF'!$B:$I,7,FALSE),0)</f>
        <v>0</v>
      </c>
      <c r="S62" s="106">
        <f>IFERROR(VLOOKUP($A62,'Feb DEF'!$B:$I,7,FALSE),0)</f>
        <v>0</v>
      </c>
      <c r="T62" s="106">
        <f>IFERROR(VLOOKUP($A62,'Mrt DEF'!$B:$I,7,FALSE),0)</f>
        <v>0</v>
      </c>
      <c r="U62" s="106">
        <f>IFERROR(VLOOKUP($A62,'Apr DEF'!$B:$I,7,FALSE),0)</f>
        <v>0</v>
      </c>
      <c r="V62" s="106">
        <f>IFERROR(VLOOKUP($A62,'Mei DEF'!$B:$I,7,FALSE),0)</f>
        <v>0</v>
      </c>
      <c r="W62" s="106">
        <f>IFERROR(VLOOKUP($A62,'Jun DEF'!$B:$I,7,FALSE),0)</f>
        <v>0</v>
      </c>
      <c r="X62" s="106">
        <f>IFERROR(VLOOKUP($A62,'Jul DEF'!$B:$I,7,FALSE),0)</f>
        <v>0</v>
      </c>
      <c r="Y62" s="106">
        <f>IFERROR(VLOOKUP($A62,'Aug DEF'!$B:$I,7,FALSE),0)</f>
        <v>0</v>
      </c>
      <c r="Z62" s="106">
        <f>IFERROR(VLOOKUP($A62,'Sep DEF'!$B:$I,7,FALSE),0)</f>
        <v>0</v>
      </c>
      <c r="AA62" s="106">
        <f>IFERROR(VLOOKUP($A62,'Okt DEF'!$B:$I,7,FALSE),0)</f>
        <v>0</v>
      </c>
      <c r="AB62" s="106">
        <f>IFERROR(VLOOKUP($A62,'Nov DEF'!$B:$I,7,FALSE),0)</f>
        <v>0</v>
      </c>
      <c r="AC62" s="106">
        <f>IFERROR(VLOOKUP($A62,'Dec DEF'!$B:$I,7,FALSE),0)</f>
        <v>0</v>
      </c>
      <c r="AF62" s="107">
        <f t="shared" ref="AF62:AF64" si="40">D62*R62</f>
        <v>0</v>
      </c>
      <c r="AG62" s="107">
        <f t="shared" ref="AG62:AG64" si="41">E62*S62</f>
        <v>0</v>
      </c>
      <c r="AH62" s="107">
        <f t="shared" ref="AH62:AH64" si="42">F62*T62</f>
        <v>0</v>
      </c>
      <c r="AI62" s="107">
        <f t="shared" ref="AI62:AI64" si="43">G62*U62</f>
        <v>0</v>
      </c>
      <c r="AJ62" s="107">
        <f t="shared" ref="AJ62:AJ64" si="44">H62*V62</f>
        <v>0</v>
      </c>
      <c r="AK62" s="107">
        <f t="shared" ref="AK62:AK64" si="45">I62*W62</f>
        <v>0</v>
      </c>
      <c r="AL62" s="107">
        <f t="shared" ref="AL62:AL64" si="46">J62*X62</f>
        <v>0</v>
      </c>
      <c r="AM62" s="107">
        <f t="shared" ref="AM62:AM64" si="47">K62*Y62</f>
        <v>0</v>
      </c>
      <c r="AN62" s="107">
        <f t="shared" ref="AN62:AN64" si="48">L62*Z62</f>
        <v>0</v>
      </c>
      <c r="AO62" s="107">
        <f t="shared" ref="AO62:AO64" si="49">M62*AA62</f>
        <v>0</v>
      </c>
      <c r="AP62" s="107">
        <f t="shared" ref="AP62:AP64" si="50">N62*AB62</f>
        <v>0</v>
      </c>
      <c r="AQ62" s="107">
        <f t="shared" ref="AQ62:AQ64" si="51">O62*AC62</f>
        <v>0</v>
      </c>
    </row>
    <row r="63" spans="1:43">
      <c r="A63" s="41"/>
      <c r="B63" s="398" t="s">
        <v>872</v>
      </c>
      <c r="D63" s="38">
        <f>IFERROR(VLOOKUP($A63,'Jan DEF'!$B:$I,4,FALSE),0)</f>
        <v>0</v>
      </c>
      <c r="E63" s="38">
        <f>IFERROR(VLOOKUP($A63,'Feb DEF'!$B:$I,4,FALSE),0)</f>
        <v>0</v>
      </c>
      <c r="F63" s="38">
        <f>IFERROR(VLOOKUP($A63,'Mrt DEF'!$B:$I,4,FALSE),0)</f>
        <v>0</v>
      </c>
      <c r="G63" s="38">
        <f>IFERROR(VLOOKUP($A63,'Apr DEF'!$B:$I,4,FALSE),0)</f>
        <v>0</v>
      </c>
      <c r="H63" s="38">
        <f>IFERROR(VLOOKUP($A63,'Mei DEF'!$B:$I,4,FALSE),0)</f>
        <v>0</v>
      </c>
      <c r="I63" s="38">
        <f>IFERROR(VLOOKUP($A63,'Jun DEF'!$B:$I,4,FALSE),0)</f>
        <v>0</v>
      </c>
      <c r="J63" s="38">
        <f>IFERROR(VLOOKUP($A63,'Jul DEF'!$B:$I,4,FALSE),0)</f>
        <v>0</v>
      </c>
      <c r="K63" s="38">
        <f>IFERROR(VLOOKUP($A63,'Aug DEF'!$B:$I,4,FALSE),0)</f>
        <v>0</v>
      </c>
      <c r="L63" s="38">
        <f>IFERROR(VLOOKUP($A63,'Sep DEF'!$B:$I,4,FALSE),0)</f>
        <v>0</v>
      </c>
      <c r="M63" s="38">
        <f>IFERROR(VLOOKUP($A63,'Okt DEF'!$B:$I,4,FALSE),0)</f>
        <v>0</v>
      </c>
      <c r="N63" s="38">
        <f>IFERROR(VLOOKUP($A63,'Nov DEF'!$B:$I,4,FALSE),0)</f>
        <v>0</v>
      </c>
      <c r="O63" s="38">
        <f>IFERROR(VLOOKUP($A63,'Dec DEF'!$B:$I,4,FALSE),0)</f>
        <v>0</v>
      </c>
      <c r="R63" s="106">
        <f>IFERROR(VLOOKUP($A63,'Jan DEF'!$B:$I,7,FALSE),0)</f>
        <v>0</v>
      </c>
      <c r="S63" s="106">
        <f>IFERROR(VLOOKUP($A63,'Feb DEF'!$B:$I,7,FALSE),0)</f>
        <v>0</v>
      </c>
      <c r="T63" s="106">
        <f>IFERROR(VLOOKUP($A63,'Mrt DEF'!$B:$I,7,FALSE),0)</f>
        <v>0</v>
      </c>
      <c r="U63" s="106">
        <f>IFERROR(VLOOKUP($A63,'Apr DEF'!$B:$I,7,FALSE),0)</f>
        <v>0</v>
      </c>
      <c r="V63" s="106">
        <f>IFERROR(VLOOKUP($A63,'Mei DEF'!$B:$I,7,FALSE),0)</f>
        <v>0</v>
      </c>
      <c r="W63" s="106">
        <f>IFERROR(VLOOKUP($A63,'Jun DEF'!$B:$I,7,FALSE),0)</f>
        <v>0</v>
      </c>
      <c r="X63" s="106">
        <f>IFERROR(VLOOKUP($A63,'Jul DEF'!$B:$I,7,FALSE),0)</f>
        <v>0</v>
      </c>
      <c r="Y63" s="106">
        <f>IFERROR(VLOOKUP($A63,'Aug DEF'!$B:$I,7,FALSE),0)</f>
        <v>0</v>
      </c>
      <c r="Z63" s="106">
        <f>IFERROR(VLOOKUP($A63,'Sep DEF'!$B:$I,7,FALSE),0)</f>
        <v>0</v>
      </c>
      <c r="AA63" s="106">
        <f>IFERROR(VLOOKUP($A63,'Okt DEF'!$B:$I,7,FALSE),0)</f>
        <v>0</v>
      </c>
      <c r="AB63" s="106">
        <f>IFERROR(VLOOKUP($A63,'Nov DEF'!$B:$I,7,FALSE),0)</f>
        <v>0</v>
      </c>
      <c r="AC63" s="106">
        <f>IFERROR(VLOOKUP($A63,'Dec DEF'!$B:$I,7,FALSE),0)</f>
        <v>0</v>
      </c>
      <c r="AF63" s="107">
        <f t="shared" si="40"/>
        <v>0</v>
      </c>
      <c r="AG63" s="107">
        <f t="shared" si="41"/>
        <v>0</v>
      </c>
      <c r="AH63" s="107">
        <f t="shared" si="42"/>
        <v>0</v>
      </c>
      <c r="AI63" s="107">
        <f t="shared" si="43"/>
        <v>0</v>
      </c>
      <c r="AJ63" s="107">
        <f t="shared" si="44"/>
        <v>0</v>
      </c>
      <c r="AK63" s="107">
        <f t="shared" si="45"/>
        <v>0</v>
      </c>
      <c r="AL63" s="107">
        <f t="shared" si="46"/>
        <v>0</v>
      </c>
      <c r="AM63" s="107">
        <f t="shared" si="47"/>
        <v>0</v>
      </c>
      <c r="AN63" s="107">
        <f t="shared" si="48"/>
        <v>0</v>
      </c>
      <c r="AO63" s="107">
        <f t="shared" si="49"/>
        <v>0</v>
      </c>
      <c r="AP63" s="107">
        <f t="shared" si="50"/>
        <v>0</v>
      </c>
      <c r="AQ63" s="107">
        <f t="shared" si="51"/>
        <v>0</v>
      </c>
    </row>
    <row r="64" spans="1:43">
      <c r="A64" s="41"/>
      <c r="B64" s="398" t="s">
        <v>873</v>
      </c>
      <c r="D64" s="38">
        <f>IFERROR(VLOOKUP($A64,'Jan DEF'!$B:$I,4,FALSE),0)</f>
        <v>0</v>
      </c>
      <c r="E64" s="38">
        <f>IFERROR(VLOOKUP($A64,'Feb DEF'!$B:$I,4,FALSE),0)</f>
        <v>0</v>
      </c>
      <c r="F64" s="38">
        <f>IFERROR(VLOOKUP($A64,'Mrt DEF'!$B:$I,4,FALSE),0)</f>
        <v>0</v>
      </c>
      <c r="G64" s="38">
        <f>IFERROR(VLOOKUP($A64,'Apr DEF'!$B:$I,4,FALSE),0)</f>
        <v>0</v>
      </c>
      <c r="H64" s="38">
        <f>IFERROR(VLOOKUP($A64,'Mei DEF'!$B:$I,4,FALSE),0)</f>
        <v>0</v>
      </c>
      <c r="I64" s="38">
        <f>IFERROR(VLOOKUP($A64,'Jun DEF'!$B:$I,4,FALSE),0)</f>
        <v>0</v>
      </c>
      <c r="J64" s="38">
        <f>IFERROR(VLOOKUP($A64,'Jul DEF'!$B:$I,4,FALSE),0)</f>
        <v>0</v>
      </c>
      <c r="K64" s="38">
        <f>IFERROR(VLOOKUP($A64,'Aug DEF'!$B:$I,4,FALSE),0)</f>
        <v>0</v>
      </c>
      <c r="L64" s="38">
        <f>IFERROR(VLOOKUP($A64,'Sep DEF'!$B:$I,4,FALSE),0)</f>
        <v>0</v>
      </c>
      <c r="M64" s="38">
        <f>IFERROR(VLOOKUP($A64,'Okt DEF'!$B:$I,4,FALSE),0)</f>
        <v>0</v>
      </c>
      <c r="N64" s="38">
        <f>IFERROR(VLOOKUP($A64,'Nov DEF'!$B:$I,4,FALSE),0)</f>
        <v>0</v>
      </c>
      <c r="O64" s="38">
        <f>IFERROR(VLOOKUP($A64,'Dec DEF'!$B:$I,4,FALSE),0)</f>
        <v>0</v>
      </c>
      <c r="R64" s="106">
        <f>IFERROR(VLOOKUP($A64,'Jan DEF'!$B:$I,7,FALSE),0)</f>
        <v>0</v>
      </c>
      <c r="S64" s="106">
        <f>IFERROR(VLOOKUP($A64,'Feb DEF'!$B:$I,7,FALSE),0)</f>
        <v>0</v>
      </c>
      <c r="T64" s="106">
        <f>IFERROR(VLOOKUP($A64,'Mrt DEF'!$B:$I,7,FALSE),0)</f>
        <v>0</v>
      </c>
      <c r="U64" s="106">
        <f>IFERROR(VLOOKUP($A64,'Apr DEF'!$B:$I,7,FALSE),0)</f>
        <v>0</v>
      </c>
      <c r="V64" s="106">
        <f>IFERROR(VLOOKUP($A64,'Mei DEF'!$B:$I,7,FALSE),0)</f>
        <v>0</v>
      </c>
      <c r="W64" s="106">
        <f>IFERROR(VLOOKUP($A64,'Jun DEF'!$B:$I,7,FALSE),0)</f>
        <v>0</v>
      </c>
      <c r="X64" s="106">
        <f>IFERROR(VLOOKUP($A64,'Jul DEF'!$B:$I,7,FALSE),0)</f>
        <v>0</v>
      </c>
      <c r="Y64" s="106">
        <f>IFERROR(VLOOKUP($A64,'Aug DEF'!$B:$I,7,FALSE),0)</f>
        <v>0</v>
      </c>
      <c r="Z64" s="106">
        <f>IFERROR(VLOOKUP($A64,'Sep DEF'!$B:$I,7,FALSE),0)</f>
        <v>0</v>
      </c>
      <c r="AA64" s="106">
        <f>IFERROR(VLOOKUP($A64,'Okt DEF'!$B:$I,7,FALSE),0)</f>
        <v>0</v>
      </c>
      <c r="AB64" s="106">
        <f>IFERROR(VLOOKUP($A64,'Nov DEF'!$B:$I,7,FALSE),0)</f>
        <v>0</v>
      </c>
      <c r="AC64" s="106">
        <f>IFERROR(VLOOKUP($A64,'Dec DEF'!$B:$I,7,FALSE),0)</f>
        <v>0</v>
      </c>
      <c r="AF64" s="107">
        <f t="shared" si="40"/>
        <v>0</v>
      </c>
      <c r="AG64" s="107">
        <f t="shared" si="41"/>
        <v>0</v>
      </c>
      <c r="AH64" s="107">
        <f t="shared" si="42"/>
        <v>0</v>
      </c>
      <c r="AI64" s="107">
        <f t="shared" si="43"/>
        <v>0</v>
      </c>
      <c r="AJ64" s="107">
        <f t="shared" si="44"/>
        <v>0</v>
      </c>
      <c r="AK64" s="107">
        <f t="shared" si="45"/>
        <v>0</v>
      </c>
      <c r="AL64" s="107">
        <f t="shared" si="46"/>
        <v>0</v>
      </c>
      <c r="AM64" s="107">
        <f t="shared" si="47"/>
        <v>0</v>
      </c>
      <c r="AN64" s="107">
        <f t="shared" si="48"/>
        <v>0</v>
      </c>
      <c r="AO64" s="107">
        <f t="shared" si="49"/>
        <v>0</v>
      </c>
      <c r="AP64" s="107">
        <f t="shared" si="50"/>
        <v>0</v>
      </c>
      <c r="AQ64" s="107">
        <f t="shared" si="51"/>
        <v>0</v>
      </c>
    </row>
    <row r="65" spans="1:43">
      <c r="A65" s="41" t="s">
        <v>447</v>
      </c>
      <c r="B65" s="92" t="s">
        <v>155</v>
      </c>
      <c r="D65" s="38">
        <f>IFERROR(VLOOKUP($A65,'Jan DEF'!$B:$I,4,FALSE),0)</f>
        <v>5.8299999999999998E-2</v>
      </c>
      <c r="E65" s="38">
        <f>IFERROR(VLOOKUP($A65,'Feb DEF'!$B:$I,4,FALSE),0)</f>
        <v>7.5999999999999998E-2</v>
      </c>
      <c r="F65" s="38">
        <f>IFERROR(VLOOKUP($A65,'Mrt DEF'!$B:$I,4,FALSE),0)</f>
        <v>5.9900000000000002E-2</v>
      </c>
      <c r="G65" s="38">
        <f>IFERROR(VLOOKUP($A65,'Apr DEF'!$B:$I,4,FALSE),0)</f>
        <v>5.7500000000000002E-2</v>
      </c>
      <c r="H65" s="38">
        <f>IFERROR(VLOOKUP($A65,'Mei DEF'!$B:$I,4,FALSE),0)</f>
        <v>3.9899999999999998E-2</v>
      </c>
      <c r="I65" s="38">
        <f>IFERROR(VLOOKUP($A65,'Jun DEF'!$B:$I,4,FALSE),0)</f>
        <v>3.6799999999999999E-2</v>
      </c>
      <c r="J65" s="38">
        <f>IFERROR(VLOOKUP($A65,'Jul DEF'!$B:$I,4,FALSE),0)</f>
        <v>0</v>
      </c>
      <c r="K65" s="38">
        <f>IFERROR(VLOOKUP($A65,'Aug DEF'!$B:$I,4,FALSE),0)</f>
        <v>0</v>
      </c>
      <c r="L65" s="38">
        <f>IFERROR(VLOOKUP($A65,'Sep DEF'!$B:$I,4,FALSE),0)</f>
        <v>0</v>
      </c>
      <c r="M65" s="38">
        <f>IFERROR(VLOOKUP($A65,'Okt DEF'!$B:$I,4,FALSE),0)</f>
        <v>0</v>
      </c>
      <c r="N65" s="38">
        <f>IFERROR(VLOOKUP($A65,'Nov DEF'!$B:$I,4,FALSE),0)</f>
        <v>0</v>
      </c>
      <c r="O65" s="38">
        <f>IFERROR(VLOOKUP($A65,'Dec DEF'!$B:$I,4,FALSE),0)</f>
        <v>0</v>
      </c>
      <c r="R65" s="106">
        <f>IFERROR(VLOOKUP($A65,'Jan DEF'!$B:$I,7,FALSE),0)</f>
        <v>37.020000000000003</v>
      </c>
      <c r="S65" s="106">
        <f>IFERROR(VLOOKUP($A65,'Feb DEF'!$B:$I,7,FALSE),0)</f>
        <v>37.520000000000003</v>
      </c>
      <c r="T65" s="106">
        <f>IFERROR(VLOOKUP($A65,'Mrt DEF'!$B:$I,7,FALSE),0)</f>
        <v>37.9</v>
      </c>
      <c r="U65" s="106">
        <f>IFERROR(VLOOKUP($A65,'Apr DEF'!$B:$I,7,FALSE),0)</f>
        <v>38.79</v>
      </c>
      <c r="V65" s="106">
        <f>IFERROR(VLOOKUP($A65,'Mei DEF'!$B:$I,7,FALSE),0)</f>
        <v>38.97</v>
      </c>
      <c r="W65" s="106">
        <f>IFERROR(VLOOKUP($A65,'Jun DEF'!$B:$I,7,FALSE),0)</f>
        <v>38.54</v>
      </c>
      <c r="X65" s="106">
        <f>IFERROR(VLOOKUP($A65,'Jul DEF'!$B:$I,7,FALSE),0)</f>
        <v>0</v>
      </c>
      <c r="Y65" s="106">
        <f>IFERROR(VLOOKUP($A65,'Aug DEF'!$B:$I,7,FALSE),0)</f>
        <v>0</v>
      </c>
      <c r="Z65" s="106">
        <f>IFERROR(VLOOKUP($A65,'Sep DEF'!$B:$I,7,FALSE),0)</f>
        <v>0</v>
      </c>
      <c r="AA65" s="106">
        <f>IFERROR(VLOOKUP($A65,'Okt DEF'!$B:$I,7,FALSE),0)</f>
        <v>0</v>
      </c>
      <c r="AB65" s="106">
        <f>IFERROR(VLOOKUP($A65,'Nov DEF'!$B:$I,7,FALSE),0)</f>
        <v>0</v>
      </c>
      <c r="AC65" s="106">
        <f>IFERROR(VLOOKUP($A65,'Dec DEF'!$B:$I,7,FALSE),0)</f>
        <v>0</v>
      </c>
      <c r="AF65" s="107">
        <f t="shared" ref="AF65" si="52">D65*R65</f>
        <v>2.1582660000000002</v>
      </c>
      <c r="AG65" s="107">
        <f t="shared" ref="AG65" si="53">E65*S65</f>
        <v>2.8515200000000003</v>
      </c>
      <c r="AH65" s="107">
        <f t="shared" ref="AH65" si="54">F65*T65</f>
        <v>2.2702100000000001</v>
      </c>
      <c r="AI65" s="107">
        <f t="shared" ref="AI65" si="55">G65*U65</f>
        <v>2.2304249999999999</v>
      </c>
      <c r="AJ65" s="107">
        <f t="shared" ref="AJ65" si="56">H65*V65</f>
        <v>1.5549029999999999</v>
      </c>
      <c r="AK65" s="107">
        <f t="shared" ref="AK65" si="57">I65*W65</f>
        <v>1.418272</v>
      </c>
      <c r="AL65" s="107">
        <f t="shared" ref="AL65" si="58">J65*X65</f>
        <v>0</v>
      </c>
      <c r="AM65" s="107">
        <f t="shared" ref="AM65" si="59">K65*Y65</f>
        <v>0</v>
      </c>
      <c r="AN65" s="107">
        <f t="shared" ref="AN65" si="60">L65*Z65</f>
        <v>0</v>
      </c>
      <c r="AO65" s="107">
        <f t="shared" ref="AO65" si="61">M65*AA65</f>
        <v>0</v>
      </c>
      <c r="AP65" s="107">
        <f t="shared" ref="AP65" si="62">N65*AB65</f>
        <v>0</v>
      </c>
      <c r="AQ65" s="107">
        <f t="shared" ref="AQ65" si="63">O65*AC65</f>
        <v>0</v>
      </c>
    </row>
    <row r="66" spans="1:43" ht="15.75" thickBot="1">
      <c r="A66" s="124" t="s">
        <v>240</v>
      </c>
      <c r="B66" s="124" t="s">
        <v>240</v>
      </c>
      <c r="D66" s="109"/>
      <c r="E66" s="109"/>
      <c r="F66" s="109"/>
      <c r="G66" s="109"/>
      <c r="H66" s="109"/>
      <c r="I66" s="109"/>
      <c r="J66" s="109"/>
      <c r="K66" s="109"/>
      <c r="L66" s="109"/>
      <c r="M66" s="109"/>
      <c r="N66" s="109"/>
      <c r="O66" s="109"/>
      <c r="R66" s="109">
        <f t="shared" ref="R66:AC66" si="64">SUM(R3:R61)</f>
        <v>888.77000000000021</v>
      </c>
      <c r="S66" s="109">
        <f t="shared" si="64"/>
        <v>893.98999999999978</v>
      </c>
      <c r="T66" s="109">
        <f t="shared" si="64"/>
        <v>900.20999999999992</v>
      </c>
      <c r="U66" s="109">
        <f t="shared" si="64"/>
        <v>899.7700000000001</v>
      </c>
      <c r="V66" s="109">
        <f t="shared" si="64"/>
        <v>898.8599999999999</v>
      </c>
      <c r="W66" s="109">
        <f t="shared" si="64"/>
        <v>898.37</v>
      </c>
      <c r="X66" s="109">
        <f t="shared" si="64"/>
        <v>0</v>
      </c>
      <c r="Y66" s="109">
        <f t="shared" si="64"/>
        <v>0</v>
      </c>
      <c r="Z66" s="109">
        <f t="shared" si="64"/>
        <v>0</v>
      </c>
      <c r="AA66" s="109">
        <f t="shared" si="64"/>
        <v>0</v>
      </c>
      <c r="AB66" s="109">
        <f t="shared" si="64"/>
        <v>0</v>
      </c>
      <c r="AC66" s="109">
        <f t="shared" si="64"/>
        <v>0</v>
      </c>
      <c r="AF66" s="110">
        <f t="shared" ref="AF66:AQ66" si="65">SUM(AF3:AF61)</f>
        <v>59.406435000000002</v>
      </c>
      <c r="AG66" s="110">
        <f t="shared" si="65"/>
        <v>55.182991000000008</v>
      </c>
      <c r="AH66" s="110">
        <f t="shared" si="65"/>
        <v>60.57787900000001</v>
      </c>
      <c r="AI66" s="110">
        <f t="shared" si="65"/>
        <v>62.186548000000016</v>
      </c>
      <c r="AJ66" s="110">
        <f t="shared" si="65"/>
        <v>56.471008999999995</v>
      </c>
      <c r="AK66" s="110">
        <f t="shared" si="65"/>
        <v>57.437308999999999</v>
      </c>
      <c r="AL66" s="110">
        <f t="shared" si="65"/>
        <v>0</v>
      </c>
      <c r="AM66" s="110">
        <f t="shared" si="65"/>
        <v>0</v>
      </c>
      <c r="AN66" s="110">
        <f t="shared" si="65"/>
        <v>0</v>
      </c>
      <c r="AO66" s="110">
        <f t="shared" si="65"/>
        <v>0</v>
      </c>
      <c r="AP66" s="110">
        <f t="shared" si="65"/>
        <v>0</v>
      </c>
      <c r="AQ66" s="110">
        <f t="shared" si="65"/>
        <v>0</v>
      </c>
    </row>
    <row r="67" spans="1:43" ht="15.75" thickTop="1"/>
  </sheetData>
  <mergeCells count="3">
    <mergeCell ref="D2:O2"/>
    <mergeCell ref="R2:AC2"/>
    <mergeCell ref="AF2:AQ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5"/>
  <dimension ref="A1:J439"/>
  <sheetViews>
    <sheetView topLeftCell="A248" workbookViewId="0">
      <selection activeCell="E343" sqref="E343"/>
    </sheetView>
  </sheetViews>
  <sheetFormatPr defaultColWidth="10.85546875" defaultRowHeight="12.75"/>
  <cols>
    <col min="1" max="1" width="14.28515625" style="14" customWidth="1"/>
    <col min="2" max="2" width="57.42578125" style="14" customWidth="1"/>
    <col min="3" max="4" width="14.85546875" style="14" customWidth="1"/>
    <col min="5" max="5" width="14.28515625" style="14" customWidth="1"/>
    <col min="6" max="6" width="9.7109375" style="14" customWidth="1"/>
    <col min="7" max="7" width="11.85546875" style="14" customWidth="1"/>
    <col min="8" max="8" width="13.42578125" style="14" customWidth="1"/>
    <col min="9" max="9" width="9.7109375" style="14" customWidth="1"/>
    <col min="10" max="10" width="58.140625" style="14" customWidth="1"/>
    <col min="11" max="16384" width="10.85546875" style="14"/>
  </cols>
  <sheetData>
    <row r="1" spans="1:10" ht="35.1" customHeight="1">
      <c r="A1" s="462" t="s">
        <v>449</v>
      </c>
      <c r="B1" s="462"/>
      <c r="C1" s="462"/>
      <c r="D1" s="462"/>
      <c r="E1" s="462"/>
      <c r="F1" s="462"/>
      <c r="G1" s="462"/>
      <c r="H1" s="462"/>
      <c r="I1" s="462"/>
      <c r="J1" s="462"/>
    </row>
    <row r="2" spans="1:10" ht="14.25">
      <c r="A2" s="463"/>
      <c r="B2" s="463"/>
      <c r="C2" s="463"/>
      <c r="D2" s="463"/>
      <c r="E2" s="463"/>
      <c r="F2" s="463"/>
      <c r="G2" s="463"/>
      <c r="H2" s="463"/>
      <c r="I2" s="463"/>
      <c r="J2" s="439"/>
    </row>
    <row r="3" spans="1:10" ht="14.25">
      <c r="A3" s="464" t="s">
        <v>450</v>
      </c>
      <c r="B3" s="464"/>
      <c r="C3" s="464"/>
      <c r="D3" s="464"/>
      <c r="E3" s="464"/>
      <c r="F3" s="464"/>
      <c r="G3" s="464"/>
      <c r="H3" s="464"/>
      <c r="I3" s="464"/>
      <c r="J3" s="15" t="s">
        <v>451</v>
      </c>
    </row>
    <row r="4" spans="1:10" ht="14.25">
      <c r="A4" s="463"/>
      <c r="B4" s="463"/>
      <c r="C4" s="463"/>
      <c r="D4" s="463"/>
      <c r="E4" s="463"/>
      <c r="F4" s="463"/>
      <c r="G4" s="463"/>
      <c r="H4" s="463"/>
      <c r="I4" s="463"/>
      <c r="J4" s="439"/>
    </row>
    <row r="5" spans="1:10" ht="14.25">
      <c r="A5" s="464" t="s">
        <v>452</v>
      </c>
      <c r="B5" s="464"/>
      <c r="C5" s="464"/>
      <c r="D5" s="464"/>
      <c r="E5" s="464"/>
      <c r="F5" s="464"/>
      <c r="G5" s="464"/>
      <c r="H5" s="464"/>
      <c r="I5" s="464"/>
      <c r="J5" s="15" t="s">
        <v>453</v>
      </c>
    </row>
    <row r="6" spans="1:10" ht="14.25">
      <c r="A6" s="464" t="s">
        <v>454</v>
      </c>
      <c r="B6" s="464"/>
      <c r="C6" s="464"/>
      <c r="D6" s="464"/>
      <c r="E6" s="464"/>
      <c r="F6" s="464"/>
      <c r="G6" s="464"/>
      <c r="H6" s="464"/>
      <c r="I6" s="464"/>
      <c r="J6" s="15"/>
    </row>
    <row r="7" spans="1:10" ht="14.25">
      <c r="A7" s="464" t="s">
        <v>455</v>
      </c>
      <c r="B7" s="464"/>
      <c r="C7" s="464"/>
      <c r="D7" s="464"/>
      <c r="E7" s="464"/>
      <c r="F7" s="464"/>
      <c r="G7" s="464"/>
      <c r="H7" s="464"/>
      <c r="I7" s="464"/>
      <c r="J7" s="15" t="s">
        <v>456</v>
      </c>
    </row>
    <row r="8" spans="1:10" ht="14.25">
      <c r="A8" s="464" t="s">
        <v>457</v>
      </c>
      <c r="B8" s="464"/>
      <c r="C8" s="464"/>
      <c r="D8" s="464"/>
      <c r="E8" s="464"/>
      <c r="F8" s="464"/>
      <c r="G8" s="464"/>
      <c r="H8" s="464"/>
      <c r="I8" s="464"/>
      <c r="J8" s="15" t="s">
        <v>458</v>
      </c>
    </row>
    <row r="9" spans="1:10" ht="14.1" customHeight="1">
      <c r="A9" s="464" t="s">
        <v>459</v>
      </c>
      <c r="B9" s="464"/>
      <c r="C9" s="464"/>
      <c r="D9" s="464"/>
      <c r="E9" s="464"/>
      <c r="F9" s="464"/>
      <c r="G9" s="464"/>
      <c r="H9" s="464"/>
      <c r="I9" s="464"/>
      <c r="J9" s="16">
        <v>44228.361319444448</v>
      </c>
    </row>
    <row r="10" spans="1:10" ht="13.5" thickBot="1">
      <c r="A10" s="463"/>
      <c r="B10" s="463"/>
      <c r="C10" s="463"/>
      <c r="D10" s="463"/>
      <c r="E10" s="463"/>
      <c r="F10" s="463"/>
      <c r="G10" s="463"/>
      <c r="H10" s="463"/>
      <c r="I10" s="463"/>
      <c r="J10" s="463"/>
    </row>
    <row r="11" spans="1:10" ht="27.95" customHeight="1" thickBot="1">
      <c r="A11" s="468" t="s">
        <v>460</v>
      </c>
      <c r="B11" s="469"/>
      <c r="C11" s="472" t="s">
        <v>461</v>
      </c>
      <c r="D11" s="473"/>
      <c r="E11" s="474"/>
      <c r="F11" s="475" t="s">
        <v>462</v>
      </c>
      <c r="G11" s="475" t="s">
        <v>463</v>
      </c>
      <c r="H11" s="475" t="s">
        <v>115</v>
      </c>
      <c r="I11" s="475" t="s">
        <v>464</v>
      </c>
    </row>
    <row r="12" spans="1:10" ht="27.95" customHeight="1" thickBot="1">
      <c r="A12" s="470"/>
      <c r="B12" s="471"/>
      <c r="C12" s="17" t="s">
        <v>465</v>
      </c>
      <c r="D12" s="17" t="s">
        <v>466</v>
      </c>
      <c r="E12" s="17" t="s">
        <v>257</v>
      </c>
      <c r="F12" s="476"/>
      <c r="G12" s="476"/>
      <c r="H12" s="476"/>
      <c r="I12" s="476"/>
    </row>
    <row r="13" spans="1:10" ht="13.5" thickBot="1">
      <c r="A13" s="18"/>
      <c r="B13" s="19" t="s">
        <v>467</v>
      </c>
      <c r="C13" s="465" t="s">
        <v>468</v>
      </c>
      <c r="D13" s="466"/>
      <c r="E13" s="466"/>
      <c r="F13" s="466"/>
      <c r="G13" s="466"/>
      <c r="H13" s="466"/>
      <c r="I13" s="467"/>
    </row>
    <row r="14" spans="1:10" ht="13.5" thickBot="1">
      <c r="A14" s="18"/>
      <c r="B14" s="19" t="s">
        <v>469</v>
      </c>
      <c r="C14" s="465" t="s">
        <v>468</v>
      </c>
      <c r="D14" s="466"/>
      <c r="E14" s="466"/>
      <c r="F14" s="466"/>
      <c r="G14" s="466"/>
      <c r="H14" s="466"/>
      <c r="I14" s="467"/>
    </row>
    <row r="15" spans="1:10" ht="26.25" thickBot="1">
      <c r="A15" s="18"/>
      <c r="B15" s="19" t="s">
        <v>470</v>
      </c>
      <c r="C15" s="465" t="s">
        <v>468</v>
      </c>
      <c r="D15" s="466"/>
      <c r="E15" s="466"/>
      <c r="F15" s="466"/>
      <c r="G15" s="466"/>
      <c r="H15" s="466"/>
      <c r="I15" s="467"/>
    </row>
    <row r="16" spans="1:10" ht="13.5" thickBot="1">
      <c r="A16" s="18"/>
      <c r="B16" s="19" t="s">
        <v>471</v>
      </c>
      <c r="C16" s="465" t="s">
        <v>468</v>
      </c>
      <c r="D16" s="466"/>
      <c r="E16" s="466"/>
      <c r="F16" s="466"/>
      <c r="G16" s="466"/>
      <c r="H16" s="466"/>
      <c r="I16" s="467"/>
    </row>
    <row r="17" spans="1:9" ht="13.5" thickBot="1">
      <c r="A17" s="18"/>
      <c r="B17" s="19" t="s">
        <v>472</v>
      </c>
      <c r="C17" s="465" t="s">
        <v>468</v>
      </c>
      <c r="D17" s="466"/>
      <c r="E17" s="466"/>
      <c r="F17" s="466"/>
      <c r="G17" s="466"/>
      <c r="H17" s="466"/>
      <c r="I17" s="467"/>
    </row>
    <row r="18" spans="1:9" ht="13.5" thickBot="1">
      <c r="A18" s="18"/>
      <c r="B18" s="19" t="s">
        <v>473</v>
      </c>
      <c r="C18" s="465" t="s">
        <v>468</v>
      </c>
      <c r="D18" s="466"/>
      <c r="E18" s="466"/>
      <c r="F18" s="466"/>
      <c r="G18" s="466"/>
      <c r="H18" s="466"/>
      <c r="I18" s="467"/>
    </row>
    <row r="19" spans="1:9" ht="13.5" thickBot="1">
      <c r="A19" s="18"/>
      <c r="B19" s="19" t="s">
        <v>474</v>
      </c>
      <c r="C19" s="465" t="s">
        <v>468</v>
      </c>
      <c r="D19" s="466"/>
      <c r="E19" s="466"/>
      <c r="F19" s="466"/>
      <c r="G19" s="466"/>
      <c r="H19" s="466"/>
      <c r="I19" s="467"/>
    </row>
    <row r="20" spans="1:9" ht="13.5" thickBot="1">
      <c r="A20" s="18"/>
      <c r="B20" s="19" t="s">
        <v>475</v>
      </c>
      <c r="C20" s="465" t="s">
        <v>468</v>
      </c>
      <c r="D20" s="466"/>
      <c r="E20" s="466"/>
      <c r="F20" s="466"/>
      <c r="G20" s="466"/>
      <c r="H20" s="466"/>
      <c r="I20" s="467"/>
    </row>
    <row r="21" spans="1:9" ht="13.5" thickBot="1">
      <c r="A21" s="18"/>
      <c r="B21" s="19" t="s">
        <v>476</v>
      </c>
      <c r="C21" s="465" t="s">
        <v>468</v>
      </c>
      <c r="D21" s="466"/>
      <c r="E21" s="466"/>
      <c r="F21" s="466"/>
      <c r="G21" s="466"/>
      <c r="H21" s="466"/>
      <c r="I21" s="467"/>
    </row>
    <row r="22" spans="1:9" ht="13.5" thickBot="1">
      <c r="A22" s="18"/>
      <c r="B22" s="19" t="s">
        <v>477</v>
      </c>
      <c r="C22" s="465" t="s">
        <v>468</v>
      </c>
      <c r="D22" s="466"/>
      <c r="E22" s="466"/>
      <c r="F22" s="466"/>
      <c r="G22" s="466"/>
      <c r="H22" s="466"/>
      <c r="I22" s="467"/>
    </row>
    <row r="23" spans="1:9" ht="13.5" thickBot="1">
      <c r="A23" s="18"/>
      <c r="B23" s="19" t="s">
        <v>478</v>
      </c>
      <c r="C23" s="465" t="s">
        <v>468</v>
      </c>
      <c r="D23" s="466"/>
      <c r="E23" s="466"/>
      <c r="F23" s="466"/>
      <c r="G23" s="466"/>
      <c r="H23" s="466"/>
      <c r="I23" s="467"/>
    </row>
    <row r="24" spans="1:9" ht="13.5" thickBot="1">
      <c r="A24" s="18"/>
      <c r="B24" s="19" t="s">
        <v>479</v>
      </c>
      <c r="C24" s="465" t="s">
        <v>468</v>
      </c>
      <c r="D24" s="466"/>
      <c r="E24" s="466"/>
      <c r="F24" s="466"/>
      <c r="G24" s="466"/>
      <c r="H24" s="466"/>
      <c r="I24" s="467"/>
    </row>
    <row r="25" spans="1:9" ht="13.5" thickBot="1">
      <c r="A25" s="18"/>
      <c r="B25" s="19" t="s">
        <v>480</v>
      </c>
      <c r="C25" s="465" t="s">
        <v>468</v>
      </c>
      <c r="D25" s="466"/>
      <c r="E25" s="466"/>
      <c r="F25" s="466"/>
      <c r="G25" s="466"/>
      <c r="H25" s="466"/>
      <c r="I25" s="467"/>
    </row>
    <row r="26" spans="1:9" ht="13.5" thickBot="1">
      <c r="A26" s="18"/>
      <c r="B26" s="19" t="s">
        <v>481</v>
      </c>
      <c r="C26" s="465" t="s">
        <v>468</v>
      </c>
      <c r="D26" s="466"/>
      <c r="E26" s="466"/>
      <c r="F26" s="466"/>
      <c r="G26" s="466"/>
      <c r="H26" s="466"/>
      <c r="I26" s="467"/>
    </row>
    <row r="27" spans="1:9" ht="13.5" thickBot="1">
      <c r="A27" s="18"/>
      <c r="B27" s="19" t="s">
        <v>482</v>
      </c>
      <c r="C27" s="465" t="s">
        <v>468</v>
      </c>
      <c r="D27" s="466"/>
      <c r="E27" s="466"/>
      <c r="F27" s="466"/>
      <c r="G27" s="466"/>
      <c r="H27" s="466"/>
      <c r="I27" s="467"/>
    </row>
    <row r="28" spans="1:9" ht="13.5" thickBot="1">
      <c r="A28" s="18"/>
      <c r="B28" s="19" t="s">
        <v>483</v>
      </c>
      <c r="C28" s="465" t="s">
        <v>468</v>
      </c>
      <c r="D28" s="466"/>
      <c r="E28" s="466"/>
      <c r="F28" s="466"/>
      <c r="G28" s="466"/>
      <c r="H28" s="466"/>
      <c r="I28" s="467"/>
    </row>
    <row r="29" spans="1:9" ht="13.5" thickBot="1">
      <c r="A29" s="18"/>
      <c r="B29" s="19" t="s">
        <v>484</v>
      </c>
      <c r="C29" s="465" t="s">
        <v>468</v>
      </c>
      <c r="D29" s="466"/>
      <c r="E29" s="466"/>
      <c r="F29" s="466"/>
      <c r="G29" s="466"/>
      <c r="H29" s="466"/>
      <c r="I29" s="467"/>
    </row>
    <row r="30" spans="1:9" ht="13.5" thickBot="1">
      <c r="A30" s="18"/>
      <c r="B30" s="19" t="s">
        <v>485</v>
      </c>
      <c r="C30" s="465" t="s">
        <v>468</v>
      </c>
      <c r="D30" s="466"/>
      <c r="E30" s="466"/>
      <c r="F30" s="466"/>
      <c r="G30" s="466"/>
      <c r="H30" s="466"/>
      <c r="I30" s="467"/>
    </row>
    <row r="31" spans="1:9" ht="13.5" thickBot="1">
      <c r="A31" s="18"/>
      <c r="B31" s="19" t="s">
        <v>486</v>
      </c>
      <c r="C31" s="465" t="s">
        <v>468</v>
      </c>
      <c r="D31" s="466"/>
      <c r="E31" s="466"/>
      <c r="F31" s="466"/>
      <c r="G31" s="466"/>
      <c r="H31" s="466"/>
      <c r="I31" s="467"/>
    </row>
    <row r="32" spans="1:9" ht="13.5" thickBot="1">
      <c r="A32" s="18"/>
      <c r="B32" s="19" t="s">
        <v>487</v>
      </c>
      <c r="C32" s="465" t="s">
        <v>468</v>
      </c>
      <c r="D32" s="466"/>
      <c r="E32" s="466"/>
      <c r="F32" s="466"/>
      <c r="G32" s="466"/>
      <c r="H32" s="466"/>
      <c r="I32" s="467"/>
    </row>
    <row r="33" spans="1:9" ht="13.5" thickBot="1">
      <c r="A33" s="18"/>
      <c r="B33" s="19" t="s">
        <v>488</v>
      </c>
      <c r="C33" s="465" t="s">
        <v>468</v>
      </c>
      <c r="D33" s="466"/>
      <c r="E33" s="466"/>
      <c r="F33" s="466"/>
      <c r="G33" s="466"/>
      <c r="H33" s="466"/>
      <c r="I33" s="467"/>
    </row>
    <row r="34" spans="1:9" ht="13.5" thickBot="1">
      <c r="A34" s="18"/>
      <c r="B34" s="19" t="s">
        <v>489</v>
      </c>
      <c r="C34" s="465" t="s">
        <v>468</v>
      </c>
      <c r="D34" s="466"/>
      <c r="E34" s="466"/>
      <c r="F34" s="466"/>
      <c r="G34" s="466"/>
      <c r="H34" s="466"/>
      <c r="I34" s="467"/>
    </row>
    <row r="35" spans="1:9" ht="13.5" thickBot="1">
      <c r="A35" s="18"/>
      <c r="B35" s="19" t="s">
        <v>490</v>
      </c>
      <c r="C35" s="465" t="s">
        <v>468</v>
      </c>
      <c r="D35" s="466"/>
      <c r="E35" s="466"/>
      <c r="F35" s="466"/>
      <c r="G35" s="466"/>
      <c r="H35" s="466"/>
      <c r="I35" s="467"/>
    </row>
    <row r="36" spans="1:9" ht="13.5" thickBot="1">
      <c r="A36" s="18"/>
      <c r="B36" s="19" t="s">
        <v>491</v>
      </c>
      <c r="C36" s="465" t="s">
        <v>468</v>
      </c>
      <c r="D36" s="466"/>
      <c r="E36" s="466"/>
      <c r="F36" s="466"/>
      <c r="G36" s="466"/>
      <c r="H36" s="466"/>
      <c r="I36" s="467"/>
    </row>
    <row r="37" spans="1:9" ht="13.5" thickBot="1">
      <c r="A37" s="18"/>
      <c r="B37" s="19" t="s">
        <v>492</v>
      </c>
      <c r="C37" s="465" t="s">
        <v>468</v>
      </c>
      <c r="D37" s="466"/>
      <c r="E37" s="466"/>
      <c r="F37" s="466"/>
      <c r="G37" s="466"/>
      <c r="H37" s="466"/>
      <c r="I37" s="467"/>
    </row>
    <row r="38" spans="1:9" ht="13.5" thickBot="1">
      <c r="A38" s="18"/>
      <c r="B38" s="19" t="s">
        <v>493</v>
      </c>
      <c r="C38" s="465" t="s">
        <v>468</v>
      </c>
      <c r="D38" s="466"/>
      <c r="E38" s="466"/>
      <c r="F38" s="466"/>
      <c r="G38" s="466"/>
      <c r="H38" s="466"/>
      <c r="I38" s="467"/>
    </row>
    <row r="39" spans="1:9" ht="13.5" thickBot="1">
      <c r="A39" s="18"/>
      <c r="B39" s="19" t="s">
        <v>494</v>
      </c>
      <c r="C39" s="465" t="s">
        <v>468</v>
      </c>
      <c r="D39" s="466"/>
      <c r="E39" s="466"/>
      <c r="F39" s="466"/>
      <c r="G39" s="466"/>
      <c r="H39" s="466"/>
      <c r="I39" s="467"/>
    </row>
    <row r="40" spans="1:9" ht="13.5" thickBot="1">
      <c r="A40" s="18"/>
      <c r="B40" s="19" t="s">
        <v>495</v>
      </c>
      <c r="C40" s="465" t="s">
        <v>468</v>
      </c>
      <c r="D40" s="466"/>
      <c r="E40" s="466"/>
      <c r="F40" s="466"/>
      <c r="G40" s="466"/>
      <c r="H40" s="466"/>
      <c r="I40" s="467"/>
    </row>
    <row r="41" spans="1:9" ht="27.95" customHeight="1" thickBot="1">
      <c r="A41" s="18"/>
      <c r="B41" s="19" t="s">
        <v>416</v>
      </c>
      <c r="C41" s="20">
        <v>0</v>
      </c>
      <c r="D41" s="20">
        <v>0</v>
      </c>
      <c r="E41" s="20">
        <v>0</v>
      </c>
      <c r="F41" s="21">
        <v>0</v>
      </c>
      <c r="G41" s="21">
        <v>0</v>
      </c>
      <c r="H41" s="21">
        <v>0</v>
      </c>
      <c r="I41" s="22">
        <v>0</v>
      </c>
    </row>
    <row r="42" spans="1:9" ht="13.5" thickBot="1">
      <c r="A42" s="18"/>
      <c r="B42" s="19" t="s">
        <v>496</v>
      </c>
      <c r="C42" s="465" t="s">
        <v>468</v>
      </c>
      <c r="D42" s="466"/>
      <c r="E42" s="466"/>
      <c r="F42" s="466"/>
      <c r="G42" s="466"/>
      <c r="H42" s="466"/>
      <c r="I42" s="467"/>
    </row>
    <row r="43" spans="1:9" ht="27.95" customHeight="1" thickBot="1">
      <c r="A43" s="18"/>
      <c r="B43" s="19" t="s">
        <v>497</v>
      </c>
      <c r="C43" s="20">
        <v>0</v>
      </c>
      <c r="D43" s="20">
        <v>0</v>
      </c>
      <c r="E43" s="20">
        <v>0</v>
      </c>
      <c r="F43" s="21">
        <v>0</v>
      </c>
      <c r="G43" s="21">
        <v>0</v>
      </c>
      <c r="H43" s="21">
        <v>1.2</v>
      </c>
      <c r="I43" s="22">
        <v>2</v>
      </c>
    </row>
    <row r="44" spans="1:9" ht="27.95" customHeight="1" thickBot="1">
      <c r="A44" s="18"/>
      <c r="B44" s="19" t="s">
        <v>417</v>
      </c>
      <c r="C44" s="20">
        <v>0</v>
      </c>
      <c r="D44" s="20">
        <v>0</v>
      </c>
      <c r="E44" s="20">
        <v>0</v>
      </c>
      <c r="F44" s="21">
        <v>0</v>
      </c>
      <c r="G44" s="21">
        <v>0</v>
      </c>
      <c r="H44" s="21">
        <v>1.2</v>
      </c>
      <c r="I44" s="22">
        <v>2</v>
      </c>
    </row>
    <row r="45" spans="1:9" ht="13.5" thickBot="1">
      <c r="A45" s="18"/>
      <c r="B45" s="19" t="s">
        <v>498</v>
      </c>
      <c r="C45" s="465" t="s">
        <v>468</v>
      </c>
      <c r="D45" s="466"/>
      <c r="E45" s="466"/>
      <c r="F45" s="466"/>
      <c r="G45" s="466"/>
      <c r="H45" s="466"/>
      <c r="I45" s="467"/>
    </row>
    <row r="46" spans="1:9" ht="13.5" thickBot="1">
      <c r="A46" s="18"/>
      <c r="B46" s="19" t="s">
        <v>499</v>
      </c>
      <c r="C46" s="465" t="s">
        <v>468</v>
      </c>
      <c r="D46" s="466"/>
      <c r="E46" s="466"/>
      <c r="F46" s="466"/>
      <c r="G46" s="466"/>
      <c r="H46" s="466"/>
      <c r="I46" s="467"/>
    </row>
    <row r="47" spans="1:9" ht="13.5" thickBot="1">
      <c r="A47" s="18"/>
      <c r="B47" s="19" t="s">
        <v>500</v>
      </c>
      <c r="C47" s="465" t="s">
        <v>468</v>
      </c>
      <c r="D47" s="466"/>
      <c r="E47" s="466"/>
      <c r="F47" s="466"/>
      <c r="G47" s="466"/>
      <c r="H47" s="466"/>
      <c r="I47" s="467"/>
    </row>
    <row r="48" spans="1:9" ht="27.95" customHeight="1" thickBot="1">
      <c r="A48" s="18"/>
      <c r="B48" s="19" t="s">
        <v>418</v>
      </c>
      <c r="C48" s="20">
        <v>0</v>
      </c>
      <c r="D48" s="20">
        <v>0</v>
      </c>
      <c r="E48" s="20">
        <v>0</v>
      </c>
      <c r="F48" s="21">
        <v>0</v>
      </c>
      <c r="G48" s="21">
        <v>0</v>
      </c>
      <c r="H48" s="21">
        <v>0</v>
      </c>
      <c r="I48" s="22">
        <v>0</v>
      </c>
    </row>
    <row r="49" spans="1:9" ht="27.95" customHeight="1" thickBot="1">
      <c r="A49" s="18"/>
      <c r="B49" s="19" t="s">
        <v>501</v>
      </c>
      <c r="C49" s="20">
        <v>0</v>
      </c>
      <c r="D49" s="20">
        <v>0</v>
      </c>
      <c r="E49" s="20">
        <v>0</v>
      </c>
      <c r="F49" s="21">
        <v>0</v>
      </c>
      <c r="G49" s="21">
        <v>0</v>
      </c>
      <c r="H49" s="21">
        <v>0.4</v>
      </c>
      <c r="I49" s="22">
        <v>1</v>
      </c>
    </row>
    <row r="50" spans="1:9" ht="27.95" customHeight="1" thickBot="1">
      <c r="A50" s="18"/>
      <c r="B50" s="19" t="s">
        <v>502</v>
      </c>
      <c r="C50" s="20">
        <v>8.7800000000000003E-2</v>
      </c>
      <c r="D50" s="20">
        <v>0</v>
      </c>
      <c r="E50" s="20">
        <v>8.7800000000000003E-2</v>
      </c>
      <c r="F50" s="21">
        <v>0</v>
      </c>
      <c r="G50" s="21">
        <v>3</v>
      </c>
      <c r="H50" s="21">
        <v>17.75</v>
      </c>
      <c r="I50" s="22">
        <v>31</v>
      </c>
    </row>
    <row r="51" spans="1:9" ht="13.5" thickBot="1">
      <c r="A51" s="18"/>
      <c r="B51" s="19" t="s">
        <v>503</v>
      </c>
      <c r="C51" s="465" t="s">
        <v>468</v>
      </c>
      <c r="D51" s="466"/>
      <c r="E51" s="466"/>
      <c r="F51" s="466"/>
      <c r="G51" s="466"/>
      <c r="H51" s="466"/>
      <c r="I51" s="467"/>
    </row>
    <row r="52" spans="1:9" ht="13.5" thickBot="1">
      <c r="A52" s="18"/>
      <c r="B52" s="19" t="s">
        <v>504</v>
      </c>
      <c r="C52" s="465" t="s">
        <v>468</v>
      </c>
      <c r="D52" s="466"/>
      <c r="E52" s="466"/>
      <c r="F52" s="466"/>
      <c r="G52" s="466"/>
      <c r="H52" s="466"/>
      <c r="I52" s="467"/>
    </row>
    <row r="53" spans="1:9" ht="13.5" thickBot="1">
      <c r="A53" s="18"/>
      <c r="B53" s="19" t="s">
        <v>505</v>
      </c>
      <c r="C53" s="465" t="s">
        <v>468</v>
      </c>
      <c r="D53" s="466"/>
      <c r="E53" s="466"/>
      <c r="F53" s="466"/>
      <c r="G53" s="466"/>
      <c r="H53" s="466"/>
      <c r="I53" s="467"/>
    </row>
    <row r="54" spans="1:9" ht="27.95" customHeight="1" thickBot="1">
      <c r="A54" s="18"/>
      <c r="B54" s="19" t="s">
        <v>419</v>
      </c>
      <c r="C54" s="20">
        <v>8.5800000000000001E-2</v>
      </c>
      <c r="D54" s="20">
        <v>0</v>
      </c>
      <c r="E54" s="20">
        <v>8.5800000000000001E-2</v>
      </c>
      <c r="F54" s="21">
        <v>0</v>
      </c>
      <c r="G54" s="21">
        <v>3</v>
      </c>
      <c r="H54" s="21">
        <v>18.149999999999999</v>
      </c>
      <c r="I54" s="22">
        <v>32</v>
      </c>
    </row>
    <row r="55" spans="1:9" ht="27.95" customHeight="1" thickBot="1">
      <c r="A55" s="18"/>
      <c r="B55" s="19" t="s">
        <v>506</v>
      </c>
      <c r="C55" s="20">
        <v>0</v>
      </c>
      <c r="D55" s="20">
        <v>0</v>
      </c>
      <c r="E55" s="20">
        <v>0</v>
      </c>
      <c r="F55" s="21">
        <v>0</v>
      </c>
      <c r="G55" s="21">
        <v>0</v>
      </c>
      <c r="H55" s="21">
        <v>0.5</v>
      </c>
      <c r="I55" s="22">
        <v>1</v>
      </c>
    </row>
    <row r="56" spans="1:9" ht="27.95" customHeight="1" thickBot="1">
      <c r="A56" s="18"/>
      <c r="B56" s="19" t="s">
        <v>507</v>
      </c>
      <c r="C56" s="20">
        <v>0.1033</v>
      </c>
      <c r="D56" s="20">
        <v>0</v>
      </c>
      <c r="E56" s="20">
        <v>0.1033</v>
      </c>
      <c r="F56" s="21">
        <v>0</v>
      </c>
      <c r="G56" s="21">
        <v>0</v>
      </c>
      <c r="H56" s="21">
        <v>14.81</v>
      </c>
      <c r="I56" s="22">
        <v>23</v>
      </c>
    </row>
    <row r="57" spans="1:9" ht="13.5" thickBot="1">
      <c r="A57" s="18"/>
      <c r="B57" s="19" t="s">
        <v>508</v>
      </c>
      <c r="C57" s="465" t="s">
        <v>468</v>
      </c>
      <c r="D57" s="466"/>
      <c r="E57" s="466"/>
      <c r="F57" s="466"/>
      <c r="G57" s="466"/>
      <c r="H57" s="466"/>
      <c r="I57" s="467"/>
    </row>
    <row r="58" spans="1:9" ht="13.5" thickBot="1">
      <c r="A58" s="18"/>
      <c r="B58" s="19" t="s">
        <v>509</v>
      </c>
      <c r="C58" s="465" t="s">
        <v>468</v>
      </c>
      <c r="D58" s="466"/>
      <c r="E58" s="466"/>
      <c r="F58" s="466"/>
      <c r="G58" s="466"/>
      <c r="H58" s="466"/>
      <c r="I58" s="467"/>
    </row>
    <row r="59" spans="1:9" ht="13.5" thickBot="1">
      <c r="A59" s="18"/>
      <c r="B59" s="19" t="s">
        <v>510</v>
      </c>
      <c r="C59" s="465" t="s">
        <v>468</v>
      </c>
      <c r="D59" s="466"/>
      <c r="E59" s="466"/>
      <c r="F59" s="466"/>
      <c r="G59" s="466"/>
      <c r="H59" s="466"/>
      <c r="I59" s="467"/>
    </row>
    <row r="60" spans="1:9" ht="27.95" customHeight="1" thickBot="1">
      <c r="A60" s="18"/>
      <c r="B60" s="19" t="s">
        <v>420</v>
      </c>
      <c r="C60" s="20">
        <v>9.9900000000000003E-2</v>
      </c>
      <c r="D60" s="20">
        <v>0</v>
      </c>
      <c r="E60" s="20">
        <v>9.9900000000000003E-2</v>
      </c>
      <c r="F60" s="21">
        <v>0</v>
      </c>
      <c r="G60" s="21">
        <v>0</v>
      </c>
      <c r="H60" s="21">
        <v>15.31</v>
      </c>
      <c r="I60" s="22">
        <v>24</v>
      </c>
    </row>
    <row r="61" spans="1:9" ht="27.95" customHeight="1" thickBot="1">
      <c r="A61" s="18"/>
      <c r="B61" s="19" t="s">
        <v>511</v>
      </c>
      <c r="C61" s="20">
        <v>0</v>
      </c>
      <c r="D61" s="20">
        <v>0</v>
      </c>
      <c r="E61" s="20">
        <v>0</v>
      </c>
      <c r="F61" s="21">
        <v>0</v>
      </c>
      <c r="G61" s="21">
        <v>0</v>
      </c>
      <c r="H61" s="21">
        <v>0.4</v>
      </c>
      <c r="I61" s="22">
        <v>1</v>
      </c>
    </row>
    <row r="62" spans="1:9" ht="27.95" customHeight="1" thickBot="1">
      <c r="A62" s="18"/>
      <c r="B62" s="19" t="s">
        <v>512</v>
      </c>
      <c r="C62" s="20">
        <v>8.8599999999999998E-2</v>
      </c>
      <c r="D62" s="20">
        <v>0</v>
      </c>
      <c r="E62" s="20">
        <v>8.8599999999999998E-2</v>
      </c>
      <c r="F62" s="21">
        <v>0.69</v>
      </c>
      <c r="G62" s="21">
        <v>0</v>
      </c>
      <c r="H62" s="21">
        <v>12.6</v>
      </c>
      <c r="I62" s="22">
        <v>17</v>
      </c>
    </row>
    <row r="63" spans="1:9" ht="13.5" thickBot="1">
      <c r="A63" s="18"/>
      <c r="B63" s="19" t="s">
        <v>513</v>
      </c>
      <c r="C63" s="465" t="s">
        <v>468</v>
      </c>
      <c r="D63" s="466"/>
      <c r="E63" s="466"/>
      <c r="F63" s="466"/>
      <c r="G63" s="466"/>
      <c r="H63" s="466"/>
      <c r="I63" s="467"/>
    </row>
    <row r="64" spans="1:9" ht="27.95" customHeight="1" thickBot="1">
      <c r="A64" s="18"/>
      <c r="B64" s="19" t="s">
        <v>421</v>
      </c>
      <c r="C64" s="20">
        <v>8.5900000000000004E-2</v>
      </c>
      <c r="D64" s="20">
        <v>0</v>
      </c>
      <c r="E64" s="20">
        <v>8.5900000000000004E-2</v>
      </c>
      <c r="F64" s="21">
        <v>0.65</v>
      </c>
      <c r="G64" s="21">
        <v>0</v>
      </c>
      <c r="H64" s="21">
        <v>13</v>
      </c>
      <c r="I64" s="22">
        <v>18</v>
      </c>
    </row>
    <row r="65" spans="1:9" ht="13.5" thickBot="1">
      <c r="A65" s="18"/>
      <c r="B65" s="19" t="s">
        <v>514</v>
      </c>
      <c r="C65" s="465" t="s">
        <v>468</v>
      </c>
      <c r="D65" s="466"/>
      <c r="E65" s="466"/>
      <c r="F65" s="466"/>
      <c r="G65" s="466"/>
      <c r="H65" s="466"/>
      <c r="I65" s="467"/>
    </row>
    <row r="66" spans="1:9" ht="13.5" thickBot="1">
      <c r="A66" s="18"/>
      <c r="B66" s="19" t="s">
        <v>515</v>
      </c>
      <c r="C66" s="465" t="s">
        <v>468</v>
      </c>
      <c r="D66" s="466"/>
      <c r="E66" s="466"/>
      <c r="F66" s="466"/>
      <c r="G66" s="466"/>
      <c r="H66" s="466"/>
      <c r="I66" s="467"/>
    </row>
    <row r="67" spans="1:9" ht="13.5" thickBot="1">
      <c r="A67" s="18"/>
      <c r="B67" s="19" t="s">
        <v>516</v>
      </c>
      <c r="C67" s="465" t="s">
        <v>468</v>
      </c>
      <c r="D67" s="466"/>
      <c r="E67" s="466"/>
      <c r="F67" s="466"/>
      <c r="G67" s="466"/>
      <c r="H67" s="466"/>
      <c r="I67" s="467"/>
    </row>
    <row r="68" spans="1:9" ht="27.95" customHeight="1" thickBot="1">
      <c r="A68" s="18"/>
      <c r="B68" s="19" t="s">
        <v>517</v>
      </c>
      <c r="C68" s="20">
        <v>0</v>
      </c>
      <c r="D68" s="20">
        <v>0</v>
      </c>
      <c r="E68" s="20">
        <v>0</v>
      </c>
      <c r="F68" s="21">
        <v>0</v>
      </c>
      <c r="G68" s="21">
        <v>0</v>
      </c>
      <c r="H68" s="21">
        <v>0</v>
      </c>
      <c r="I68" s="22">
        <v>0</v>
      </c>
    </row>
    <row r="69" spans="1:9" ht="13.5" thickBot="1">
      <c r="A69" s="18"/>
      <c r="B69" s="19" t="s">
        <v>518</v>
      </c>
      <c r="C69" s="465" t="s">
        <v>468</v>
      </c>
      <c r="D69" s="466"/>
      <c r="E69" s="466"/>
      <c r="F69" s="466"/>
      <c r="G69" s="466"/>
      <c r="H69" s="466"/>
      <c r="I69" s="467"/>
    </row>
    <row r="70" spans="1:9" ht="13.5" thickBot="1">
      <c r="A70" s="18"/>
      <c r="B70" s="19" t="s">
        <v>519</v>
      </c>
      <c r="C70" s="465" t="s">
        <v>468</v>
      </c>
      <c r="D70" s="466"/>
      <c r="E70" s="466"/>
      <c r="F70" s="466"/>
      <c r="G70" s="466"/>
      <c r="H70" s="466"/>
      <c r="I70" s="467"/>
    </row>
    <row r="71" spans="1:9" ht="13.5" thickBot="1">
      <c r="A71" s="18"/>
      <c r="B71" s="19" t="s">
        <v>520</v>
      </c>
      <c r="C71" s="465" t="s">
        <v>468</v>
      </c>
      <c r="D71" s="466"/>
      <c r="E71" s="466"/>
      <c r="F71" s="466"/>
      <c r="G71" s="466"/>
      <c r="H71" s="466"/>
      <c r="I71" s="467"/>
    </row>
    <row r="72" spans="1:9" ht="27.95" customHeight="1" thickBot="1">
      <c r="A72" s="18"/>
      <c r="B72" s="19" t="s">
        <v>422</v>
      </c>
      <c r="C72" s="20">
        <v>0</v>
      </c>
      <c r="D72" s="20">
        <v>0</v>
      </c>
      <c r="E72" s="20">
        <v>0</v>
      </c>
      <c r="F72" s="21">
        <v>0</v>
      </c>
      <c r="G72" s="21">
        <v>0</v>
      </c>
      <c r="H72" s="21">
        <v>0</v>
      </c>
      <c r="I72" s="22">
        <v>0</v>
      </c>
    </row>
    <row r="73" spans="1:9" ht="13.5" thickBot="1">
      <c r="A73" s="18"/>
      <c r="B73" s="19" t="s">
        <v>521</v>
      </c>
      <c r="C73" s="465" t="s">
        <v>468</v>
      </c>
      <c r="D73" s="466"/>
      <c r="E73" s="466"/>
      <c r="F73" s="466"/>
      <c r="G73" s="466"/>
      <c r="H73" s="466"/>
      <c r="I73" s="467"/>
    </row>
    <row r="74" spans="1:9" ht="13.5" thickBot="1">
      <c r="A74" s="18"/>
      <c r="B74" s="19" t="s">
        <v>522</v>
      </c>
      <c r="C74" s="465" t="s">
        <v>468</v>
      </c>
      <c r="D74" s="466"/>
      <c r="E74" s="466"/>
      <c r="F74" s="466"/>
      <c r="G74" s="466"/>
      <c r="H74" s="466"/>
      <c r="I74" s="467"/>
    </row>
    <row r="75" spans="1:9" ht="27.95" customHeight="1" thickBot="1">
      <c r="A75" s="18"/>
      <c r="B75" s="19" t="s">
        <v>523</v>
      </c>
      <c r="C75" s="20">
        <v>0</v>
      </c>
      <c r="D75" s="20">
        <v>0</v>
      </c>
      <c r="E75" s="20">
        <v>0</v>
      </c>
      <c r="F75" s="21">
        <v>0</v>
      </c>
      <c r="G75" s="21">
        <v>0</v>
      </c>
      <c r="H75" s="21">
        <v>0</v>
      </c>
      <c r="I75" s="22">
        <v>0</v>
      </c>
    </row>
    <row r="76" spans="1:9" ht="26.25" thickBot="1">
      <c r="A76" s="18"/>
      <c r="B76" s="19" t="s">
        <v>524</v>
      </c>
      <c r="C76" s="465" t="s">
        <v>468</v>
      </c>
      <c r="D76" s="466"/>
      <c r="E76" s="466"/>
      <c r="F76" s="466"/>
      <c r="G76" s="466"/>
      <c r="H76" s="466"/>
      <c r="I76" s="467"/>
    </row>
    <row r="77" spans="1:9" ht="26.25" thickBot="1">
      <c r="A77" s="18"/>
      <c r="B77" s="19" t="s">
        <v>525</v>
      </c>
      <c r="C77" s="465" t="s">
        <v>468</v>
      </c>
      <c r="D77" s="466"/>
      <c r="E77" s="466"/>
      <c r="F77" s="466"/>
      <c r="G77" s="466"/>
      <c r="H77" s="466"/>
      <c r="I77" s="467"/>
    </row>
    <row r="78" spans="1:9" ht="27.95" customHeight="1" thickBot="1">
      <c r="A78" s="18"/>
      <c r="B78" s="19" t="s">
        <v>526</v>
      </c>
      <c r="C78" s="20">
        <v>0</v>
      </c>
      <c r="D78" s="20">
        <v>0</v>
      </c>
      <c r="E78" s="20">
        <v>0</v>
      </c>
      <c r="F78" s="21">
        <v>0</v>
      </c>
      <c r="G78" s="21">
        <v>0</v>
      </c>
      <c r="H78" s="21">
        <v>0</v>
      </c>
      <c r="I78" s="22">
        <v>0</v>
      </c>
    </row>
    <row r="79" spans="1:9" ht="27.95" customHeight="1" thickBot="1">
      <c r="A79" s="18"/>
      <c r="B79" s="19" t="s">
        <v>527</v>
      </c>
      <c r="C79" s="20">
        <v>0.93230000000000002</v>
      </c>
      <c r="D79" s="20">
        <v>0</v>
      </c>
      <c r="E79" s="20">
        <v>0.93230000000000002</v>
      </c>
      <c r="F79" s="21">
        <v>0</v>
      </c>
      <c r="G79" s="21">
        <v>0</v>
      </c>
      <c r="H79" s="21">
        <v>0.2</v>
      </c>
      <c r="I79" s="22">
        <v>1</v>
      </c>
    </row>
    <row r="80" spans="1:9" ht="27.95" customHeight="1" thickBot="1">
      <c r="A80" s="18"/>
      <c r="B80" s="19" t="s">
        <v>528</v>
      </c>
      <c r="C80" s="20">
        <v>8.2600000000000007E-2</v>
      </c>
      <c r="D80" s="20">
        <v>1.6899999999999998E-2</v>
      </c>
      <c r="E80" s="20">
        <v>9.9500000000000005E-2</v>
      </c>
      <c r="F80" s="21">
        <v>1.61</v>
      </c>
      <c r="G80" s="21">
        <v>0</v>
      </c>
      <c r="H80" s="21">
        <v>14.21</v>
      </c>
      <c r="I80" s="22">
        <v>22</v>
      </c>
    </row>
    <row r="81" spans="1:9" ht="13.5" thickBot="1">
      <c r="A81" s="18"/>
      <c r="B81" s="19" t="s">
        <v>529</v>
      </c>
      <c r="C81" s="465" t="s">
        <v>468</v>
      </c>
      <c r="D81" s="466"/>
      <c r="E81" s="466"/>
      <c r="F81" s="466"/>
      <c r="G81" s="466"/>
      <c r="H81" s="466"/>
      <c r="I81" s="467"/>
    </row>
    <row r="82" spans="1:9" ht="27.95" customHeight="1" thickBot="1">
      <c r="A82" s="18"/>
      <c r="B82" s="19" t="s">
        <v>530</v>
      </c>
      <c r="C82" s="20">
        <v>0</v>
      </c>
      <c r="D82" s="20">
        <v>0</v>
      </c>
      <c r="E82" s="20">
        <v>0</v>
      </c>
      <c r="F82" s="21">
        <v>0</v>
      </c>
      <c r="G82" s="21">
        <v>0</v>
      </c>
      <c r="H82" s="21">
        <v>0.1</v>
      </c>
      <c r="I82" s="22">
        <v>1</v>
      </c>
    </row>
    <row r="83" spans="1:9" ht="27.95" customHeight="1" thickBot="1">
      <c r="A83" s="18"/>
      <c r="B83" s="19" t="s">
        <v>423</v>
      </c>
      <c r="C83" s="20">
        <v>9.3700000000000006E-2</v>
      </c>
      <c r="D83" s="20">
        <v>1.6500000000000001E-2</v>
      </c>
      <c r="E83" s="20">
        <v>0.1103</v>
      </c>
      <c r="F83" s="21">
        <v>1.47</v>
      </c>
      <c r="G83" s="21">
        <v>0</v>
      </c>
      <c r="H83" s="21">
        <v>14.52</v>
      </c>
      <c r="I83" s="22">
        <v>24</v>
      </c>
    </row>
    <row r="84" spans="1:9" ht="27.95" customHeight="1" thickBot="1">
      <c r="A84" s="18"/>
      <c r="B84" s="19" t="s">
        <v>531</v>
      </c>
      <c r="C84" s="20">
        <v>0.93230000000000002</v>
      </c>
      <c r="D84" s="20">
        <v>0</v>
      </c>
      <c r="E84" s="20">
        <v>0.93230000000000002</v>
      </c>
      <c r="F84" s="21">
        <v>0</v>
      </c>
      <c r="G84" s="21">
        <v>0</v>
      </c>
      <c r="H84" s="21">
        <v>0.4</v>
      </c>
      <c r="I84" s="22">
        <v>1</v>
      </c>
    </row>
    <row r="85" spans="1:9" ht="27.95" customHeight="1" thickBot="1">
      <c r="A85" s="18"/>
      <c r="B85" s="19" t="s">
        <v>532</v>
      </c>
      <c r="C85" s="20">
        <v>0.1305</v>
      </c>
      <c r="D85" s="20">
        <v>0</v>
      </c>
      <c r="E85" s="20">
        <v>0.1305</v>
      </c>
      <c r="F85" s="21">
        <v>2.85</v>
      </c>
      <c r="G85" s="21">
        <v>3.4</v>
      </c>
      <c r="H85" s="21">
        <v>21.76</v>
      </c>
      <c r="I85" s="22">
        <v>33</v>
      </c>
    </row>
    <row r="86" spans="1:9" ht="13.5" thickBot="1">
      <c r="A86" s="18"/>
      <c r="B86" s="19" t="s">
        <v>533</v>
      </c>
      <c r="C86" s="465" t="s">
        <v>468</v>
      </c>
      <c r="D86" s="466"/>
      <c r="E86" s="466"/>
      <c r="F86" s="466"/>
      <c r="G86" s="466"/>
      <c r="H86" s="466"/>
      <c r="I86" s="467"/>
    </row>
    <row r="87" spans="1:9" ht="13.5" thickBot="1">
      <c r="A87" s="18"/>
      <c r="B87" s="19" t="s">
        <v>534</v>
      </c>
      <c r="C87" s="465" t="s">
        <v>468</v>
      </c>
      <c r="D87" s="466"/>
      <c r="E87" s="466"/>
      <c r="F87" s="466"/>
      <c r="G87" s="466"/>
      <c r="H87" s="466"/>
      <c r="I87" s="467"/>
    </row>
    <row r="88" spans="1:9" ht="27.95" customHeight="1" thickBot="1">
      <c r="A88" s="18"/>
      <c r="B88" s="19" t="s">
        <v>535</v>
      </c>
      <c r="C88" s="20">
        <v>0</v>
      </c>
      <c r="D88" s="20">
        <v>0</v>
      </c>
      <c r="E88" s="20">
        <v>0</v>
      </c>
      <c r="F88" s="21">
        <v>0</v>
      </c>
      <c r="G88" s="21">
        <v>0</v>
      </c>
      <c r="H88" s="21">
        <v>0.1</v>
      </c>
      <c r="I88" s="22">
        <v>1</v>
      </c>
    </row>
    <row r="89" spans="1:9" ht="27.95" customHeight="1" thickBot="1">
      <c r="A89" s="18"/>
      <c r="B89" s="19" t="s">
        <v>424</v>
      </c>
      <c r="C89" s="20">
        <v>0.14430000000000001</v>
      </c>
      <c r="D89" s="20">
        <v>0</v>
      </c>
      <c r="E89" s="20">
        <v>0.14430000000000001</v>
      </c>
      <c r="F89" s="21">
        <v>2.69</v>
      </c>
      <c r="G89" s="21">
        <v>3.4</v>
      </c>
      <c r="H89" s="21">
        <v>22.26</v>
      </c>
      <c r="I89" s="22">
        <v>35</v>
      </c>
    </row>
    <row r="90" spans="1:9" ht="13.5" thickBot="1">
      <c r="A90" s="18"/>
      <c r="B90" s="19" t="s">
        <v>536</v>
      </c>
      <c r="C90" s="465" t="s">
        <v>468</v>
      </c>
      <c r="D90" s="466"/>
      <c r="E90" s="466"/>
      <c r="F90" s="466"/>
      <c r="G90" s="466"/>
      <c r="H90" s="466"/>
      <c r="I90" s="467"/>
    </row>
    <row r="91" spans="1:9" ht="13.5" thickBot="1">
      <c r="A91" s="18"/>
      <c r="B91" s="19" t="s">
        <v>537</v>
      </c>
      <c r="C91" s="465" t="s">
        <v>468</v>
      </c>
      <c r="D91" s="466"/>
      <c r="E91" s="466"/>
      <c r="F91" s="466"/>
      <c r="G91" s="466"/>
      <c r="H91" s="466"/>
      <c r="I91" s="467"/>
    </row>
    <row r="92" spans="1:9" ht="27.95" customHeight="1" thickBot="1">
      <c r="A92" s="18"/>
      <c r="B92" s="19" t="s">
        <v>538</v>
      </c>
      <c r="C92" s="20">
        <v>0</v>
      </c>
      <c r="D92" s="20">
        <v>0</v>
      </c>
      <c r="E92" s="20">
        <v>0</v>
      </c>
      <c r="F92" s="21">
        <v>0</v>
      </c>
      <c r="G92" s="21">
        <v>0</v>
      </c>
      <c r="H92" s="21">
        <v>0</v>
      </c>
      <c r="I92" s="22">
        <v>0</v>
      </c>
    </row>
    <row r="93" spans="1:9" ht="13.5" thickBot="1">
      <c r="A93" s="18"/>
      <c r="B93" s="19" t="s">
        <v>539</v>
      </c>
      <c r="C93" s="465" t="s">
        <v>468</v>
      </c>
      <c r="D93" s="466"/>
      <c r="E93" s="466"/>
      <c r="F93" s="466"/>
      <c r="G93" s="466"/>
      <c r="H93" s="466"/>
      <c r="I93" s="467"/>
    </row>
    <row r="94" spans="1:9" ht="13.5" thickBot="1">
      <c r="A94" s="18"/>
      <c r="B94" s="19" t="s">
        <v>540</v>
      </c>
      <c r="C94" s="465" t="s">
        <v>468</v>
      </c>
      <c r="D94" s="466"/>
      <c r="E94" s="466"/>
      <c r="F94" s="466"/>
      <c r="G94" s="466"/>
      <c r="H94" s="466"/>
      <c r="I94" s="467"/>
    </row>
    <row r="95" spans="1:9" ht="13.5" thickBot="1">
      <c r="A95" s="18"/>
      <c r="B95" s="19" t="s">
        <v>541</v>
      </c>
      <c r="C95" s="465" t="s">
        <v>468</v>
      </c>
      <c r="D95" s="466"/>
      <c r="E95" s="466"/>
      <c r="F95" s="466"/>
      <c r="G95" s="466"/>
      <c r="H95" s="466"/>
      <c r="I95" s="467"/>
    </row>
    <row r="96" spans="1:9" ht="27.95" customHeight="1" thickBot="1">
      <c r="A96" s="18"/>
      <c r="B96" s="19" t="s">
        <v>425</v>
      </c>
      <c r="C96" s="20">
        <v>0</v>
      </c>
      <c r="D96" s="20">
        <v>0</v>
      </c>
      <c r="E96" s="20">
        <v>0</v>
      </c>
      <c r="F96" s="21">
        <v>0</v>
      </c>
      <c r="G96" s="21">
        <v>0</v>
      </c>
      <c r="H96" s="21">
        <v>0</v>
      </c>
      <c r="I96" s="22">
        <v>0</v>
      </c>
    </row>
    <row r="97" spans="1:9" ht="13.5" thickBot="1">
      <c r="A97" s="18"/>
      <c r="B97" s="19" t="s">
        <v>542</v>
      </c>
      <c r="C97" s="465" t="s">
        <v>468</v>
      </c>
      <c r="D97" s="466"/>
      <c r="E97" s="466"/>
      <c r="F97" s="466"/>
      <c r="G97" s="466"/>
      <c r="H97" s="466"/>
      <c r="I97" s="467"/>
    </row>
    <row r="98" spans="1:9" ht="13.5" thickBot="1">
      <c r="A98" s="18"/>
      <c r="B98" s="19" t="s">
        <v>543</v>
      </c>
      <c r="C98" s="465" t="s">
        <v>468</v>
      </c>
      <c r="D98" s="466"/>
      <c r="E98" s="466"/>
      <c r="F98" s="466"/>
      <c r="G98" s="466"/>
      <c r="H98" s="466"/>
      <c r="I98" s="467"/>
    </row>
    <row r="99" spans="1:9" ht="27.95" customHeight="1" thickBot="1">
      <c r="A99" s="18"/>
      <c r="B99" s="19" t="s">
        <v>426</v>
      </c>
      <c r="C99" s="20">
        <v>0</v>
      </c>
      <c r="D99" s="20">
        <v>0</v>
      </c>
      <c r="E99" s="20">
        <v>0</v>
      </c>
      <c r="F99" s="21">
        <v>0</v>
      </c>
      <c r="G99" s="21">
        <v>0</v>
      </c>
      <c r="H99" s="21">
        <v>0</v>
      </c>
      <c r="I99" s="22">
        <v>0</v>
      </c>
    </row>
    <row r="100" spans="1:9" ht="27.95" customHeight="1" thickBot="1">
      <c r="A100" s="18"/>
      <c r="B100" s="19" t="s">
        <v>544</v>
      </c>
      <c r="C100" s="20">
        <v>0</v>
      </c>
      <c r="D100" s="20">
        <v>0</v>
      </c>
      <c r="E100" s="20">
        <v>0</v>
      </c>
      <c r="F100" s="21">
        <v>0</v>
      </c>
      <c r="G100" s="21">
        <v>0</v>
      </c>
      <c r="H100" s="21">
        <v>1</v>
      </c>
      <c r="I100" s="22">
        <v>1</v>
      </c>
    </row>
    <row r="101" spans="1:9" ht="27.95" customHeight="1" thickBot="1">
      <c r="A101" s="18"/>
      <c r="B101" s="19" t="s">
        <v>545</v>
      </c>
      <c r="C101" s="20">
        <v>8.2900000000000001E-2</v>
      </c>
      <c r="D101" s="20">
        <v>0</v>
      </c>
      <c r="E101" s="20">
        <v>8.2900000000000001E-2</v>
      </c>
      <c r="F101" s="21">
        <v>0.49</v>
      </c>
      <c r="G101" s="21">
        <v>11</v>
      </c>
      <c r="H101" s="21">
        <v>14.63</v>
      </c>
      <c r="I101" s="22">
        <v>24</v>
      </c>
    </row>
    <row r="102" spans="1:9" ht="27.95" customHeight="1" thickBot="1">
      <c r="A102" s="18"/>
      <c r="B102" s="19" t="s">
        <v>445</v>
      </c>
      <c r="C102" s="20">
        <v>7.7600000000000002E-2</v>
      </c>
      <c r="D102" s="20">
        <v>0</v>
      </c>
      <c r="E102" s="20">
        <v>7.7600000000000002E-2</v>
      </c>
      <c r="F102" s="21">
        <v>0.47</v>
      </c>
      <c r="G102" s="21">
        <v>11</v>
      </c>
      <c r="H102" s="21">
        <v>15.63</v>
      </c>
      <c r="I102" s="22">
        <v>25</v>
      </c>
    </row>
    <row r="103" spans="1:9" ht="27.95" customHeight="1" thickBot="1">
      <c r="A103" s="18"/>
      <c r="B103" s="19" t="s">
        <v>546</v>
      </c>
      <c r="C103" s="20">
        <v>9.98E-2</v>
      </c>
      <c r="D103" s="20">
        <v>2.3999999999999998E-3</v>
      </c>
      <c r="E103" s="20">
        <v>0.1022</v>
      </c>
      <c r="F103" s="21">
        <v>0.99</v>
      </c>
      <c r="G103" s="21">
        <v>5.3</v>
      </c>
      <c r="H103" s="21">
        <v>100.07</v>
      </c>
      <c r="I103" s="22">
        <v>155</v>
      </c>
    </row>
    <row r="104" spans="1:9" ht="27.95" customHeight="1" thickBot="1">
      <c r="A104" s="18"/>
      <c r="B104" s="19" t="s">
        <v>547</v>
      </c>
      <c r="C104" s="20">
        <v>0</v>
      </c>
      <c r="D104" s="20">
        <v>0</v>
      </c>
      <c r="E104" s="20">
        <v>0</v>
      </c>
      <c r="F104" s="21">
        <v>0</v>
      </c>
      <c r="G104" s="21">
        <v>0</v>
      </c>
      <c r="H104" s="21">
        <v>0.75</v>
      </c>
      <c r="I104" s="22">
        <v>1</v>
      </c>
    </row>
    <row r="105" spans="1:9" ht="13.5" thickBot="1">
      <c r="A105" s="18"/>
      <c r="B105" s="19" t="s">
        <v>548</v>
      </c>
      <c r="C105" s="465" t="s">
        <v>468</v>
      </c>
      <c r="D105" s="466"/>
      <c r="E105" s="466"/>
      <c r="F105" s="466"/>
      <c r="G105" s="466"/>
      <c r="H105" s="466"/>
      <c r="I105" s="467"/>
    </row>
    <row r="106" spans="1:9" ht="27.95" customHeight="1" thickBot="1">
      <c r="A106" s="18"/>
      <c r="B106" s="19" t="s">
        <v>549</v>
      </c>
      <c r="C106" s="20">
        <v>1.8599999999999998E-2</v>
      </c>
      <c r="D106" s="20">
        <v>0</v>
      </c>
      <c r="E106" s="20">
        <v>1.8599999999999998E-2</v>
      </c>
      <c r="F106" s="21">
        <v>0</v>
      </c>
      <c r="G106" s="21">
        <v>0</v>
      </c>
      <c r="H106" s="21">
        <v>24.26</v>
      </c>
      <c r="I106" s="22">
        <v>35</v>
      </c>
    </row>
    <row r="107" spans="1:9" ht="27.95" customHeight="1" thickBot="1">
      <c r="A107" s="18"/>
      <c r="B107" s="19" t="s">
        <v>550</v>
      </c>
      <c r="C107" s="20">
        <v>1.8599999999999998E-2</v>
      </c>
      <c r="D107" s="20">
        <v>0</v>
      </c>
      <c r="E107" s="20">
        <v>1.8599999999999998E-2</v>
      </c>
      <c r="F107" s="21">
        <v>0</v>
      </c>
      <c r="G107" s="21">
        <v>0</v>
      </c>
      <c r="H107" s="21">
        <v>24.26</v>
      </c>
      <c r="I107" s="22">
        <v>35</v>
      </c>
    </row>
    <row r="108" spans="1:9" ht="27.95" customHeight="1" thickBot="1">
      <c r="A108" s="18"/>
      <c r="B108" s="19" t="s">
        <v>386</v>
      </c>
      <c r="C108" s="20">
        <v>1.7999999999999999E-2</v>
      </c>
      <c r="D108" s="20">
        <v>0</v>
      </c>
      <c r="E108" s="20">
        <v>1.7999999999999999E-2</v>
      </c>
      <c r="F108" s="21">
        <v>0</v>
      </c>
      <c r="G108" s="21">
        <v>0</v>
      </c>
      <c r="H108" s="21">
        <v>25.02</v>
      </c>
      <c r="I108" s="22">
        <v>36</v>
      </c>
    </row>
    <row r="109" spans="1:9" ht="27.95" customHeight="1" thickBot="1">
      <c r="A109" s="18"/>
      <c r="B109" s="19" t="s">
        <v>551</v>
      </c>
      <c r="C109" s="20">
        <v>0</v>
      </c>
      <c r="D109" s="20">
        <v>0</v>
      </c>
      <c r="E109" s="20">
        <v>0</v>
      </c>
      <c r="F109" s="21">
        <v>0</v>
      </c>
      <c r="G109" s="21">
        <v>0</v>
      </c>
      <c r="H109" s="21">
        <v>0.33</v>
      </c>
      <c r="I109" s="22">
        <v>1</v>
      </c>
    </row>
    <row r="110" spans="1:9" ht="13.5" thickBot="1">
      <c r="A110" s="18"/>
      <c r="B110" s="19" t="s">
        <v>552</v>
      </c>
      <c r="C110" s="465" t="s">
        <v>468</v>
      </c>
      <c r="D110" s="466"/>
      <c r="E110" s="466"/>
      <c r="F110" s="466"/>
      <c r="G110" s="466"/>
      <c r="H110" s="466"/>
      <c r="I110" s="467"/>
    </row>
    <row r="111" spans="1:9" ht="27.95" customHeight="1" thickBot="1">
      <c r="A111" s="18"/>
      <c r="B111" s="19" t="s">
        <v>553</v>
      </c>
      <c r="C111" s="20">
        <v>5.1999999999999998E-2</v>
      </c>
      <c r="D111" s="20">
        <v>0</v>
      </c>
      <c r="E111" s="20">
        <v>5.1999999999999998E-2</v>
      </c>
      <c r="F111" s="21">
        <v>0</v>
      </c>
      <c r="G111" s="21">
        <v>0</v>
      </c>
      <c r="H111" s="21">
        <v>11.55</v>
      </c>
      <c r="I111" s="22">
        <v>19</v>
      </c>
    </row>
    <row r="112" spans="1:9" ht="27.95" customHeight="1" thickBot="1">
      <c r="A112" s="18"/>
      <c r="B112" s="19" t="s">
        <v>554</v>
      </c>
      <c r="C112" s="20">
        <v>5.1999999999999998E-2</v>
      </c>
      <c r="D112" s="20">
        <v>0</v>
      </c>
      <c r="E112" s="20">
        <v>5.1999999999999998E-2</v>
      </c>
      <c r="F112" s="21">
        <v>0</v>
      </c>
      <c r="G112" s="21">
        <v>0</v>
      </c>
      <c r="H112" s="21">
        <v>11.55</v>
      </c>
      <c r="I112" s="22">
        <v>19</v>
      </c>
    </row>
    <row r="113" spans="1:9" ht="27.95" customHeight="1" thickBot="1">
      <c r="A113" s="18"/>
      <c r="B113" s="19" t="s">
        <v>387</v>
      </c>
      <c r="C113" s="20">
        <v>5.0500000000000003E-2</v>
      </c>
      <c r="D113" s="20">
        <v>0</v>
      </c>
      <c r="E113" s="20">
        <v>5.0500000000000003E-2</v>
      </c>
      <c r="F113" s="21">
        <v>0</v>
      </c>
      <c r="G113" s="21">
        <v>0</v>
      </c>
      <c r="H113" s="21">
        <v>11.88</v>
      </c>
      <c r="I113" s="22">
        <v>20</v>
      </c>
    </row>
    <row r="114" spans="1:9" ht="27.95" customHeight="1" thickBot="1">
      <c r="A114" s="18"/>
      <c r="B114" s="19" t="s">
        <v>555</v>
      </c>
      <c r="C114" s="20">
        <v>0</v>
      </c>
      <c r="D114" s="20">
        <v>0</v>
      </c>
      <c r="E114" s="20">
        <v>0</v>
      </c>
      <c r="F114" s="21">
        <v>0</v>
      </c>
      <c r="G114" s="21">
        <v>0</v>
      </c>
      <c r="H114" s="21">
        <v>1</v>
      </c>
      <c r="I114" s="22">
        <v>1</v>
      </c>
    </row>
    <row r="115" spans="1:9" ht="13.5" thickBot="1">
      <c r="A115" s="18"/>
      <c r="B115" s="19" t="s">
        <v>556</v>
      </c>
      <c r="C115" s="465" t="s">
        <v>468</v>
      </c>
      <c r="D115" s="466"/>
      <c r="E115" s="466"/>
      <c r="F115" s="466"/>
      <c r="G115" s="466"/>
      <c r="H115" s="466"/>
      <c r="I115" s="467"/>
    </row>
    <row r="116" spans="1:9" ht="13.5" thickBot="1">
      <c r="A116" s="18"/>
      <c r="B116" s="19" t="s">
        <v>557</v>
      </c>
      <c r="C116" s="465" t="s">
        <v>468</v>
      </c>
      <c r="D116" s="466"/>
      <c r="E116" s="466"/>
      <c r="F116" s="466"/>
      <c r="G116" s="466"/>
      <c r="H116" s="466"/>
      <c r="I116" s="467"/>
    </row>
    <row r="117" spans="1:9" ht="26.25" thickBot="1">
      <c r="A117" s="18"/>
      <c r="B117" s="19" t="s">
        <v>558</v>
      </c>
      <c r="C117" s="465" t="s">
        <v>468</v>
      </c>
      <c r="D117" s="466"/>
      <c r="E117" s="466"/>
      <c r="F117" s="466"/>
      <c r="G117" s="466"/>
      <c r="H117" s="466"/>
      <c r="I117" s="467"/>
    </row>
    <row r="118" spans="1:9" ht="27.95" customHeight="1" thickBot="1">
      <c r="A118" s="18"/>
      <c r="B118" s="19" t="s">
        <v>559</v>
      </c>
      <c r="C118" s="20">
        <v>0</v>
      </c>
      <c r="D118" s="20">
        <v>0</v>
      </c>
      <c r="E118" s="20">
        <v>0</v>
      </c>
      <c r="F118" s="21">
        <v>0</v>
      </c>
      <c r="G118" s="21">
        <v>0</v>
      </c>
      <c r="H118" s="21">
        <v>46.32</v>
      </c>
      <c r="I118" s="22">
        <v>69</v>
      </c>
    </row>
    <row r="119" spans="1:9" ht="27.95" customHeight="1" thickBot="1">
      <c r="A119" s="18"/>
      <c r="B119" s="19" t="s">
        <v>560</v>
      </c>
      <c r="C119" s="20">
        <v>0</v>
      </c>
      <c r="D119" s="20">
        <v>0</v>
      </c>
      <c r="E119" s="20">
        <v>0</v>
      </c>
      <c r="F119" s="21">
        <v>0</v>
      </c>
      <c r="G119" s="21">
        <v>0</v>
      </c>
      <c r="H119" s="21">
        <v>1</v>
      </c>
      <c r="I119" s="22">
        <v>1</v>
      </c>
    </row>
    <row r="120" spans="1:9" ht="27.95" customHeight="1" thickBot="1">
      <c r="A120" s="18"/>
      <c r="B120" s="19" t="s">
        <v>561</v>
      </c>
      <c r="C120" s="20">
        <v>0</v>
      </c>
      <c r="D120" s="20">
        <v>0</v>
      </c>
      <c r="E120" s="20">
        <v>0</v>
      </c>
      <c r="F120" s="21">
        <v>0</v>
      </c>
      <c r="G120" s="21">
        <v>0</v>
      </c>
      <c r="H120" s="21">
        <v>47.32</v>
      </c>
      <c r="I120" s="22">
        <v>70</v>
      </c>
    </row>
    <row r="121" spans="1:9" ht="27.95" customHeight="1" thickBot="1">
      <c r="A121" s="18"/>
      <c r="B121" s="19" t="s">
        <v>388</v>
      </c>
      <c r="C121" s="20">
        <v>0</v>
      </c>
      <c r="D121" s="20">
        <v>0</v>
      </c>
      <c r="E121" s="20">
        <v>0</v>
      </c>
      <c r="F121" s="21">
        <v>0</v>
      </c>
      <c r="G121" s="21">
        <v>0</v>
      </c>
      <c r="H121" s="21">
        <v>48.32</v>
      </c>
      <c r="I121" s="22">
        <v>70</v>
      </c>
    </row>
    <row r="122" spans="1:9" ht="27.95" customHeight="1" thickBot="1">
      <c r="A122" s="18"/>
      <c r="B122" s="19" t="s">
        <v>562</v>
      </c>
      <c r="C122" s="20">
        <v>0</v>
      </c>
      <c r="D122" s="20">
        <v>0</v>
      </c>
      <c r="E122" s="20">
        <v>0</v>
      </c>
      <c r="F122" s="21">
        <v>0</v>
      </c>
      <c r="G122" s="21">
        <v>0</v>
      </c>
      <c r="H122" s="21">
        <v>0.53</v>
      </c>
      <c r="I122" s="22">
        <v>3</v>
      </c>
    </row>
    <row r="123" spans="1:9" ht="27.95" customHeight="1" thickBot="1">
      <c r="A123" s="18"/>
      <c r="B123" s="19" t="s">
        <v>563</v>
      </c>
      <c r="C123" s="20">
        <v>0</v>
      </c>
      <c r="D123" s="20">
        <v>0</v>
      </c>
      <c r="E123" s="20">
        <v>0</v>
      </c>
      <c r="F123" s="21">
        <v>0</v>
      </c>
      <c r="G123" s="21">
        <v>0</v>
      </c>
      <c r="H123" s="21">
        <v>0.8</v>
      </c>
      <c r="I123" s="22">
        <v>1</v>
      </c>
    </row>
    <row r="124" spans="1:9" ht="27.95" customHeight="1" thickBot="1">
      <c r="A124" s="18"/>
      <c r="B124" s="19" t="s">
        <v>564</v>
      </c>
      <c r="C124" s="20">
        <v>0</v>
      </c>
      <c r="D124" s="20">
        <v>0</v>
      </c>
      <c r="E124" s="20">
        <v>0</v>
      </c>
      <c r="F124" s="21">
        <v>0</v>
      </c>
      <c r="G124" s="21">
        <v>0</v>
      </c>
      <c r="H124" s="21">
        <v>7.6</v>
      </c>
      <c r="I124" s="22">
        <v>14</v>
      </c>
    </row>
    <row r="125" spans="1:9" ht="27.95" customHeight="1" thickBot="1">
      <c r="A125" s="18"/>
      <c r="B125" s="19" t="s">
        <v>565</v>
      </c>
      <c r="C125" s="20">
        <v>0</v>
      </c>
      <c r="D125" s="20">
        <v>0</v>
      </c>
      <c r="E125" s="20">
        <v>0</v>
      </c>
      <c r="F125" s="21">
        <v>0</v>
      </c>
      <c r="G125" s="21">
        <v>0</v>
      </c>
      <c r="H125" s="21">
        <v>8.4</v>
      </c>
      <c r="I125" s="22">
        <v>15</v>
      </c>
    </row>
    <row r="126" spans="1:9" ht="27.95" customHeight="1" thickBot="1">
      <c r="A126" s="18"/>
      <c r="B126" s="19" t="s">
        <v>389</v>
      </c>
      <c r="C126" s="20">
        <v>0</v>
      </c>
      <c r="D126" s="20">
        <v>0</v>
      </c>
      <c r="E126" s="20">
        <v>0</v>
      </c>
      <c r="F126" s="21">
        <v>0</v>
      </c>
      <c r="G126" s="21">
        <v>0</v>
      </c>
      <c r="H126" s="21">
        <v>8.93</v>
      </c>
      <c r="I126" s="22">
        <v>18</v>
      </c>
    </row>
    <row r="127" spans="1:9" ht="13.5" thickBot="1">
      <c r="A127" s="18"/>
      <c r="B127" s="19" t="s">
        <v>566</v>
      </c>
      <c r="C127" s="465" t="s">
        <v>468</v>
      </c>
      <c r="D127" s="466"/>
      <c r="E127" s="466"/>
      <c r="F127" s="466"/>
      <c r="G127" s="466"/>
      <c r="H127" s="466"/>
      <c r="I127" s="467"/>
    </row>
    <row r="128" spans="1:9" ht="13.5" thickBot="1">
      <c r="A128" s="18"/>
      <c r="B128" s="19" t="s">
        <v>567</v>
      </c>
      <c r="C128" s="465" t="s">
        <v>468</v>
      </c>
      <c r="D128" s="466"/>
      <c r="E128" s="466"/>
      <c r="F128" s="466"/>
      <c r="G128" s="466"/>
      <c r="H128" s="466"/>
      <c r="I128" s="467"/>
    </row>
    <row r="129" spans="1:9" ht="13.5" thickBot="1">
      <c r="A129" s="18"/>
      <c r="B129" s="19" t="s">
        <v>568</v>
      </c>
      <c r="C129" s="465" t="s">
        <v>468</v>
      </c>
      <c r="D129" s="466"/>
      <c r="E129" s="466"/>
      <c r="F129" s="466"/>
      <c r="G129" s="466"/>
      <c r="H129" s="466"/>
      <c r="I129" s="467"/>
    </row>
    <row r="130" spans="1:9" ht="13.5" thickBot="1">
      <c r="A130" s="18"/>
      <c r="B130" s="19" t="s">
        <v>569</v>
      </c>
      <c r="C130" s="465" t="s">
        <v>468</v>
      </c>
      <c r="D130" s="466"/>
      <c r="E130" s="466"/>
      <c r="F130" s="466"/>
      <c r="G130" s="466"/>
      <c r="H130" s="466"/>
      <c r="I130" s="467"/>
    </row>
    <row r="131" spans="1:9" ht="13.5" thickBot="1">
      <c r="A131" s="18"/>
      <c r="B131" s="19" t="s">
        <v>570</v>
      </c>
      <c r="C131" s="465" t="s">
        <v>468</v>
      </c>
      <c r="D131" s="466"/>
      <c r="E131" s="466"/>
      <c r="F131" s="466"/>
      <c r="G131" s="466"/>
      <c r="H131" s="466"/>
      <c r="I131" s="467"/>
    </row>
    <row r="132" spans="1:9" ht="13.5" thickBot="1">
      <c r="A132" s="18"/>
      <c r="B132" s="19" t="s">
        <v>571</v>
      </c>
      <c r="C132" s="465" t="s">
        <v>468</v>
      </c>
      <c r="D132" s="466"/>
      <c r="E132" s="466"/>
      <c r="F132" s="466"/>
      <c r="G132" s="466"/>
      <c r="H132" s="466"/>
      <c r="I132" s="467"/>
    </row>
    <row r="133" spans="1:9" ht="13.5" thickBot="1">
      <c r="A133" s="18"/>
      <c r="B133" s="19" t="s">
        <v>572</v>
      </c>
      <c r="C133" s="465" t="s">
        <v>468</v>
      </c>
      <c r="D133" s="466"/>
      <c r="E133" s="466"/>
      <c r="F133" s="466"/>
      <c r="G133" s="466"/>
      <c r="H133" s="466"/>
      <c r="I133" s="467"/>
    </row>
    <row r="134" spans="1:9" ht="13.5" thickBot="1">
      <c r="A134" s="18"/>
      <c r="B134" s="19" t="s">
        <v>573</v>
      </c>
      <c r="C134" s="465" t="s">
        <v>468</v>
      </c>
      <c r="D134" s="466"/>
      <c r="E134" s="466"/>
      <c r="F134" s="466"/>
      <c r="G134" s="466"/>
      <c r="H134" s="466"/>
      <c r="I134" s="467"/>
    </row>
    <row r="135" spans="1:9" ht="13.5" thickBot="1">
      <c r="A135" s="18"/>
      <c r="B135" s="19" t="s">
        <v>574</v>
      </c>
      <c r="C135" s="465" t="s">
        <v>468</v>
      </c>
      <c r="D135" s="466"/>
      <c r="E135" s="466"/>
      <c r="F135" s="466"/>
      <c r="G135" s="466"/>
      <c r="H135" s="466"/>
      <c r="I135" s="467"/>
    </row>
    <row r="136" spans="1:9" ht="13.5" thickBot="1">
      <c r="A136" s="18"/>
      <c r="B136" s="19" t="s">
        <v>575</v>
      </c>
      <c r="C136" s="465" t="s">
        <v>468</v>
      </c>
      <c r="D136" s="466"/>
      <c r="E136" s="466"/>
      <c r="F136" s="466"/>
      <c r="G136" s="466"/>
      <c r="H136" s="466"/>
      <c r="I136" s="467"/>
    </row>
    <row r="137" spans="1:9" ht="13.5" thickBot="1">
      <c r="A137" s="18"/>
      <c r="B137" s="19" t="s">
        <v>576</v>
      </c>
      <c r="C137" s="465" t="s">
        <v>468</v>
      </c>
      <c r="D137" s="466"/>
      <c r="E137" s="466"/>
      <c r="F137" s="466"/>
      <c r="G137" s="466"/>
      <c r="H137" s="466"/>
      <c r="I137" s="467"/>
    </row>
    <row r="138" spans="1:9" ht="13.5" thickBot="1">
      <c r="A138" s="18"/>
      <c r="B138" s="19" t="s">
        <v>577</v>
      </c>
      <c r="C138" s="465" t="s">
        <v>468</v>
      </c>
      <c r="D138" s="466"/>
      <c r="E138" s="466"/>
      <c r="F138" s="466"/>
      <c r="G138" s="466"/>
      <c r="H138" s="466"/>
      <c r="I138" s="467"/>
    </row>
    <row r="139" spans="1:9" ht="13.5" thickBot="1">
      <c r="A139" s="18"/>
      <c r="B139" s="19" t="s">
        <v>578</v>
      </c>
      <c r="C139" s="465" t="s">
        <v>468</v>
      </c>
      <c r="D139" s="466"/>
      <c r="E139" s="466"/>
      <c r="F139" s="466"/>
      <c r="G139" s="466"/>
      <c r="H139" s="466"/>
      <c r="I139" s="467"/>
    </row>
    <row r="140" spans="1:9" ht="27.95" customHeight="1" thickBot="1">
      <c r="A140" s="18"/>
      <c r="B140" s="19" t="s">
        <v>579</v>
      </c>
      <c r="C140" s="20">
        <v>1.7100000000000001E-2</v>
      </c>
      <c r="D140" s="20">
        <v>0</v>
      </c>
      <c r="E140" s="20">
        <v>1.7100000000000001E-2</v>
      </c>
      <c r="F140" s="21">
        <v>0.87</v>
      </c>
      <c r="G140" s="21">
        <v>2</v>
      </c>
      <c r="H140" s="21">
        <v>22.68</v>
      </c>
      <c r="I140" s="22">
        <v>27</v>
      </c>
    </row>
    <row r="141" spans="1:9" ht="27.95" customHeight="1" thickBot="1">
      <c r="A141" s="18"/>
      <c r="B141" s="19" t="s">
        <v>580</v>
      </c>
      <c r="C141" s="20">
        <v>0</v>
      </c>
      <c r="D141" s="20">
        <v>0</v>
      </c>
      <c r="E141" s="20">
        <v>0</v>
      </c>
      <c r="F141" s="21">
        <v>0</v>
      </c>
      <c r="G141" s="21">
        <v>0</v>
      </c>
      <c r="H141" s="21">
        <v>2.7</v>
      </c>
      <c r="I141" s="22">
        <v>11</v>
      </c>
    </row>
    <row r="142" spans="1:9" ht="13.5" thickBot="1">
      <c r="A142" s="18"/>
      <c r="B142" s="19" t="s">
        <v>581</v>
      </c>
      <c r="C142" s="465" t="s">
        <v>468</v>
      </c>
      <c r="D142" s="466"/>
      <c r="E142" s="466"/>
      <c r="F142" s="466"/>
      <c r="G142" s="466"/>
      <c r="H142" s="466"/>
      <c r="I142" s="467"/>
    </row>
    <row r="143" spans="1:9" ht="13.5" thickBot="1">
      <c r="A143" s="18"/>
      <c r="B143" s="19" t="s">
        <v>582</v>
      </c>
      <c r="C143" s="465" t="s">
        <v>468</v>
      </c>
      <c r="D143" s="466"/>
      <c r="E143" s="466"/>
      <c r="F143" s="466"/>
      <c r="G143" s="466"/>
      <c r="H143" s="466"/>
      <c r="I143" s="467"/>
    </row>
    <row r="144" spans="1:9" ht="13.5" thickBot="1">
      <c r="A144" s="18"/>
      <c r="B144" s="19" t="s">
        <v>583</v>
      </c>
      <c r="C144" s="465" t="s">
        <v>468</v>
      </c>
      <c r="D144" s="466"/>
      <c r="E144" s="466"/>
      <c r="F144" s="466"/>
      <c r="G144" s="466"/>
      <c r="H144" s="466"/>
      <c r="I144" s="467"/>
    </row>
    <row r="145" spans="1:9" ht="13.5" thickBot="1">
      <c r="A145" s="18"/>
      <c r="B145" s="19" t="s">
        <v>584</v>
      </c>
      <c r="C145" s="465" t="s">
        <v>468</v>
      </c>
      <c r="D145" s="466"/>
      <c r="E145" s="466"/>
      <c r="F145" s="466"/>
      <c r="G145" s="466"/>
      <c r="H145" s="466"/>
      <c r="I145" s="467"/>
    </row>
    <row r="146" spans="1:9" ht="27.95" customHeight="1" thickBot="1">
      <c r="A146" s="18"/>
      <c r="B146" s="19" t="s">
        <v>427</v>
      </c>
      <c r="C146" s="20">
        <v>1.5299999999999999E-2</v>
      </c>
      <c r="D146" s="20">
        <v>0</v>
      </c>
      <c r="E146" s="20">
        <v>1.5299999999999999E-2</v>
      </c>
      <c r="F146" s="21">
        <v>0.62</v>
      </c>
      <c r="G146" s="21">
        <v>2</v>
      </c>
      <c r="H146" s="21">
        <v>25.38</v>
      </c>
      <c r="I146" s="22">
        <v>38</v>
      </c>
    </row>
    <row r="147" spans="1:9" ht="27.95" customHeight="1" thickBot="1">
      <c r="A147" s="18"/>
      <c r="B147" s="19" t="s">
        <v>585</v>
      </c>
      <c r="C147" s="20">
        <v>0</v>
      </c>
      <c r="D147" s="20">
        <v>0</v>
      </c>
      <c r="E147" s="20">
        <v>0</v>
      </c>
      <c r="F147" s="21">
        <v>0</v>
      </c>
      <c r="G147" s="21">
        <v>0</v>
      </c>
      <c r="H147" s="21">
        <v>1</v>
      </c>
      <c r="I147" s="22">
        <v>1</v>
      </c>
    </row>
    <row r="148" spans="1:9" ht="27.95" customHeight="1" thickBot="1">
      <c r="A148" s="18"/>
      <c r="B148" s="19" t="s">
        <v>586</v>
      </c>
      <c r="C148" s="20">
        <v>9.1600000000000001E-2</v>
      </c>
      <c r="D148" s="20">
        <v>0</v>
      </c>
      <c r="E148" s="20">
        <v>9.1600000000000001E-2</v>
      </c>
      <c r="F148" s="21">
        <v>1.81</v>
      </c>
      <c r="G148" s="21">
        <v>11</v>
      </c>
      <c r="H148" s="21">
        <v>18.600000000000001</v>
      </c>
      <c r="I148" s="22">
        <v>26</v>
      </c>
    </row>
    <row r="149" spans="1:9" ht="13.5" thickBot="1">
      <c r="A149" s="18"/>
      <c r="B149" s="19" t="s">
        <v>587</v>
      </c>
      <c r="C149" s="465" t="s">
        <v>468</v>
      </c>
      <c r="D149" s="466"/>
      <c r="E149" s="466"/>
      <c r="F149" s="466"/>
      <c r="G149" s="466"/>
      <c r="H149" s="466"/>
      <c r="I149" s="467"/>
    </row>
    <row r="150" spans="1:9" ht="13.5" thickBot="1">
      <c r="A150" s="18"/>
      <c r="B150" s="19" t="s">
        <v>588</v>
      </c>
      <c r="C150" s="465" t="s">
        <v>468</v>
      </c>
      <c r="D150" s="466"/>
      <c r="E150" s="466"/>
      <c r="F150" s="466"/>
      <c r="G150" s="466"/>
      <c r="H150" s="466"/>
      <c r="I150" s="467"/>
    </row>
    <row r="151" spans="1:9" ht="13.5" thickBot="1">
      <c r="A151" s="18"/>
      <c r="B151" s="19" t="s">
        <v>589</v>
      </c>
      <c r="C151" s="465" t="s">
        <v>468</v>
      </c>
      <c r="D151" s="466"/>
      <c r="E151" s="466"/>
      <c r="F151" s="466"/>
      <c r="G151" s="466"/>
      <c r="H151" s="466"/>
      <c r="I151" s="467"/>
    </row>
    <row r="152" spans="1:9" ht="13.5" thickBot="1">
      <c r="A152" s="18"/>
      <c r="B152" s="19" t="s">
        <v>590</v>
      </c>
      <c r="C152" s="465" t="s">
        <v>468</v>
      </c>
      <c r="D152" s="466"/>
      <c r="E152" s="466"/>
      <c r="F152" s="466"/>
      <c r="G152" s="466"/>
      <c r="H152" s="466"/>
      <c r="I152" s="467"/>
    </row>
    <row r="153" spans="1:9" ht="27.95" customHeight="1" thickBot="1">
      <c r="A153" s="18"/>
      <c r="B153" s="19" t="s">
        <v>428</v>
      </c>
      <c r="C153" s="20">
        <v>8.6900000000000005E-2</v>
      </c>
      <c r="D153" s="20">
        <v>0</v>
      </c>
      <c r="E153" s="20">
        <v>8.6900000000000005E-2</v>
      </c>
      <c r="F153" s="21">
        <v>1.74</v>
      </c>
      <c r="G153" s="21">
        <v>11</v>
      </c>
      <c r="H153" s="21">
        <v>19.600000000000001</v>
      </c>
      <c r="I153" s="22">
        <v>27</v>
      </c>
    </row>
    <row r="154" spans="1:9" ht="27.95" customHeight="1" thickBot="1">
      <c r="A154" s="18"/>
      <c r="B154" s="19" t="s">
        <v>591</v>
      </c>
      <c r="C154" s="20">
        <v>0</v>
      </c>
      <c r="D154" s="20">
        <v>0</v>
      </c>
      <c r="E154" s="20">
        <v>0</v>
      </c>
      <c r="F154" s="21">
        <v>0</v>
      </c>
      <c r="G154" s="21">
        <v>0</v>
      </c>
      <c r="H154" s="21">
        <v>0</v>
      </c>
      <c r="I154" s="22">
        <v>1</v>
      </c>
    </row>
    <row r="155" spans="1:9" ht="27.95" customHeight="1" thickBot="1">
      <c r="A155" s="18"/>
      <c r="B155" s="19" t="s">
        <v>592</v>
      </c>
      <c r="C155" s="20">
        <v>3.7600000000000001E-2</v>
      </c>
      <c r="D155" s="20">
        <v>1.9400000000000001E-2</v>
      </c>
      <c r="E155" s="20">
        <v>5.7099999999999998E-2</v>
      </c>
      <c r="F155" s="21">
        <v>0</v>
      </c>
      <c r="G155" s="21">
        <v>0</v>
      </c>
      <c r="H155" s="21">
        <v>17.82</v>
      </c>
      <c r="I155" s="22">
        <v>21</v>
      </c>
    </row>
    <row r="156" spans="1:9" ht="27.95" customHeight="1" thickBot="1">
      <c r="A156" s="18"/>
      <c r="B156" s="19" t="s">
        <v>593</v>
      </c>
      <c r="C156" s="20">
        <v>0</v>
      </c>
      <c r="D156" s="20">
        <v>0</v>
      </c>
      <c r="E156" s="20">
        <v>0</v>
      </c>
      <c r="F156" s="21">
        <v>0</v>
      </c>
      <c r="G156" s="21">
        <v>0</v>
      </c>
      <c r="H156" s="21">
        <v>0.4</v>
      </c>
      <c r="I156" s="22">
        <v>4</v>
      </c>
    </row>
    <row r="157" spans="1:9" ht="27.95" customHeight="1" thickBot="1">
      <c r="A157" s="18"/>
      <c r="B157" s="19" t="s">
        <v>429</v>
      </c>
      <c r="C157" s="20">
        <v>3.6799999999999999E-2</v>
      </c>
      <c r="D157" s="20">
        <v>1.9E-2</v>
      </c>
      <c r="E157" s="20">
        <v>5.5800000000000002E-2</v>
      </c>
      <c r="F157" s="21">
        <v>0</v>
      </c>
      <c r="G157" s="21">
        <v>0</v>
      </c>
      <c r="H157" s="21">
        <v>18.22</v>
      </c>
      <c r="I157" s="22">
        <v>26</v>
      </c>
    </row>
    <row r="158" spans="1:9" ht="27.95" customHeight="1" thickBot="1">
      <c r="A158" s="18"/>
      <c r="B158" s="19" t="s">
        <v>594</v>
      </c>
      <c r="C158" s="20">
        <v>0</v>
      </c>
      <c r="D158" s="20">
        <v>0</v>
      </c>
      <c r="E158" s="20">
        <v>0</v>
      </c>
      <c r="F158" s="21">
        <v>0</v>
      </c>
      <c r="G158" s="21">
        <v>0</v>
      </c>
      <c r="H158" s="21">
        <v>1</v>
      </c>
      <c r="I158" s="22">
        <v>1</v>
      </c>
    </row>
    <row r="159" spans="1:9" ht="27.95" customHeight="1" thickBot="1">
      <c r="A159" s="18"/>
      <c r="B159" s="19" t="s">
        <v>595</v>
      </c>
      <c r="C159" s="20">
        <v>2.1499999999999998E-2</v>
      </c>
      <c r="D159" s="20">
        <v>0</v>
      </c>
      <c r="E159" s="20">
        <v>2.1499999999999998E-2</v>
      </c>
      <c r="F159" s="21">
        <v>0.44</v>
      </c>
      <c r="G159" s="21">
        <v>3</v>
      </c>
      <c r="H159" s="21">
        <v>21.3</v>
      </c>
      <c r="I159" s="22">
        <v>27</v>
      </c>
    </row>
    <row r="160" spans="1:9" ht="13.5" thickBot="1">
      <c r="A160" s="18"/>
      <c r="B160" s="19" t="s">
        <v>596</v>
      </c>
      <c r="C160" s="465" t="s">
        <v>468</v>
      </c>
      <c r="D160" s="466"/>
      <c r="E160" s="466"/>
      <c r="F160" s="466"/>
      <c r="G160" s="466"/>
      <c r="H160" s="466"/>
      <c r="I160" s="467"/>
    </row>
    <row r="161" spans="1:9" ht="27.95" customHeight="1" thickBot="1">
      <c r="A161" s="18"/>
      <c r="B161" s="19" t="s">
        <v>430</v>
      </c>
      <c r="C161" s="20">
        <v>2.0500000000000001E-2</v>
      </c>
      <c r="D161" s="20">
        <v>0</v>
      </c>
      <c r="E161" s="20">
        <v>2.0500000000000001E-2</v>
      </c>
      <c r="F161" s="21">
        <v>0.42</v>
      </c>
      <c r="G161" s="21">
        <v>3</v>
      </c>
      <c r="H161" s="21">
        <v>22.3</v>
      </c>
      <c r="I161" s="22">
        <v>28</v>
      </c>
    </row>
    <row r="162" spans="1:9" ht="27.95" customHeight="1" thickBot="1">
      <c r="A162" s="18"/>
      <c r="B162" s="19" t="s">
        <v>597</v>
      </c>
      <c r="C162" s="20">
        <v>0</v>
      </c>
      <c r="D162" s="20">
        <v>0</v>
      </c>
      <c r="E162" s="20">
        <v>0</v>
      </c>
      <c r="F162" s="21">
        <v>0</v>
      </c>
      <c r="G162" s="21">
        <v>0</v>
      </c>
      <c r="H162" s="21">
        <v>1.5</v>
      </c>
      <c r="I162" s="22">
        <v>2</v>
      </c>
    </row>
    <row r="163" spans="1:9" ht="27.95" customHeight="1" thickBot="1">
      <c r="A163" s="18"/>
      <c r="B163" s="19" t="s">
        <v>598</v>
      </c>
      <c r="C163" s="20">
        <v>8.6400000000000005E-2</v>
      </c>
      <c r="D163" s="20">
        <v>0</v>
      </c>
      <c r="E163" s="20">
        <v>8.6400000000000005E-2</v>
      </c>
      <c r="F163" s="21">
        <v>0</v>
      </c>
      <c r="G163" s="21">
        <v>0</v>
      </c>
      <c r="H163" s="21">
        <v>25.47</v>
      </c>
      <c r="I163" s="22">
        <v>33</v>
      </c>
    </row>
    <row r="164" spans="1:9" ht="27.95" customHeight="1" thickBot="1">
      <c r="A164" s="18"/>
      <c r="B164" s="19" t="s">
        <v>599</v>
      </c>
      <c r="C164" s="20">
        <v>0.17430000000000001</v>
      </c>
      <c r="D164" s="20">
        <v>0</v>
      </c>
      <c r="E164" s="20">
        <v>0.17430000000000001</v>
      </c>
      <c r="F164" s="21">
        <v>1.96</v>
      </c>
      <c r="G164" s="21">
        <v>1</v>
      </c>
      <c r="H164" s="21">
        <v>10.37</v>
      </c>
      <c r="I164" s="22">
        <v>12</v>
      </c>
    </row>
    <row r="165" spans="1:9" ht="27.95" customHeight="1" thickBot="1">
      <c r="A165" s="18"/>
      <c r="B165" s="19" t="s">
        <v>600</v>
      </c>
      <c r="C165" s="20">
        <v>0</v>
      </c>
      <c r="D165" s="20">
        <v>0</v>
      </c>
      <c r="E165" s="20">
        <v>0</v>
      </c>
      <c r="F165" s="21">
        <v>0</v>
      </c>
      <c r="G165" s="21">
        <v>0</v>
      </c>
      <c r="H165" s="21">
        <v>0.8</v>
      </c>
      <c r="I165" s="22">
        <v>1</v>
      </c>
    </row>
    <row r="166" spans="1:9" ht="13.5" thickBot="1">
      <c r="A166" s="18"/>
      <c r="B166" s="19" t="s">
        <v>601</v>
      </c>
      <c r="C166" s="465" t="s">
        <v>468</v>
      </c>
      <c r="D166" s="466"/>
      <c r="E166" s="466"/>
      <c r="F166" s="466"/>
      <c r="G166" s="466"/>
      <c r="H166" s="466"/>
      <c r="I166" s="467"/>
    </row>
    <row r="167" spans="1:9" ht="27.95" customHeight="1" thickBot="1">
      <c r="A167" s="18"/>
      <c r="B167" s="19" t="s">
        <v>602</v>
      </c>
      <c r="C167" s="20">
        <v>0</v>
      </c>
      <c r="D167" s="20">
        <v>0.1394</v>
      </c>
      <c r="E167" s="20">
        <v>0.1394</v>
      </c>
      <c r="F167" s="21">
        <v>0</v>
      </c>
      <c r="G167" s="21">
        <v>0</v>
      </c>
      <c r="H167" s="21">
        <v>3.85</v>
      </c>
      <c r="I167" s="22">
        <v>6</v>
      </c>
    </row>
    <row r="168" spans="1:9" ht="27.95" customHeight="1" thickBot="1">
      <c r="A168" s="18"/>
      <c r="B168" s="19" t="s">
        <v>603</v>
      </c>
      <c r="C168" s="20">
        <v>7.9399999999999998E-2</v>
      </c>
      <c r="D168" s="20">
        <v>0</v>
      </c>
      <c r="E168" s="20">
        <v>7.9399999999999998E-2</v>
      </c>
      <c r="F168" s="21">
        <v>0</v>
      </c>
      <c r="G168" s="21">
        <v>0</v>
      </c>
      <c r="H168" s="21">
        <v>12.6</v>
      </c>
      <c r="I168" s="22">
        <v>13</v>
      </c>
    </row>
    <row r="169" spans="1:9" ht="13.5" thickBot="1">
      <c r="A169" s="18"/>
      <c r="B169" s="19" t="s">
        <v>604</v>
      </c>
      <c r="C169" s="465" t="s">
        <v>468</v>
      </c>
      <c r="D169" s="466"/>
      <c r="E169" s="466"/>
      <c r="F169" s="466"/>
      <c r="G169" s="466"/>
      <c r="H169" s="466"/>
      <c r="I169" s="467"/>
    </row>
    <row r="170" spans="1:9" ht="27.95" customHeight="1" thickBot="1">
      <c r="A170" s="18"/>
      <c r="B170" s="19" t="s">
        <v>431</v>
      </c>
      <c r="C170" s="20">
        <v>9.1700000000000004E-2</v>
      </c>
      <c r="D170" s="20">
        <v>9.7999999999999997E-3</v>
      </c>
      <c r="E170" s="20">
        <v>0.1016</v>
      </c>
      <c r="F170" s="21">
        <v>0.35</v>
      </c>
      <c r="G170" s="21">
        <v>1</v>
      </c>
      <c r="H170" s="21">
        <v>54.59</v>
      </c>
      <c r="I170" s="22">
        <v>67</v>
      </c>
    </row>
    <row r="171" spans="1:9" ht="27.95" customHeight="1" thickBot="1">
      <c r="A171" s="18"/>
      <c r="B171" s="19" t="s">
        <v>605</v>
      </c>
      <c r="C171" s="20">
        <v>5.8700000000000002E-2</v>
      </c>
      <c r="D171" s="20">
        <v>6.3E-3</v>
      </c>
      <c r="E171" s="20">
        <v>6.5000000000000002E-2</v>
      </c>
      <c r="F171" s="21">
        <v>0.57999999999999996</v>
      </c>
      <c r="G171" s="21">
        <v>3.6</v>
      </c>
      <c r="H171" s="21">
        <v>140.1</v>
      </c>
      <c r="I171" s="22">
        <v>184</v>
      </c>
    </row>
    <row r="172" spans="1:9" ht="27.95" customHeight="1" thickBot="1">
      <c r="A172" s="18"/>
      <c r="B172" s="19" t="s">
        <v>606</v>
      </c>
      <c r="C172" s="20">
        <v>0</v>
      </c>
      <c r="D172" s="20">
        <v>0</v>
      </c>
      <c r="E172" s="20">
        <v>0</v>
      </c>
      <c r="F172" s="21">
        <v>0</v>
      </c>
      <c r="G172" s="21">
        <v>0</v>
      </c>
      <c r="H172" s="21">
        <v>0.5</v>
      </c>
      <c r="I172" s="22">
        <v>1</v>
      </c>
    </row>
    <row r="173" spans="1:9" ht="13.5" thickBot="1">
      <c r="A173" s="18"/>
      <c r="B173" s="19" t="s">
        <v>607</v>
      </c>
      <c r="C173" s="465" t="s">
        <v>468</v>
      </c>
      <c r="D173" s="466"/>
      <c r="E173" s="466"/>
      <c r="F173" s="466"/>
      <c r="G173" s="466"/>
      <c r="H173" s="466"/>
      <c r="I173" s="467"/>
    </row>
    <row r="174" spans="1:9" ht="13.5" thickBot="1">
      <c r="A174" s="18"/>
      <c r="B174" s="19" t="s">
        <v>608</v>
      </c>
      <c r="C174" s="465" t="s">
        <v>468</v>
      </c>
      <c r="D174" s="466"/>
      <c r="E174" s="466"/>
      <c r="F174" s="466"/>
      <c r="G174" s="466"/>
      <c r="H174" s="466"/>
      <c r="I174" s="467"/>
    </row>
    <row r="175" spans="1:9" ht="13.5" thickBot="1">
      <c r="A175" s="18"/>
      <c r="B175" s="19" t="s">
        <v>609</v>
      </c>
      <c r="C175" s="465" t="s">
        <v>468</v>
      </c>
      <c r="D175" s="466"/>
      <c r="E175" s="466"/>
      <c r="F175" s="466"/>
      <c r="G175" s="466"/>
      <c r="H175" s="466"/>
      <c r="I175" s="467"/>
    </row>
    <row r="176" spans="1:9" ht="13.5" thickBot="1">
      <c r="A176" s="18"/>
      <c r="B176" s="19" t="s">
        <v>610</v>
      </c>
      <c r="C176" s="465" t="s">
        <v>468</v>
      </c>
      <c r="D176" s="466"/>
      <c r="E176" s="466"/>
      <c r="F176" s="466"/>
      <c r="G176" s="466"/>
      <c r="H176" s="466"/>
      <c r="I176" s="467"/>
    </row>
    <row r="177" spans="1:9" ht="13.5" thickBot="1">
      <c r="A177" s="18"/>
      <c r="B177" s="19" t="s">
        <v>611</v>
      </c>
      <c r="C177" s="465" t="s">
        <v>468</v>
      </c>
      <c r="D177" s="466"/>
      <c r="E177" s="466"/>
      <c r="F177" s="466"/>
      <c r="G177" s="466"/>
      <c r="H177" s="466"/>
      <c r="I177" s="467"/>
    </row>
    <row r="178" spans="1:9" ht="13.5" thickBot="1">
      <c r="A178" s="18"/>
      <c r="B178" s="19" t="s">
        <v>612</v>
      </c>
      <c r="C178" s="465" t="s">
        <v>468</v>
      </c>
      <c r="D178" s="466"/>
      <c r="E178" s="466"/>
      <c r="F178" s="466"/>
      <c r="G178" s="466"/>
      <c r="H178" s="466"/>
      <c r="I178" s="467"/>
    </row>
    <row r="179" spans="1:9" ht="27.95" customHeight="1" thickBot="1">
      <c r="A179" s="18"/>
      <c r="B179" s="19" t="s">
        <v>613</v>
      </c>
      <c r="C179" s="20">
        <v>4.9299999999999997E-2</v>
      </c>
      <c r="D179" s="20">
        <v>0</v>
      </c>
      <c r="E179" s="20">
        <v>4.9299999999999997E-2</v>
      </c>
      <c r="F179" s="21">
        <v>0.86</v>
      </c>
      <c r="G179" s="21">
        <v>1.5</v>
      </c>
      <c r="H179" s="21">
        <v>30.37</v>
      </c>
      <c r="I179" s="22">
        <v>41</v>
      </c>
    </row>
    <row r="180" spans="1:9" ht="27.95" customHeight="1" thickBot="1">
      <c r="A180" s="18"/>
      <c r="B180" s="19" t="s">
        <v>614</v>
      </c>
      <c r="C180" s="20">
        <v>4.9299999999999997E-2</v>
      </c>
      <c r="D180" s="20">
        <v>0</v>
      </c>
      <c r="E180" s="20">
        <v>4.9299999999999997E-2</v>
      </c>
      <c r="F180" s="21">
        <v>0.86</v>
      </c>
      <c r="G180" s="21">
        <v>1.5</v>
      </c>
      <c r="H180" s="21">
        <v>30.37</v>
      </c>
      <c r="I180" s="22">
        <v>41</v>
      </c>
    </row>
    <row r="181" spans="1:9" ht="13.5" thickBot="1">
      <c r="A181" s="18"/>
      <c r="B181" s="19" t="s">
        <v>615</v>
      </c>
      <c r="C181" s="465" t="s">
        <v>468</v>
      </c>
      <c r="D181" s="466"/>
      <c r="E181" s="466"/>
      <c r="F181" s="466"/>
      <c r="G181" s="466"/>
      <c r="H181" s="466"/>
      <c r="I181" s="467"/>
    </row>
    <row r="182" spans="1:9" ht="27.95" customHeight="1" thickBot="1">
      <c r="A182" s="18"/>
      <c r="B182" s="19" t="s">
        <v>616</v>
      </c>
      <c r="C182" s="20">
        <v>5.9299999999999999E-2</v>
      </c>
      <c r="D182" s="20">
        <v>3.8600000000000002E-2</v>
      </c>
      <c r="E182" s="20">
        <v>9.7900000000000001E-2</v>
      </c>
      <c r="F182" s="21">
        <v>2.02</v>
      </c>
      <c r="G182" s="21">
        <v>4.0999999999999996</v>
      </c>
      <c r="H182" s="21">
        <v>29.77</v>
      </c>
      <c r="I182" s="22">
        <v>35</v>
      </c>
    </row>
    <row r="183" spans="1:9" ht="27.95" customHeight="1" thickBot="1">
      <c r="A183" s="18"/>
      <c r="B183" s="19" t="s">
        <v>617</v>
      </c>
      <c r="C183" s="20">
        <v>0</v>
      </c>
      <c r="D183" s="20">
        <v>0</v>
      </c>
      <c r="E183" s="20">
        <v>0</v>
      </c>
      <c r="F183" s="21">
        <v>0</v>
      </c>
      <c r="G183" s="21">
        <v>0</v>
      </c>
      <c r="H183" s="21">
        <v>8.1300000000000008</v>
      </c>
      <c r="I183" s="22">
        <v>20</v>
      </c>
    </row>
    <row r="184" spans="1:9" ht="13.5" thickBot="1">
      <c r="A184" s="18"/>
      <c r="B184" s="19" t="s">
        <v>618</v>
      </c>
      <c r="C184" s="465" t="s">
        <v>468</v>
      </c>
      <c r="D184" s="466"/>
      <c r="E184" s="466"/>
      <c r="F184" s="466"/>
      <c r="G184" s="466"/>
      <c r="H184" s="466"/>
      <c r="I184" s="467"/>
    </row>
    <row r="185" spans="1:9" ht="27.95" customHeight="1" thickBot="1">
      <c r="A185" s="18"/>
      <c r="B185" s="19" t="s">
        <v>619</v>
      </c>
      <c r="C185" s="20">
        <v>0</v>
      </c>
      <c r="D185" s="20">
        <v>0</v>
      </c>
      <c r="E185" s="20">
        <v>0</v>
      </c>
      <c r="F185" s="21">
        <v>0</v>
      </c>
      <c r="G185" s="21">
        <v>0</v>
      </c>
      <c r="H185" s="21">
        <v>1</v>
      </c>
      <c r="I185" s="22">
        <v>1</v>
      </c>
    </row>
    <row r="186" spans="1:9" ht="13.5" thickBot="1">
      <c r="A186" s="18"/>
      <c r="B186" s="19" t="s">
        <v>620</v>
      </c>
      <c r="C186" s="465" t="s">
        <v>468</v>
      </c>
      <c r="D186" s="466"/>
      <c r="E186" s="466"/>
      <c r="F186" s="466"/>
      <c r="G186" s="466"/>
      <c r="H186" s="466"/>
      <c r="I186" s="467"/>
    </row>
    <row r="187" spans="1:9" ht="27.95" customHeight="1" thickBot="1">
      <c r="A187" s="18"/>
      <c r="B187" s="19" t="s">
        <v>621</v>
      </c>
      <c r="C187" s="20">
        <v>4.5400000000000003E-2</v>
      </c>
      <c r="D187" s="20">
        <v>2.9600000000000001E-2</v>
      </c>
      <c r="E187" s="20">
        <v>7.4899999999999994E-2</v>
      </c>
      <c r="F187" s="21">
        <v>1.26</v>
      </c>
      <c r="G187" s="21">
        <v>4.0999999999999996</v>
      </c>
      <c r="H187" s="21">
        <v>38.9</v>
      </c>
      <c r="I187" s="22">
        <v>56</v>
      </c>
    </row>
    <row r="188" spans="1:9" ht="13.5" thickBot="1">
      <c r="A188" s="18"/>
      <c r="B188" s="19" t="s">
        <v>622</v>
      </c>
      <c r="C188" s="465" t="s">
        <v>468</v>
      </c>
      <c r="D188" s="466"/>
      <c r="E188" s="466"/>
      <c r="F188" s="466"/>
      <c r="G188" s="466"/>
      <c r="H188" s="466"/>
      <c r="I188" s="467"/>
    </row>
    <row r="189" spans="1:9" ht="13.5" thickBot="1">
      <c r="A189" s="18"/>
      <c r="B189" s="19" t="s">
        <v>623</v>
      </c>
      <c r="C189" s="465" t="s">
        <v>468</v>
      </c>
      <c r="D189" s="466"/>
      <c r="E189" s="466"/>
      <c r="F189" s="466"/>
      <c r="G189" s="466"/>
      <c r="H189" s="466"/>
      <c r="I189" s="467"/>
    </row>
    <row r="190" spans="1:9" ht="27.95" customHeight="1" thickBot="1">
      <c r="A190" s="18"/>
      <c r="B190" s="19" t="s">
        <v>624</v>
      </c>
      <c r="C190" s="20">
        <v>0</v>
      </c>
      <c r="D190" s="20">
        <v>0</v>
      </c>
      <c r="E190" s="20">
        <v>0</v>
      </c>
      <c r="F190" s="21">
        <v>0</v>
      </c>
      <c r="G190" s="21">
        <v>0</v>
      </c>
      <c r="H190" s="21">
        <v>0</v>
      </c>
      <c r="I190" s="22">
        <v>0</v>
      </c>
    </row>
    <row r="191" spans="1:9" ht="27.95" customHeight="1" thickBot="1">
      <c r="A191" s="18"/>
      <c r="B191" s="19" t="s">
        <v>390</v>
      </c>
      <c r="C191" s="20">
        <v>4.6699999999999998E-2</v>
      </c>
      <c r="D191" s="20">
        <v>1.6500000000000001E-2</v>
      </c>
      <c r="E191" s="20">
        <v>6.3200000000000006E-2</v>
      </c>
      <c r="F191" s="21">
        <v>1.1000000000000001</v>
      </c>
      <c r="G191" s="21">
        <v>3.6</v>
      </c>
      <c r="H191" s="21">
        <v>69.77</v>
      </c>
      <c r="I191" s="22">
        <v>96</v>
      </c>
    </row>
    <row r="192" spans="1:9" ht="13.5" thickBot="1">
      <c r="A192" s="18"/>
      <c r="B192" s="19" t="s">
        <v>625</v>
      </c>
      <c r="C192" s="465" t="s">
        <v>468</v>
      </c>
      <c r="D192" s="466"/>
      <c r="E192" s="466"/>
      <c r="F192" s="466"/>
      <c r="G192" s="466"/>
      <c r="H192" s="466"/>
      <c r="I192" s="467"/>
    </row>
    <row r="193" spans="1:9" ht="27.95" customHeight="1" thickBot="1">
      <c r="A193" s="18"/>
      <c r="B193" s="19" t="s">
        <v>626</v>
      </c>
      <c r="C193" s="20">
        <v>0</v>
      </c>
      <c r="D193" s="20">
        <v>0</v>
      </c>
      <c r="E193" s="20">
        <v>0</v>
      </c>
      <c r="F193" s="21">
        <v>0</v>
      </c>
      <c r="G193" s="21">
        <v>0</v>
      </c>
      <c r="H193" s="21">
        <v>0.2</v>
      </c>
      <c r="I193" s="22">
        <v>1</v>
      </c>
    </row>
    <row r="194" spans="1:9" ht="27.95" customHeight="1" thickBot="1">
      <c r="A194" s="18"/>
      <c r="B194" s="19" t="s">
        <v>627</v>
      </c>
      <c r="C194" s="20">
        <v>6.4799999999999996E-2</v>
      </c>
      <c r="D194" s="20">
        <v>0</v>
      </c>
      <c r="E194" s="20">
        <v>6.4799999999999996E-2</v>
      </c>
      <c r="F194" s="21">
        <v>0.69</v>
      </c>
      <c r="G194" s="21">
        <v>4</v>
      </c>
      <c r="H194" s="21">
        <v>10.26</v>
      </c>
      <c r="I194" s="22">
        <v>17</v>
      </c>
    </row>
    <row r="195" spans="1:9" ht="27.95" customHeight="1" thickBot="1">
      <c r="A195" s="18"/>
      <c r="B195" s="19" t="s">
        <v>628</v>
      </c>
      <c r="C195" s="20">
        <v>0</v>
      </c>
      <c r="D195" s="20">
        <v>0</v>
      </c>
      <c r="E195" s="20">
        <v>0</v>
      </c>
      <c r="F195" s="21">
        <v>0</v>
      </c>
      <c r="G195" s="21">
        <v>0</v>
      </c>
      <c r="H195" s="21">
        <v>2.6</v>
      </c>
      <c r="I195" s="22">
        <v>6</v>
      </c>
    </row>
    <row r="196" spans="1:9" ht="13.5" thickBot="1">
      <c r="A196" s="18"/>
      <c r="B196" s="19" t="s">
        <v>629</v>
      </c>
      <c r="C196" s="465" t="s">
        <v>468</v>
      </c>
      <c r="D196" s="466"/>
      <c r="E196" s="466"/>
      <c r="F196" s="466"/>
      <c r="G196" s="466"/>
      <c r="H196" s="466"/>
      <c r="I196" s="467"/>
    </row>
    <row r="197" spans="1:9" ht="27.95" customHeight="1" thickBot="1">
      <c r="A197" s="18"/>
      <c r="B197" s="19" t="s">
        <v>630</v>
      </c>
      <c r="C197" s="20">
        <v>5.0900000000000001E-2</v>
      </c>
      <c r="D197" s="20">
        <v>0</v>
      </c>
      <c r="E197" s="20">
        <v>5.0900000000000001E-2</v>
      </c>
      <c r="F197" s="21">
        <v>0.49</v>
      </c>
      <c r="G197" s="21">
        <v>4</v>
      </c>
      <c r="H197" s="21">
        <v>13.06</v>
      </c>
      <c r="I197" s="22">
        <v>24</v>
      </c>
    </row>
    <row r="198" spans="1:9" ht="27.95" customHeight="1" thickBot="1">
      <c r="A198" s="18"/>
      <c r="B198" s="19" t="s">
        <v>391</v>
      </c>
      <c r="C198" s="20">
        <v>5.0900000000000001E-2</v>
      </c>
      <c r="D198" s="20">
        <v>0</v>
      </c>
      <c r="E198" s="20">
        <v>5.0900000000000001E-2</v>
      </c>
      <c r="F198" s="21">
        <v>0.49</v>
      </c>
      <c r="G198" s="21">
        <v>4</v>
      </c>
      <c r="H198" s="21">
        <v>13.06</v>
      </c>
      <c r="I198" s="22">
        <v>24</v>
      </c>
    </row>
    <row r="199" spans="1:9" ht="13.5" thickBot="1">
      <c r="A199" s="18"/>
      <c r="B199" s="19" t="s">
        <v>631</v>
      </c>
      <c r="C199" s="465" t="s">
        <v>468</v>
      </c>
      <c r="D199" s="466"/>
      <c r="E199" s="466"/>
      <c r="F199" s="466"/>
      <c r="G199" s="466"/>
      <c r="H199" s="466"/>
      <c r="I199" s="467"/>
    </row>
    <row r="200" spans="1:9" ht="13.5" thickBot="1">
      <c r="A200" s="18"/>
      <c r="B200" s="19" t="s">
        <v>632</v>
      </c>
      <c r="C200" s="465" t="s">
        <v>468</v>
      </c>
      <c r="D200" s="466"/>
      <c r="E200" s="466"/>
      <c r="F200" s="466"/>
      <c r="G200" s="466"/>
      <c r="H200" s="466"/>
      <c r="I200" s="467"/>
    </row>
    <row r="201" spans="1:9" ht="13.5" thickBot="1">
      <c r="A201" s="18"/>
      <c r="B201" s="19" t="s">
        <v>633</v>
      </c>
      <c r="C201" s="465" t="s">
        <v>468</v>
      </c>
      <c r="D201" s="466"/>
      <c r="E201" s="466"/>
      <c r="F201" s="466"/>
      <c r="G201" s="466"/>
      <c r="H201" s="466"/>
      <c r="I201" s="467"/>
    </row>
    <row r="202" spans="1:9" ht="27.95" customHeight="1" thickBot="1">
      <c r="A202" s="18"/>
      <c r="B202" s="19" t="s">
        <v>634</v>
      </c>
      <c r="C202" s="20">
        <v>0</v>
      </c>
      <c r="D202" s="20">
        <v>0</v>
      </c>
      <c r="E202" s="20">
        <v>0</v>
      </c>
      <c r="F202" s="21">
        <v>0</v>
      </c>
      <c r="G202" s="21">
        <v>0</v>
      </c>
      <c r="H202" s="21">
        <v>0.4</v>
      </c>
      <c r="I202" s="22">
        <v>1</v>
      </c>
    </row>
    <row r="203" spans="1:9" ht="27.95" customHeight="1" thickBot="1">
      <c r="A203" s="18"/>
      <c r="B203" s="19" t="s">
        <v>635</v>
      </c>
      <c r="C203" s="20">
        <v>1.6799999999999999E-2</v>
      </c>
      <c r="D203" s="20">
        <v>0</v>
      </c>
      <c r="E203" s="20">
        <v>1.6799999999999999E-2</v>
      </c>
      <c r="F203" s="21">
        <v>0.49</v>
      </c>
      <c r="G203" s="21">
        <v>0</v>
      </c>
      <c r="H203" s="21">
        <v>13.47</v>
      </c>
      <c r="I203" s="22">
        <v>24</v>
      </c>
    </row>
    <row r="204" spans="1:9" ht="27.95" customHeight="1" thickBot="1">
      <c r="A204" s="18"/>
      <c r="B204" s="19" t="s">
        <v>636</v>
      </c>
      <c r="C204" s="20">
        <v>0</v>
      </c>
      <c r="D204" s="20">
        <v>0</v>
      </c>
      <c r="E204" s="20">
        <v>0</v>
      </c>
      <c r="F204" s="21">
        <v>0</v>
      </c>
      <c r="G204" s="21">
        <v>0</v>
      </c>
      <c r="H204" s="21">
        <v>2.1</v>
      </c>
      <c r="I204" s="22">
        <v>6</v>
      </c>
    </row>
    <row r="205" spans="1:9" ht="27.95" customHeight="1" thickBot="1">
      <c r="A205" s="18"/>
      <c r="B205" s="19" t="s">
        <v>432</v>
      </c>
      <c r="C205" s="20">
        <v>1.41E-2</v>
      </c>
      <c r="D205" s="20">
        <v>0</v>
      </c>
      <c r="E205" s="20">
        <v>1.41E-2</v>
      </c>
      <c r="F205" s="21">
        <v>0.38</v>
      </c>
      <c r="G205" s="21">
        <v>0</v>
      </c>
      <c r="H205" s="21">
        <v>15.97</v>
      </c>
      <c r="I205" s="22">
        <v>31</v>
      </c>
    </row>
    <row r="206" spans="1:9" ht="27.95" customHeight="1" thickBot="1">
      <c r="A206" s="18"/>
      <c r="B206" s="19" t="s">
        <v>637</v>
      </c>
      <c r="C206" s="20">
        <v>0</v>
      </c>
      <c r="D206" s="20">
        <v>0</v>
      </c>
      <c r="E206" s="20">
        <v>0</v>
      </c>
      <c r="F206" s="21">
        <v>0</v>
      </c>
      <c r="G206" s="21">
        <v>0</v>
      </c>
      <c r="H206" s="21">
        <v>2</v>
      </c>
      <c r="I206" s="22">
        <v>2</v>
      </c>
    </row>
    <row r="207" spans="1:9" ht="27.95" customHeight="1" thickBot="1">
      <c r="A207" s="18"/>
      <c r="B207" s="19" t="s">
        <v>638</v>
      </c>
      <c r="C207" s="20">
        <v>0</v>
      </c>
      <c r="D207" s="20">
        <v>0</v>
      </c>
      <c r="E207" s="20">
        <v>0</v>
      </c>
      <c r="F207" s="21">
        <v>0</v>
      </c>
      <c r="G207" s="21">
        <v>0</v>
      </c>
      <c r="H207" s="21">
        <v>24.25</v>
      </c>
      <c r="I207" s="22">
        <v>29</v>
      </c>
    </row>
    <row r="208" spans="1:9" ht="13.5" thickBot="1">
      <c r="A208" s="18"/>
      <c r="B208" s="19" t="s">
        <v>639</v>
      </c>
      <c r="C208" s="465" t="s">
        <v>468</v>
      </c>
      <c r="D208" s="466"/>
      <c r="E208" s="466"/>
      <c r="F208" s="466"/>
      <c r="G208" s="466"/>
      <c r="H208" s="466"/>
      <c r="I208" s="467"/>
    </row>
    <row r="209" spans="1:9" ht="27.95" customHeight="1" thickBot="1">
      <c r="A209" s="18"/>
      <c r="B209" s="19" t="s">
        <v>640</v>
      </c>
      <c r="C209" s="20">
        <v>0</v>
      </c>
      <c r="D209" s="20">
        <v>0</v>
      </c>
      <c r="E209" s="20">
        <v>0</v>
      </c>
      <c r="F209" s="21">
        <v>0</v>
      </c>
      <c r="G209" s="21">
        <v>0</v>
      </c>
      <c r="H209" s="21">
        <v>4.0999999999999996</v>
      </c>
      <c r="I209" s="22">
        <v>12</v>
      </c>
    </row>
    <row r="210" spans="1:9" ht="27.95" customHeight="1" thickBot="1">
      <c r="A210" s="18"/>
      <c r="B210" s="19" t="s">
        <v>433</v>
      </c>
      <c r="C210" s="20">
        <v>0</v>
      </c>
      <c r="D210" s="20">
        <v>0</v>
      </c>
      <c r="E210" s="20">
        <v>0</v>
      </c>
      <c r="F210" s="21">
        <v>0</v>
      </c>
      <c r="G210" s="21">
        <v>0</v>
      </c>
      <c r="H210" s="21">
        <v>30.35</v>
      </c>
      <c r="I210" s="22">
        <v>43</v>
      </c>
    </row>
    <row r="211" spans="1:9" ht="13.5" thickBot="1">
      <c r="A211" s="18"/>
      <c r="B211" s="19" t="s">
        <v>641</v>
      </c>
      <c r="C211" s="465" t="s">
        <v>468</v>
      </c>
      <c r="D211" s="466"/>
      <c r="E211" s="466"/>
      <c r="F211" s="466"/>
      <c r="G211" s="466"/>
      <c r="H211" s="466"/>
      <c r="I211" s="467"/>
    </row>
    <row r="212" spans="1:9" ht="13.5" thickBot="1">
      <c r="A212" s="18"/>
      <c r="B212" s="19" t="s">
        <v>642</v>
      </c>
      <c r="C212" s="465" t="s">
        <v>468</v>
      </c>
      <c r="D212" s="466"/>
      <c r="E212" s="466"/>
      <c r="F212" s="466"/>
      <c r="G212" s="466"/>
      <c r="H212" s="466"/>
      <c r="I212" s="467"/>
    </row>
    <row r="213" spans="1:9" ht="27.95" customHeight="1" thickBot="1">
      <c r="A213" s="18"/>
      <c r="B213" s="19" t="s">
        <v>434</v>
      </c>
      <c r="C213" s="20">
        <v>0</v>
      </c>
      <c r="D213" s="20">
        <v>0</v>
      </c>
      <c r="E213" s="20">
        <v>0</v>
      </c>
      <c r="F213" s="21">
        <v>0</v>
      </c>
      <c r="G213" s="21">
        <v>0</v>
      </c>
      <c r="H213" s="21">
        <v>0</v>
      </c>
      <c r="I213" s="22">
        <v>0</v>
      </c>
    </row>
    <row r="214" spans="1:9" ht="27.95" customHeight="1" thickBot="1">
      <c r="A214" s="18"/>
      <c r="B214" s="19" t="s">
        <v>643</v>
      </c>
      <c r="C214" s="20">
        <v>4.8999999999999998E-3</v>
      </c>
      <c r="D214" s="20">
        <v>0</v>
      </c>
      <c r="E214" s="20">
        <v>4.8999999999999998E-3</v>
      </c>
      <c r="F214" s="21">
        <v>0.16</v>
      </c>
      <c r="G214" s="21">
        <v>0</v>
      </c>
      <c r="H214" s="21">
        <v>46.32</v>
      </c>
      <c r="I214" s="22">
        <v>74</v>
      </c>
    </row>
    <row r="215" spans="1:9" ht="27.95" customHeight="1" thickBot="1">
      <c r="A215" s="18"/>
      <c r="B215" s="19" t="s">
        <v>644</v>
      </c>
      <c r="C215" s="20">
        <v>0</v>
      </c>
      <c r="D215" s="20">
        <v>0</v>
      </c>
      <c r="E215" s="20">
        <v>0</v>
      </c>
      <c r="F215" s="21">
        <v>0</v>
      </c>
      <c r="G215" s="21">
        <v>0</v>
      </c>
      <c r="H215" s="21">
        <v>1</v>
      </c>
      <c r="I215" s="22">
        <v>1</v>
      </c>
    </row>
    <row r="216" spans="1:9" ht="13.5" thickBot="1">
      <c r="A216" s="18"/>
      <c r="B216" s="19" t="s">
        <v>645</v>
      </c>
      <c r="C216" s="465" t="s">
        <v>468</v>
      </c>
      <c r="D216" s="466"/>
      <c r="E216" s="466"/>
      <c r="F216" s="466"/>
      <c r="G216" s="466"/>
      <c r="H216" s="466"/>
      <c r="I216" s="467"/>
    </row>
    <row r="217" spans="1:9" ht="27.95" customHeight="1" thickBot="1">
      <c r="A217" s="18"/>
      <c r="B217" s="19" t="s">
        <v>646</v>
      </c>
      <c r="C217" s="20">
        <v>0.14510000000000001</v>
      </c>
      <c r="D217" s="20">
        <v>9.01E-2</v>
      </c>
      <c r="E217" s="20">
        <v>0.23519999999999999</v>
      </c>
      <c r="F217" s="21">
        <v>0.51</v>
      </c>
      <c r="G217" s="21">
        <v>0</v>
      </c>
      <c r="H217" s="21">
        <v>15.54</v>
      </c>
      <c r="I217" s="22">
        <v>23</v>
      </c>
    </row>
    <row r="218" spans="1:9" ht="27.95" customHeight="1" thickBot="1">
      <c r="A218" s="18"/>
      <c r="B218" s="19" t="s">
        <v>647</v>
      </c>
      <c r="C218" s="20">
        <v>0.14510000000000001</v>
      </c>
      <c r="D218" s="20">
        <v>9.01E-2</v>
      </c>
      <c r="E218" s="20">
        <v>0.23519999999999999</v>
      </c>
      <c r="F218" s="21">
        <v>0.51</v>
      </c>
      <c r="G218" s="21">
        <v>0</v>
      </c>
      <c r="H218" s="21">
        <v>15.54</v>
      </c>
      <c r="I218" s="22">
        <v>23</v>
      </c>
    </row>
    <row r="219" spans="1:9" ht="27.95" customHeight="1" thickBot="1">
      <c r="A219" s="18"/>
      <c r="B219" s="19" t="s">
        <v>392</v>
      </c>
      <c r="C219" s="20">
        <v>0.13639999999999999</v>
      </c>
      <c r="D219" s="20">
        <v>8.4699999999999998E-2</v>
      </c>
      <c r="E219" s="20">
        <v>0.221</v>
      </c>
      <c r="F219" s="21">
        <v>0.49</v>
      </c>
      <c r="G219" s="21">
        <v>0</v>
      </c>
      <c r="H219" s="21">
        <v>16.54</v>
      </c>
      <c r="I219" s="22">
        <v>24</v>
      </c>
    </row>
    <row r="220" spans="1:9" ht="13.5" thickBot="1">
      <c r="A220" s="18"/>
      <c r="B220" s="19" t="s">
        <v>648</v>
      </c>
      <c r="C220" s="465" t="s">
        <v>468</v>
      </c>
      <c r="D220" s="466"/>
      <c r="E220" s="466"/>
      <c r="F220" s="466"/>
      <c r="G220" s="466"/>
      <c r="H220" s="466"/>
      <c r="I220" s="467"/>
    </row>
    <row r="221" spans="1:9" ht="27.95" customHeight="1" thickBot="1">
      <c r="A221" s="18"/>
      <c r="B221" s="19" t="s">
        <v>649</v>
      </c>
      <c r="C221" s="20">
        <v>0</v>
      </c>
      <c r="D221" s="20">
        <v>0</v>
      </c>
      <c r="E221" s="20">
        <v>0</v>
      </c>
      <c r="F221" s="21">
        <v>0</v>
      </c>
      <c r="G221" s="21">
        <v>0</v>
      </c>
      <c r="H221" s="21">
        <v>0.33</v>
      </c>
      <c r="I221" s="22">
        <v>1</v>
      </c>
    </row>
    <row r="222" spans="1:9" ht="13.5" thickBot="1">
      <c r="A222" s="18"/>
      <c r="B222" s="19" t="s">
        <v>650</v>
      </c>
      <c r="C222" s="465" t="s">
        <v>468</v>
      </c>
      <c r="D222" s="466"/>
      <c r="E222" s="466"/>
      <c r="F222" s="466"/>
      <c r="G222" s="466"/>
      <c r="H222" s="466"/>
      <c r="I222" s="467"/>
    </row>
    <row r="223" spans="1:9" ht="27.95" customHeight="1" thickBot="1">
      <c r="A223" s="18"/>
      <c r="B223" s="19" t="s">
        <v>651</v>
      </c>
      <c r="C223" s="20">
        <v>8.6400000000000005E-2</v>
      </c>
      <c r="D223" s="20">
        <v>0</v>
      </c>
      <c r="E223" s="20">
        <v>8.6400000000000005E-2</v>
      </c>
      <c r="F223" s="21">
        <v>0.42</v>
      </c>
      <c r="G223" s="21">
        <v>0</v>
      </c>
      <c r="H223" s="21">
        <v>16.16</v>
      </c>
      <c r="I223" s="22">
        <v>28</v>
      </c>
    </row>
    <row r="224" spans="1:9" ht="13.5" thickBot="1">
      <c r="A224" s="18"/>
      <c r="B224" s="19" t="s">
        <v>652</v>
      </c>
      <c r="C224" s="465" t="s">
        <v>468</v>
      </c>
      <c r="D224" s="466"/>
      <c r="E224" s="466"/>
      <c r="F224" s="466"/>
      <c r="G224" s="466"/>
      <c r="H224" s="466"/>
      <c r="I224" s="467"/>
    </row>
    <row r="225" spans="1:9" ht="27.95" customHeight="1" thickBot="1">
      <c r="A225" s="18"/>
      <c r="B225" s="19" t="s">
        <v>653</v>
      </c>
      <c r="C225" s="20">
        <v>8.6400000000000005E-2</v>
      </c>
      <c r="D225" s="20">
        <v>0</v>
      </c>
      <c r="E225" s="20">
        <v>8.6400000000000005E-2</v>
      </c>
      <c r="F225" s="21">
        <v>0.42</v>
      </c>
      <c r="G225" s="21">
        <v>0</v>
      </c>
      <c r="H225" s="21">
        <v>16.16</v>
      </c>
      <c r="I225" s="22">
        <v>28</v>
      </c>
    </row>
    <row r="226" spans="1:9" ht="27.95" customHeight="1" thickBot="1">
      <c r="A226" s="18"/>
      <c r="B226" s="19" t="s">
        <v>393</v>
      </c>
      <c r="C226" s="20">
        <v>8.4699999999999998E-2</v>
      </c>
      <c r="D226" s="20">
        <v>0</v>
      </c>
      <c r="E226" s="20">
        <v>8.4699999999999998E-2</v>
      </c>
      <c r="F226" s="21">
        <v>0.41</v>
      </c>
      <c r="G226" s="21">
        <v>0</v>
      </c>
      <c r="H226" s="21">
        <v>16.489999999999998</v>
      </c>
      <c r="I226" s="22">
        <v>29</v>
      </c>
    </row>
    <row r="227" spans="1:9" ht="27.95" customHeight="1" thickBot="1">
      <c r="A227" s="18"/>
      <c r="B227" s="19" t="s">
        <v>654</v>
      </c>
      <c r="C227" s="20">
        <v>0</v>
      </c>
      <c r="D227" s="20">
        <v>0</v>
      </c>
      <c r="E227" s="20">
        <v>0</v>
      </c>
      <c r="F227" s="21">
        <v>0</v>
      </c>
      <c r="G227" s="21">
        <v>0</v>
      </c>
      <c r="H227" s="21">
        <v>0.6</v>
      </c>
      <c r="I227" s="22">
        <v>1</v>
      </c>
    </row>
    <row r="228" spans="1:9" ht="13.5" thickBot="1">
      <c r="A228" s="18"/>
      <c r="B228" s="19" t="s">
        <v>655</v>
      </c>
      <c r="C228" s="465" t="s">
        <v>468</v>
      </c>
      <c r="D228" s="466"/>
      <c r="E228" s="466"/>
      <c r="F228" s="466"/>
      <c r="G228" s="466"/>
      <c r="H228" s="466"/>
      <c r="I228" s="467"/>
    </row>
    <row r="229" spans="1:9" ht="13.5" thickBot="1">
      <c r="A229" s="18"/>
      <c r="B229" s="19" t="s">
        <v>656</v>
      </c>
      <c r="C229" s="465" t="s">
        <v>468</v>
      </c>
      <c r="D229" s="466"/>
      <c r="E229" s="466"/>
      <c r="F229" s="466"/>
      <c r="G229" s="466"/>
      <c r="H229" s="466"/>
      <c r="I229" s="467"/>
    </row>
    <row r="230" spans="1:9" ht="13.5" thickBot="1">
      <c r="A230" s="18"/>
      <c r="B230" s="19" t="s">
        <v>657</v>
      </c>
      <c r="C230" s="465" t="s">
        <v>468</v>
      </c>
      <c r="D230" s="466"/>
      <c r="E230" s="466"/>
      <c r="F230" s="466"/>
      <c r="G230" s="466"/>
      <c r="H230" s="466"/>
      <c r="I230" s="467"/>
    </row>
    <row r="231" spans="1:9" ht="13.5" thickBot="1">
      <c r="A231" s="18"/>
      <c r="B231" s="19" t="s">
        <v>658</v>
      </c>
      <c r="C231" s="465" t="s">
        <v>468</v>
      </c>
      <c r="D231" s="466"/>
      <c r="E231" s="466"/>
      <c r="F231" s="466"/>
      <c r="G231" s="466"/>
      <c r="H231" s="466"/>
      <c r="I231" s="467"/>
    </row>
    <row r="232" spans="1:9" ht="13.5" thickBot="1">
      <c r="A232" s="18"/>
      <c r="B232" s="19" t="s">
        <v>659</v>
      </c>
      <c r="C232" s="465" t="s">
        <v>468</v>
      </c>
      <c r="D232" s="466"/>
      <c r="E232" s="466"/>
      <c r="F232" s="466"/>
      <c r="G232" s="466"/>
      <c r="H232" s="466"/>
      <c r="I232" s="467"/>
    </row>
    <row r="233" spans="1:9" ht="13.5" thickBot="1">
      <c r="A233" s="18"/>
      <c r="B233" s="19" t="s">
        <v>660</v>
      </c>
      <c r="C233" s="465" t="s">
        <v>468</v>
      </c>
      <c r="D233" s="466"/>
      <c r="E233" s="466"/>
      <c r="F233" s="466"/>
      <c r="G233" s="466"/>
      <c r="H233" s="466"/>
      <c r="I233" s="467"/>
    </row>
    <row r="234" spans="1:9" ht="27.95" customHeight="1" thickBot="1">
      <c r="A234" s="18"/>
      <c r="B234" s="19" t="s">
        <v>661</v>
      </c>
      <c r="C234" s="20">
        <v>0.6764</v>
      </c>
      <c r="D234" s="20">
        <v>0</v>
      </c>
      <c r="E234" s="20">
        <v>0.6764</v>
      </c>
      <c r="F234" s="21">
        <v>5.89</v>
      </c>
      <c r="G234" s="21">
        <v>0</v>
      </c>
      <c r="H234" s="21">
        <v>1.34</v>
      </c>
      <c r="I234" s="22">
        <v>2</v>
      </c>
    </row>
    <row r="235" spans="1:9" ht="27.95" customHeight="1" thickBot="1">
      <c r="A235" s="18"/>
      <c r="B235" s="19" t="s">
        <v>662</v>
      </c>
      <c r="C235" s="20">
        <v>8.1199999999999994E-2</v>
      </c>
      <c r="D235" s="20">
        <v>0</v>
      </c>
      <c r="E235" s="20">
        <v>8.1199999999999994E-2</v>
      </c>
      <c r="F235" s="21">
        <v>4.34</v>
      </c>
      <c r="G235" s="21">
        <v>3</v>
      </c>
      <c r="H235" s="21">
        <v>14.3</v>
      </c>
      <c r="I235" s="22">
        <v>19</v>
      </c>
    </row>
    <row r="236" spans="1:9" ht="27.95" customHeight="1" thickBot="1">
      <c r="A236" s="18"/>
      <c r="B236" s="19" t="s">
        <v>663</v>
      </c>
      <c r="C236" s="20">
        <v>0</v>
      </c>
      <c r="D236" s="20">
        <v>0</v>
      </c>
      <c r="E236" s="20">
        <v>0</v>
      </c>
      <c r="F236" s="21">
        <v>0</v>
      </c>
      <c r="G236" s="21">
        <v>0</v>
      </c>
      <c r="H236" s="21">
        <v>2.6</v>
      </c>
      <c r="I236" s="22">
        <v>3</v>
      </c>
    </row>
    <row r="237" spans="1:9" ht="13.5" thickBot="1">
      <c r="A237" s="18"/>
      <c r="B237" s="19" t="s">
        <v>664</v>
      </c>
      <c r="C237" s="465" t="s">
        <v>468</v>
      </c>
      <c r="D237" s="466"/>
      <c r="E237" s="466"/>
      <c r="F237" s="466"/>
      <c r="G237" s="466"/>
      <c r="H237" s="466"/>
      <c r="I237" s="467"/>
    </row>
    <row r="238" spans="1:9" ht="13.5" thickBot="1">
      <c r="A238" s="18"/>
      <c r="B238" s="19" t="s">
        <v>665</v>
      </c>
      <c r="C238" s="465" t="s">
        <v>468</v>
      </c>
      <c r="D238" s="466"/>
      <c r="E238" s="466"/>
      <c r="F238" s="466"/>
      <c r="G238" s="466"/>
      <c r="H238" s="466"/>
      <c r="I238" s="467"/>
    </row>
    <row r="239" spans="1:9" ht="27.95" customHeight="1" thickBot="1">
      <c r="A239" s="18"/>
      <c r="B239" s="19" t="s">
        <v>666</v>
      </c>
      <c r="C239" s="20">
        <v>0.1132</v>
      </c>
      <c r="D239" s="20">
        <v>0</v>
      </c>
      <c r="E239" s="20">
        <v>0.1132</v>
      </c>
      <c r="F239" s="21">
        <v>4.0999999999999996</v>
      </c>
      <c r="G239" s="21">
        <v>3</v>
      </c>
      <c r="H239" s="21">
        <v>18.239999999999998</v>
      </c>
      <c r="I239" s="22">
        <v>23</v>
      </c>
    </row>
    <row r="240" spans="1:9" ht="27.95" customHeight="1" thickBot="1">
      <c r="A240" s="18"/>
      <c r="B240" s="19" t="s">
        <v>667</v>
      </c>
      <c r="C240" s="20">
        <v>0</v>
      </c>
      <c r="D240" s="20">
        <v>0</v>
      </c>
      <c r="E240" s="20">
        <v>0</v>
      </c>
      <c r="F240" s="21">
        <v>0</v>
      </c>
      <c r="G240" s="21">
        <v>0</v>
      </c>
      <c r="H240" s="21">
        <v>0.8</v>
      </c>
      <c r="I240" s="22">
        <v>1</v>
      </c>
    </row>
    <row r="241" spans="1:9" ht="27.95" customHeight="1" thickBot="1">
      <c r="A241" s="18"/>
      <c r="B241" s="19" t="s">
        <v>668</v>
      </c>
      <c r="C241" s="20">
        <v>0.1341</v>
      </c>
      <c r="D241" s="20">
        <v>0</v>
      </c>
      <c r="E241" s="20">
        <v>0.1341</v>
      </c>
      <c r="F241" s="21">
        <v>1.86</v>
      </c>
      <c r="G241" s="21">
        <v>2</v>
      </c>
      <c r="H241" s="21">
        <v>11.4</v>
      </c>
      <c r="I241" s="22">
        <v>19</v>
      </c>
    </row>
    <row r="242" spans="1:9" ht="27.95" customHeight="1" thickBot="1">
      <c r="A242" s="18"/>
      <c r="B242" s="19" t="s">
        <v>669</v>
      </c>
      <c r="C242" s="20">
        <v>0</v>
      </c>
      <c r="D242" s="20">
        <v>0</v>
      </c>
      <c r="E242" s="20">
        <v>0</v>
      </c>
      <c r="F242" s="21">
        <v>0</v>
      </c>
      <c r="G242" s="21">
        <v>0</v>
      </c>
      <c r="H242" s="21">
        <v>0.2</v>
      </c>
      <c r="I242" s="22">
        <v>1</v>
      </c>
    </row>
    <row r="243" spans="1:9" ht="27.95" customHeight="1" thickBot="1">
      <c r="A243" s="18"/>
      <c r="B243" s="19" t="s">
        <v>670</v>
      </c>
      <c r="C243" s="20">
        <v>0.12330000000000001</v>
      </c>
      <c r="D243" s="20">
        <v>0</v>
      </c>
      <c r="E243" s="20">
        <v>0.12330000000000001</v>
      </c>
      <c r="F243" s="21">
        <v>1.68</v>
      </c>
      <c r="G243" s="21">
        <v>2</v>
      </c>
      <c r="H243" s="21">
        <v>12.4</v>
      </c>
      <c r="I243" s="22">
        <v>21</v>
      </c>
    </row>
    <row r="244" spans="1:9" ht="13.5" thickBot="1">
      <c r="A244" s="18"/>
      <c r="B244" s="19" t="s">
        <v>671</v>
      </c>
      <c r="C244" s="465" t="s">
        <v>468</v>
      </c>
      <c r="D244" s="466"/>
      <c r="E244" s="466"/>
      <c r="F244" s="466"/>
      <c r="G244" s="466"/>
      <c r="H244" s="466"/>
      <c r="I244" s="467"/>
    </row>
    <row r="245" spans="1:9" ht="27.95" customHeight="1" thickBot="1">
      <c r="A245" s="18"/>
      <c r="B245" s="19" t="s">
        <v>672</v>
      </c>
      <c r="C245" s="20">
        <v>0.28149999999999997</v>
      </c>
      <c r="D245" s="20">
        <v>0</v>
      </c>
      <c r="E245" s="20">
        <v>0.28149999999999997</v>
      </c>
      <c r="F245" s="21">
        <v>0</v>
      </c>
      <c r="G245" s="21">
        <v>0</v>
      </c>
      <c r="H245" s="21">
        <v>12.79</v>
      </c>
      <c r="I245" s="22">
        <v>22</v>
      </c>
    </row>
    <row r="246" spans="1:9" ht="27.95" customHeight="1" thickBot="1">
      <c r="A246" s="18"/>
      <c r="B246" s="19" t="s">
        <v>673</v>
      </c>
      <c r="C246" s="20">
        <v>0</v>
      </c>
      <c r="D246" s="20">
        <v>0</v>
      </c>
      <c r="E246" s="20">
        <v>0</v>
      </c>
      <c r="F246" s="21">
        <v>0</v>
      </c>
      <c r="G246" s="21">
        <v>0</v>
      </c>
      <c r="H246" s="21">
        <v>1</v>
      </c>
      <c r="I246" s="22">
        <v>1</v>
      </c>
    </row>
    <row r="247" spans="1:9" ht="13.5" thickBot="1">
      <c r="A247" s="18"/>
      <c r="B247" s="19" t="s">
        <v>674</v>
      </c>
      <c r="C247" s="465" t="s">
        <v>468</v>
      </c>
      <c r="D247" s="466"/>
      <c r="E247" s="466"/>
      <c r="F247" s="466"/>
      <c r="G247" s="466"/>
      <c r="H247" s="466"/>
      <c r="I247" s="467"/>
    </row>
    <row r="248" spans="1:9" ht="27.95" customHeight="1" thickBot="1">
      <c r="A248" s="18"/>
      <c r="B248" s="19" t="s">
        <v>675</v>
      </c>
      <c r="C248" s="20">
        <v>0.2611</v>
      </c>
      <c r="D248" s="20">
        <v>0</v>
      </c>
      <c r="E248" s="20">
        <v>0.2611</v>
      </c>
      <c r="F248" s="21">
        <v>0</v>
      </c>
      <c r="G248" s="21">
        <v>0</v>
      </c>
      <c r="H248" s="21">
        <v>13.79</v>
      </c>
      <c r="I248" s="22">
        <v>23</v>
      </c>
    </row>
    <row r="249" spans="1:9" ht="27.95" customHeight="1" thickBot="1">
      <c r="A249" s="18"/>
      <c r="B249" s="19" t="s">
        <v>394</v>
      </c>
      <c r="C249" s="20">
        <v>0.1598</v>
      </c>
      <c r="D249" s="20">
        <v>0</v>
      </c>
      <c r="E249" s="20">
        <v>0.1598</v>
      </c>
      <c r="F249" s="21">
        <v>1.93</v>
      </c>
      <c r="G249" s="21">
        <v>2.4</v>
      </c>
      <c r="H249" s="21">
        <v>45.03</v>
      </c>
      <c r="I249" s="22">
        <v>67</v>
      </c>
    </row>
    <row r="250" spans="1:9" ht="27.95" customHeight="1" thickBot="1">
      <c r="A250" s="18"/>
      <c r="B250" s="19" t="s">
        <v>676</v>
      </c>
      <c r="C250" s="20">
        <v>0</v>
      </c>
      <c r="D250" s="20">
        <v>0</v>
      </c>
      <c r="E250" s="20">
        <v>0</v>
      </c>
      <c r="F250" s="21">
        <v>0</v>
      </c>
      <c r="G250" s="21">
        <v>0</v>
      </c>
      <c r="H250" s="21">
        <v>0.6</v>
      </c>
      <c r="I250" s="22">
        <v>1</v>
      </c>
    </row>
    <row r="251" spans="1:9" ht="13.5" thickBot="1">
      <c r="A251" s="18"/>
      <c r="B251" s="19" t="s">
        <v>677</v>
      </c>
      <c r="C251" s="465" t="s">
        <v>468</v>
      </c>
      <c r="D251" s="466"/>
      <c r="E251" s="466"/>
      <c r="F251" s="466"/>
      <c r="G251" s="466"/>
      <c r="H251" s="466"/>
      <c r="I251" s="467"/>
    </row>
    <row r="252" spans="1:9" ht="27.95" customHeight="1" thickBot="1">
      <c r="A252" s="18"/>
      <c r="B252" s="19" t="s">
        <v>678</v>
      </c>
      <c r="C252" s="20">
        <v>0</v>
      </c>
      <c r="D252" s="20">
        <v>0</v>
      </c>
      <c r="E252" s="20">
        <v>0</v>
      </c>
      <c r="F252" s="21">
        <v>0</v>
      </c>
      <c r="G252" s="21">
        <v>0</v>
      </c>
      <c r="H252" s="21">
        <v>25.96</v>
      </c>
      <c r="I252" s="22">
        <v>38</v>
      </c>
    </row>
    <row r="253" spans="1:9" ht="27.95" customHeight="1" thickBot="1">
      <c r="A253" s="18"/>
      <c r="B253" s="19" t="s">
        <v>679</v>
      </c>
      <c r="C253" s="20">
        <v>0</v>
      </c>
      <c r="D253" s="20">
        <v>0</v>
      </c>
      <c r="E253" s="20">
        <v>0</v>
      </c>
      <c r="F253" s="21">
        <v>0</v>
      </c>
      <c r="G253" s="21">
        <v>0</v>
      </c>
      <c r="H253" s="21">
        <v>8.57</v>
      </c>
      <c r="I253" s="22">
        <v>18</v>
      </c>
    </row>
    <row r="254" spans="1:9" ht="27.95" customHeight="1" thickBot="1">
      <c r="A254" s="18"/>
      <c r="B254" s="19" t="s">
        <v>680</v>
      </c>
      <c r="C254" s="20">
        <v>0</v>
      </c>
      <c r="D254" s="20">
        <v>0</v>
      </c>
      <c r="E254" s="20">
        <v>0</v>
      </c>
      <c r="F254" s="21">
        <v>0</v>
      </c>
      <c r="G254" s="21">
        <v>0</v>
      </c>
      <c r="H254" s="21">
        <v>34.54</v>
      </c>
      <c r="I254" s="22">
        <v>56</v>
      </c>
    </row>
    <row r="255" spans="1:9" ht="27.95" customHeight="1" thickBot="1">
      <c r="A255" s="18"/>
      <c r="B255" s="19" t="s">
        <v>395</v>
      </c>
      <c r="C255" s="20">
        <v>0</v>
      </c>
      <c r="D255" s="20">
        <v>0</v>
      </c>
      <c r="E255" s="20">
        <v>0</v>
      </c>
      <c r="F255" s="21">
        <v>0</v>
      </c>
      <c r="G255" s="21">
        <v>0</v>
      </c>
      <c r="H255" s="21">
        <v>35.14</v>
      </c>
      <c r="I255" s="22">
        <v>57</v>
      </c>
    </row>
    <row r="256" spans="1:9" ht="13.5" thickBot="1">
      <c r="A256" s="18"/>
      <c r="B256" s="19" t="s">
        <v>681</v>
      </c>
      <c r="C256" s="465" t="s">
        <v>468</v>
      </c>
      <c r="D256" s="466"/>
      <c r="E256" s="466"/>
      <c r="F256" s="466"/>
      <c r="G256" s="466"/>
      <c r="H256" s="466"/>
      <c r="I256" s="467"/>
    </row>
    <row r="257" spans="1:9" ht="13.5" thickBot="1">
      <c r="A257" s="18"/>
      <c r="B257" s="19" t="s">
        <v>682</v>
      </c>
      <c r="C257" s="465" t="s">
        <v>468</v>
      </c>
      <c r="D257" s="466"/>
      <c r="E257" s="466"/>
      <c r="F257" s="466"/>
      <c r="G257" s="466"/>
      <c r="H257" s="466"/>
      <c r="I257" s="467"/>
    </row>
    <row r="258" spans="1:9" ht="13.5" thickBot="1">
      <c r="A258" s="18"/>
      <c r="B258" s="19" t="s">
        <v>683</v>
      </c>
      <c r="C258" s="465" t="s">
        <v>468</v>
      </c>
      <c r="D258" s="466"/>
      <c r="E258" s="466"/>
      <c r="F258" s="466"/>
      <c r="G258" s="466"/>
      <c r="H258" s="466"/>
      <c r="I258" s="467"/>
    </row>
    <row r="259" spans="1:9" ht="13.5" thickBot="1">
      <c r="A259" s="18"/>
      <c r="B259" s="19" t="s">
        <v>684</v>
      </c>
      <c r="C259" s="465" t="s">
        <v>468</v>
      </c>
      <c r="D259" s="466"/>
      <c r="E259" s="466"/>
      <c r="F259" s="466"/>
      <c r="G259" s="466"/>
      <c r="H259" s="466"/>
      <c r="I259" s="467"/>
    </row>
    <row r="260" spans="1:9" ht="13.5" thickBot="1">
      <c r="A260" s="18"/>
      <c r="B260" s="19" t="s">
        <v>685</v>
      </c>
      <c r="C260" s="465" t="s">
        <v>468</v>
      </c>
      <c r="D260" s="466"/>
      <c r="E260" s="466"/>
      <c r="F260" s="466"/>
      <c r="G260" s="466"/>
      <c r="H260" s="466"/>
      <c r="I260" s="467"/>
    </row>
    <row r="261" spans="1:9" ht="13.5" thickBot="1">
      <c r="A261" s="18"/>
      <c r="B261" s="19" t="s">
        <v>686</v>
      </c>
      <c r="C261" s="465" t="s">
        <v>468</v>
      </c>
      <c r="D261" s="466"/>
      <c r="E261" s="466"/>
      <c r="F261" s="466"/>
      <c r="G261" s="466"/>
      <c r="H261" s="466"/>
      <c r="I261" s="467"/>
    </row>
    <row r="262" spans="1:9" ht="27.95" customHeight="1" thickBot="1">
      <c r="A262" s="18"/>
      <c r="B262" s="19" t="s">
        <v>687</v>
      </c>
      <c r="C262" s="20">
        <v>0</v>
      </c>
      <c r="D262" s="20">
        <v>0</v>
      </c>
      <c r="E262" s="20">
        <v>0</v>
      </c>
      <c r="F262" s="21">
        <v>0</v>
      </c>
      <c r="G262" s="21">
        <v>0</v>
      </c>
      <c r="H262" s="21">
        <v>0.8</v>
      </c>
      <c r="I262" s="22">
        <v>1</v>
      </c>
    </row>
    <row r="263" spans="1:9" ht="27.95" customHeight="1" thickBot="1">
      <c r="A263" s="18"/>
      <c r="B263" s="19" t="s">
        <v>688</v>
      </c>
      <c r="C263" s="20">
        <v>0.13669999999999999</v>
      </c>
      <c r="D263" s="20">
        <v>0</v>
      </c>
      <c r="E263" s="20">
        <v>0.13669999999999999</v>
      </c>
      <c r="F263" s="21">
        <v>1.87</v>
      </c>
      <c r="G263" s="21">
        <v>4.2</v>
      </c>
      <c r="H263" s="21">
        <v>26.22</v>
      </c>
      <c r="I263" s="22">
        <v>44</v>
      </c>
    </row>
    <row r="264" spans="1:9" ht="27.95" customHeight="1" thickBot="1">
      <c r="A264" s="18"/>
      <c r="B264" s="19" t="s">
        <v>689</v>
      </c>
      <c r="C264" s="20">
        <v>0.1326</v>
      </c>
      <c r="D264" s="20">
        <v>0</v>
      </c>
      <c r="E264" s="20">
        <v>0.1326</v>
      </c>
      <c r="F264" s="21">
        <v>1.83</v>
      </c>
      <c r="G264" s="21">
        <v>4.2</v>
      </c>
      <c r="H264" s="21">
        <v>27.02</v>
      </c>
      <c r="I264" s="22">
        <v>45</v>
      </c>
    </row>
    <row r="265" spans="1:9" ht="13.5" thickBot="1">
      <c r="A265" s="18"/>
      <c r="B265" s="19" t="s">
        <v>690</v>
      </c>
      <c r="C265" s="465" t="s">
        <v>468</v>
      </c>
      <c r="D265" s="466"/>
      <c r="E265" s="466"/>
      <c r="F265" s="466"/>
      <c r="G265" s="466"/>
      <c r="H265" s="466"/>
      <c r="I265" s="467"/>
    </row>
    <row r="266" spans="1:9" ht="27.95" customHeight="1" thickBot="1">
      <c r="A266" s="18"/>
      <c r="B266" s="19" t="s">
        <v>691</v>
      </c>
      <c r="C266" s="20">
        <v>0</v>
      </c>
      <c r="D266" s="20">
        <v>0</v>
      </c>
      <c r="E266" s="20">
        <v>0</v>
      </c>
      <c r="F266" s="21">
        <v>0</v>
      </c>
      <c r="G266" s="21">
        <v>0</v>
      </c>
      <c r="H266" s="21">
        <v>0</v>
      </c>
      <c r="I266" s="22">
        <v>1</v>
      </c>
    </row>
    <row r="267" spans="1:9" ht="27.95" customHeight="1" thickBot="1">
      <c r="A267" s="18"/>
      <c r="B267" s="19" t="s">
        <v>692</v>
      </c>
      <c r="C267" s="20">
        <v>0</v>
      </c>
      <c r="D267" s="20">
        <v>0</v>
      </c>
      <c r="E267" s="20">
        <v>0</v>
      </c>
      <c r="F267" s="21">
        <v>0</v>
      </c>
      <c r="G267" s="21">
        <v>0</v>
      </c>
      <c r="H267" s="21">
        <v>0</v>
      </c>
      <c r="I267" s="22">
        <v>1</v>
      </c>
    </row>
    <row r="268" spans="1:9" ht="13.5" thickBot="1">
      <c r="A268" s="18"/>
      <c r="B268" s="19" t="s">
        <v>693</v>
      </c>
      <c r="C268" s="465" t="s">
        <v>468</v>
      </c>
      <c r="D268" s="466"/>
      <c r="E268" s="466"/>
      <c r="F268" s="466"/>
      <c r="G268" s="466"/>
      <c r="H268" s="466"/>
      <c r="I268" s="467"/>
    </row>
    <row r="269" spans="1:9" ht="27.95" customHeight="1" thickBot="1">
      <c r="A269" s="18"/>
      <c r="B269" s="19" t="s">
        <v>694</v>
      </c>
      <c r="C269" s="20">
        <v>5.0200000000000002E-2</v>
      </c>
      <c r="D269" s="20">
        <v>0</v>
      </c>
      <c r="E269" s="20">
        <v>5.0200000000000002E-2</v>
      </c>
      <c r="F269" s="21">
        <v>5.89</v>
      </c>
      <c r="G269" s="21">
        <v>3</v>
      </c>
      <c r="H269" s="21">
        <v>1.54</v>
      </c>
      <c r="I269" s="22">
        <v>2</v>
      </c>
    </row>
    <row r="270" spans="1:9" ht="27.95" customHeight="1" thickBot="1">
      <c r="A270" s="18"/>
      <c r="B270" s="19" t="s">
        <v>695</v>
      </c>
      <c r="C270" s="20">
        <v>5.0200000000000002E-2</v>
      </c>
      <c r="D270" s="20">
        <v>0</v>
      </c>
      <c r="E270" s="20">
        <v>5.0200000000000002E-2</v>
      </c>
      <c r="F270" s="21">
        <v>5.89</v>
      </c>
      <c r="G270" s="21">
        <v>3</v>
      </c>
      <c r="H270" s="21">
        <v>1.54</v>
      </c>
      <c r="I270" s="22">
        <v>2</v>
      </c>
    </row>
    <row r="271" spans="1:9" ht="27.95" customHeight="1" thickBot="1">
      <c r="A271" s="18"/>
      <c r="B271" s="19" t="s">
        <v>396</v>
      </c>
      <c r="C271" s="20">
        <v>0.12820000000000001</v>
      </c>
      <c r="D271" s="20">
        <v>0</v>
      </c>
      <c r="E271" s="20">
        <v>0.12820000000000001</v>
      </c>
      <c r="F271" s="21">
        <v>1.96</v>
      </c>
      <c r="G271" s="21">
        <v>4</v>
      </c>
      <c r="H271" s="21">
        <v>28.56</v>
      </c>
      <c r="I271" s="22">
        <v>48</v>
      </c>
    </row>
    <row r="272" spans="1:9" ht="13.5" thickBot="1">
      <c r="A272" s="18"/>
      <c r="B272" s="19" t="s">
        <v>696</v>
      </c>
      <c r="C272" s="465" t="s">
        <v>468</v>
      </c>
      <c r="D272" s="466"/>
      <c r="E272" s="466"/>
      <c r="F272" s="466"/>
      <c r="G272" s="466"/>
      <c r="H272" s="466"/>
      <c r="I272" s="467"/>
    </row>
    <row r="273" spans="1:9" ht="27.95" customHeight="1" thickBot="1">
      <c r="A273" s="18"/>
      <c r="B273" s="19" t="s">
        <v>697</v>
      </c>
      <c r="C273" s="20">
        <v>0</v>
      </c>
      <c r="D273" s="20">
        <v>0</v>
      </c>
      <c r="E273" s="20">
        <v>0</v>
      </c>
      <c r="F273" s="21">
        <v>0</v>
      </c>
      <c r="G273" s="21">
        <v>0</v>
      </c>
      <c r="H273" s="21">
        <v>0.4</v>
      </c>
      <c r="I273" s="22">
        <v>1</v>
      </c>
    </row>
    <row r="274" spans="1:9" ht="13.5" thickBot="1">
      <c r="A274" s="18"/>
      <c r="B274" s="19" t="s">
        <v>698</v>
      </c>
      <c r="C274" s="465" t="s">
        <v>468</v>
      </c>
      <c r="D274" s="466"/>
      <c r="E274" s="466"/>
      <c r="F274" s="466"/>
      <c r="G274" s="466"/>
      <c r="H274" s="466"/>
      <c r="I274" s="467"/>
    </row>
    <row r="275" spans="1:9" ht="27.95" customHeight="1" thickBot="1">
      <c r="A275" s="18"/>
      <c r="B275" s="19" t="s">
        <v>699</v>
      </c>
      <c r="C275" s="20">
        <v>1.6500000000000001E-2</v>
      </c>
      <c r="D275" s="20">
        <v>0</v>
      </c>
      <c r="E275" s="20">
        <v>1.6500000000000001E-2</v>
      </c>
      <c r="F275" s="21">
        <v>0.59</v>
      </c>
      <c r="G275" s="21">
        <v>5</v>
      </c>
      <c r="H275" s="21">
        <v>9.7799999999999994</v>
      </c>
      <c r="I275" s="22">
        <v>20</v>
      </c>
    </row>
    <row r="276" spans="1:9" ht="27.95" customHeight="1" thickBot="1">
      <c r="A276" s="18"/>
      <c r="B276" s="19" t="s">
        <v>700</v>
      </c>
      <c r="C276" s="20">
        <v>1.6500000000000001E-2</v>
      </c>
      <c r="D276" s="20">
        <v>0</v>
      </c>
      <c r="E276" s="20">
        <v>1.6500000000000001E-2</v>
      </c>
      <c r="F276" s="21">
        <v>0.59</v>
      </c>
      <c r="G276" s="21">
        <v>5</v>
      </c>
      <c r="H276" s="21">
        <v>9.7799999999999994</v>
      </c>
      <c r="I276" s="22">
        <v>20</v>
      </c>
    </row>
    <row r="277" spans="1:9" ht="27.95" customHeight="1" thickBot="1">
      <c r="A277" s="18"/>
      <c r="B277" s="19" t="s">
        <v>397</v>
      </c>
      <c r="C277" s="20">
        <v>1.5800000000000002E-2</v>
      </c>
      <c r="D277" s="20">
        <v>0</v>
      </c>
      <c r="E277" s="20">
        <v>1.5800000000000002E-2</v>
      </c>
      <c r="F277" s="21">
        <v>0.56000000000000005</v>
      </c>
      <c r="G277" s="21">
        <v>5</v>
      </c>
      <c r="H277" s="21">
        <v>10.18</v>
      </c>
      <c r="I277" s="22">
        <v>21</v>
      </c>
    </row>
    <row r="278" spans="1:9" ht="27.95" customHeight="1" thickBot="1">
      <c r="A278" s="18"/>
      <c r="B278" s="19" t="s">
        <v>701</v>
      </c>
      <c r="C278" s="20">
        <v>0</v>
      </c>
      <c r="D278" s="20">
        <v>0</v>
      </c>
      <c r="E278" s="20">
        <v>0</v>
      </c>
      <c r="F278" s="21">
        <v>0</v>
      </c>
      <c r="G278" s="21">
        <v>0</v>
      </c>
      <c r="H278" s="21">
        <v>0.5</v>
      </c>
      <c r="I278" s="22">
        <v>1</v>
      </c>
    </row>
    <row r="279" spans="1:9" ht="13.5" thickBot="1">
      <c r="A279" s="18"/>
      <c r="B279" s="19" t="s">
        <v>702</v>
      </c>
      <c r="C279" s="465" t="s">
        <v>468</v>
      </c>
      <c r="D279" s="466"/>
      <c r="E279" s="466"/>
      <c r="F279" s="466"/>
      <c r="G279" s="466"/>
      <c r="H279" s="466"/>
      <c r="I279" s="467"/>
    </row>
    <row r="280" spans="1:9" ht="13.5" thickBot="1">
      <c r="A280" s="18"/>
      <c r="B280" s="19" t="s">
        <v>703</v>
      </c>
      <c r="C280" s="465" t="s">
        <v>468</v>
      </c>
      <c r="D280" s="466"/>
      <c r="E280" s="466"/>
      <c r="F280" s="466"/>
      <c r="G280" s="466"/>
      <c r="H280" s="466"/>
      <c r="I280" s="467"/>
    </row>
    <row r="281" spans="1:9" ht="13.5" thickBot="1">
      <c r="A281" s="18"/>
      <c r="B281" s="19" t="s">
        <v>704</v>
      </c>
      <c r="C281" s="465" t="s">
        <v>468</v>
      </c>
      <c r="D281" s="466"/>
      <c r="E281" s="466"/>
      <c r="F281" s="466"/>
      <c r="G281" s="466"/>
      <c r="H281" s="466"/>
      <c r="I281" s="467"/>
    </row>
    <row r="282" spans="1:9" ht="13.5" thickBot="1">
      <c r="A282" s="18"/>
      <c r="B282" s="19" t="s">
        <v>705</v>
      </c>
      <c r="C282" s="465" t="s">
        <v>468</v>
      </c>
      <c r="D282" s="466"/>
      <c r="E282" s="466"/>
      <c r="F282" s="466"/>
      <c r="G282" s="466"/>
      <c r="H282" s="466"/>
      <c r="I282" s="467"/>
    </row>
    <row r="283" spans="1:9" ht="27.95" customHeight="1" thickBot="1">
      <c r="A283" s="18"/>
      <c r="B283" s="19" t="s">
        <v>706</v>
      </c>
      <c r="C283" s="20">
        <v>4.4999999999999998E-2</v>
      </c>
      <c r="D283" s="20">
        <v>4.8000000000000001E-2</v>
      </c>
      <c r="E283" s="20">
        <v>9.2999999999999999E-2</v>
      </c>
      <c r="F283" s="21">
        <v>0</v>
      </c>
      <c r="G283" s="21">
        <v>0</v>
      </c>
      <c r="H283" s="21">
        <v>17.8</v>
      </c>
      <c r="I283" s="22">
        <v>33</v>
      </c>
    </row>
    <row r="284" spans="1:9" ht="27.95" customHeight="1" thickBot="1">
      <c r="A284" s="18"/>
      <c r="B284" s="19" t="s">
        <v>707</v>
      </c>
      <c r="C284" s="20">
        <v>4.4999999999999998E-2</v>
      </c>
      <c r="D284" s="20">
        <v>4.8000000000000001E-2</v>
      </c>
      <c r="E284" s="20">
        <v>9.2999999999999999E-2</v>
      </c>
      <c r="F284" s="21">
        <v>0</v>
      </c>
      <c r="G284" s="21">
        <v>0</v>
      </c>
      <c r="H284" s="21">
        <v>17.8</v>
      </c>
      <c r="I284" s="22">
        <v>33</v>
      </c>
    </row>
    <row r="285" spans="1:9" ht="27.95" customHeight="1" thickBot="1">
      <c r="A285" s="18"/>
      <c r="B285" s="19" t="s">
        <v>398</v>
      </c>
      <c r="C285" s="20">
        <v>4.3700000000000003E-2</v>
      </c>
      <c r="D285" s="20">
        <v>4.6699999999999998E-2</v>
      </c>
      <c r="E285" s="20">
        <v>9.0399999999999994E-2</v>
      </c>
      <c r="F285" s="21">
        <v>0</v>
      </c>
      <c r="G285" s="21">
        <v>0</v>
      </c>
      <c r="H285" s="21">
        <v>18.3</v>
      </c>
      <c r="I285" s="22">
        <v>34</v>
      </c>
    </row>
    <row r="286" spans="1:9" ht="13.5" thickBot="1">
      <c r="A286" s="18"/>
      <c r="B286" s="19" t="s">
        <v>708</v>
      </c>
      <c r="C286" s="465" t="s">
        <v>468</v>
      </c>
      <c r="D286" s="466"/>
      <c r="E286" s="466"/>
      <c r="F286" s="466"/>
      <c r="G286" s="466"/>
      <c r="H286" s="466"/>
      <c r="I286" s="467"/>
    </row>
    <row r="287" spans="1:9" ht="13.5" thickBot="1">
      <c r="A287" s="18"/>
      <c r="B287" s="19" t="s">
        <v>709</v>
      </c>
      <c r="C287" s="465" t="s">
        <v>468</v>
      </c>
      <c r="D287" s="466"/>
      <c r="E287" s="466"/>
      <c r="F287" s="466"/>
      <c r="G287" s="466"/>
      <c r="H287" s="466"/>
      <c r="I287" s="467"/>
    </row>
    <row r="288" spans="1:9" ht="13.5" thickBot="1">
      <c r="A288" s="18"/>
      <c r="B288" s="19" t="s">
        <v>710</v>
      </c>
      <c r="C288" s="465" t="s">
        <v>468</v>
      </c>
      <c r="D288" s="466"/>
      <c r="E288" s="466"/>
      <c r="F288" s="466"/>
      <c r="G288" s="466"/>
      <c r="H288" s="466"/>
      <c r="I288" s="467"/>
    </row>
    <row r="289" spans="1:9" ht="13.5" thickBot="1">
      <c r="A289" s="18"/>
      <c r="B289" s="19" t="s">
        <v>711</v>
      </c>
      <c r="C289" s="465" t="s">
        <v>468</v>
      </c>
      <c r="D289" s="466"/>
      <c r="E289" s="466"/>
      <c r="F289" s="466"/>
      <c r="G289" s="466"/>
      <c r="H289" s="466"/>
      <c r="I289" s="467"/>
    </row>
    <row r="290" spans="1:9" ht="13.5" thickBot="1">
      <c r="A290" s="18"/>
      <c r="B290" s="19" t="s">
        <v>712</v>
      </c>
      <c r="C290" s="465" t="s">
        <v>468</v>
      </c>
      <c r="D290" s="466"/>
      <c r="E290" s="466"/>
      <c r="F290" s="466"/>
      <c r="G290" s="466"/>
      <c r="H290" s="466"/>
      <c r="I290" s="467"/>
    </row>
    <row r="291" spans="1:9" ht="27.95" customHeight="1" thickBot="1">
      <c r="A291" s="18"/>
      <c r="B291" s="19" t="s">
        <v>713</v>
      </c>
      <c r="C291" s="20">
        <v>0</v>
      </c>
      <c r="D291" s="20">
        <v>0</v>
      </c>
      <c r="E291" s="20">
        <v>0</v>
      </c>
      <c r="F291" s="21">
        <v>0</v>
      </c>
      <c r="G291" s="21">
        <v>0</v>
      </c>
      <c r="H291" s="21">
        <v>0.64</v>
      </c>
      <c r="I291" s="22">
        <v>1</v>
      </c>
    </row>
    <row r="292" spans="1:9" ht="13.5" thickBot="1">
      <c r="A292" s="18"/>
      <c r="B292" s="19" t="s">
        <v>714</v>
      </c>
      <c r="C292" s="465" t="s">
        <v>468</v>
      </c>
      <c r="D292" s="466"/>
      <c r="E292" s="466"/>
      <c r="F292" s="466"/>
      <c r="G292" s="466"/>
      <c r="H292" s="466"/>
      <c r="I292" s="467"/>
    </row>
    <row r="293" spans="1:9" ht="13.5" thickBot="1">
      <c r="A293" s="18"/>
      <c r="B293" s="19" t="s">
        <v>715</v>
      </c>
      <c r="C293" s="465" t="s">
        <v>468</v>
      </c>
      <c r="D293" s="466"/>
      <c r="E293" s="466"/>
      <c r="F293" s="466"/>
      <c r="G293" s="466"/>
      <c r="H293" s="466"/>
      <c r="I293" s="467"/>
    </row>
    <row r="294" spans="1:9" ht="13.5" thickBot="1">
      <c r="A294" s="18"/>
      <c r="B294" s="19" t="s">
        <v>716</v>
      </c>
      <c r="C294" s="465" t="s">
        <v>468</v>
      </c>
      <c r="D294" s="466"/>
      <c r="E294" s="466"/>
      <c r="F294" s="466"/>
      <c r="G294" s="466"/>
      <c r="H294" s="466"/>
      <c r="I294" s="467"/>
    </row>
    <row r="295" spans="1:9" ht="27.95" customHeight="1" thickBot="1">
      <c r="A295" s="18"/>
      <c r="B295" s="19" t="s">
        <v>717</v>
      </c>
      <c r="C295" s="20">
        <v>0</v>
      </c>
      <c r="D295" s="20">
        <v>0</v>
      </c>
      <c r="E295" s="20">
        <v>0</v>
      </c>
      <c r="F295" s="21">
        <v>0</v>
      </c>
      <c r="G295" s="21">
        <v>0</v>
      </c>
      <c r="H295" s="21">
        <v>0.9</v>
      </c>
      <c r="I295" s="22">
        <v>1</v>
      </c>
    </row>
    <row r="296" spans="1:9" ht="13.5" thickBot="1">
      <c r="A296" s="18"/>
      <c r="B296" s="19" t="s">
        <v>718</v>
      </c>
      <c r="C296" s="465" t="s">
        <v>468</v>
      </c>
      <c r="D296" s="466"/>
      <c r="E296" s="466"/>
      <c r="F296" s="466"/>
      <c r="G296" s="466"/>
      <c r="H296" s="466"/>
      <c r="I296" s="467"/>
    </row>
    <row r="297" spans="1:9" ht="27.95" customHeight="1" thickBot="1">
      <c r="A297" s="18"/>
      <c r="B297" s="19" t="s">
        <v>719</v>
      </c>
      <c r="C297" s="20">
        <v>0</v>
      </c>
      <c r="D297" s="20">
        <v>0</v>
      </c>
      <c r="E297" s="20">
        <v>0</v>
      </c>
      <c r="F297" s="21">
        <v>0</v>
      </c>
      <c r="G297" s="21">
        <v>0</v>
      </c>
      <c r="H297" s="21">
        <v>1.6</v>
      </c>
      <c r="I297" s="22">
        <v>2</v>
      </c>
    </row>
    <row r="298" spans="1:9" ht="27.95" customHeight="1" thickBot="1">
      <c r="A298" s="18"/>
      <c r="B298" s="19" t="s">
        <v>720</v>
      </c>
      <c r="C298" s="20">
        <v>8.0500000000000002E-2</v>
      </c>
      <c r="D298" s="20">
        <v>3.2099999999999997E-2</v>
      </c>
      <c r="E298" s="20">
        <v>0.11260000000000001</v>
      </c>
      <c r="F298" s="21">
        <v>1.18</v>
      </c>
      <c r="G298" s="21">
        <v>3.5</v>
      </c>
      <c r="H298" s="21">
        <v>24.95</v>
      </c>
      <c r="I298" s="22">
        <v>30</v>
      </c>
    </row>
    <row r="299" spans="1:9" ht="27.95" customHeight="1" thickBot="1">
      <c r="A299" s="18"/>
      <c r="B299" s="19" t="s">
        <v>721</v>
      </c>
      <c r="C299" s="20">
        <v>0</v>
      </c>
      <c r="D299" s="20">
        <v>0</v>
      </c>
      <c r="E299" s="20">
        <v>0</v>
      </c>
      <c r="F299" s="21">
        <v>0</v>
      </c>
      <c r="G299" s="21">
        <v>0</v>
      </c>
      <c r="H299" s="21">
        <v>0.6</v>
      </c>
      <c r="I299" s="22">
        <v>1</v>
      </c>
    </row>
    <row r="300" spans="1:9" ht="27.95" customHeight="1" thickBot="1">
      <c r="A300" s="18"/>
      <c r="B300" s="19" t="s">
        <v>722</v>
      </c>
      <c r="C300" s="20">
        <v>7.3999999999999996E-2</v>
      </c>
      <c r="D300" s="20">
        <v>2.9499999999999998E-2</v>
      </c>
      <c r="E300" s="20">
        <v>0.10349999999999999</v>
      </c>
      <c r="F300" s="21">
        <v>1.1000000000000001</v>
      </c>
      <c r="G300" s="21">
        <v>3.5</v>
      </c>
      <c r="H300" s="21">
        <v>27.15</v>
      </c>
      <c r="I300" s="22">
        <v>32</v>
      </c>
    </row>
    <row r="301" spans="1:9" ht="13.5" thickBot="1">
      <c r="A301" s="18"/>
      <c r="B301" s="19" t="s">
        <v>723</v>
      </c>
      <c r="C301" s="465" t="s">
        <v>468</v>
      </c>
      <c r="D301" s="466"/>
      <c r="E301" s="466"/>
      <c r="F301" s="466"/>
      <c r="G301" s="466"/>
      <c r="H301" s="466"/>
      <c r="I301" s="467"/>
    </row>
    <row r="302" spans="1:9" ht="27.95" customHeight="1" thickBot="1">
      <c r="A302" s="18"/>
      <c r="B302" s="19" t="s">
        <v>724</v>
      </c>
      <c r="C302" s="20">
        <v>0.128</v>
      </c>
      <c r="D302" s="20">
        <v>0</v>
      </c>
      <c r="E302" s="20">
        <v>0.128</v>
      </c>
      <c r="F302" s="21">
        <v>3.07</v>
      </c>
      <c r="G302" s="21">
        <v>4.4000000000000004</v>
      </c>
      <c r="H302" s="21">
        <v>16.02</v>
      </c>
      <c r="I302" s="22">
        <v>23</v>
      </c>
    </row>
    <row r="303" spans="1:9" ht="13.5" thickBot="1">
      <c r="A303" s="18"/>
      <c r="B303" s="19" t="s">
        <v>725</v>
      </c>
      <c r="C303" s="465" t="s">
        <v>468</v>
      </c>
      <c r="D303" s="466"/>
      <c r="E303" s="466"/>
      <c r="F303" s="466"/>
      <c r="G303" s="466"/>
      <c r="H303" s="466"/>
      <c r="I303" s="467"/>
    </row>
    <row r="304" spans="1:9" ht="27.95" customHeight="1" thickBot="1">
      <c r="A304" s="18"/>
      <c r="B304" s="19" t="s">
        <v>726</v>
      </c>
      <c r="C304" s="20">
        <v>0.128</v>
      </c>
      <c r="D304" s="20">
        <v>0</v>
      </c>
      <c r="E304" s="20">
        <v>0.128</v>
      </c>
      <c r="F304" s="21">
        <v>3.07</v>
      </c>
      <c r="G304" s="21">
        <v>4.4000000000000004</v>
      </c>
      <c r="H304" s="21">
        <v>16.02</v>
      </c>
      <c r="I304" s="22">
        <v>23</v>
      </c>
    </row>
    <row r="305" spans="1:9" ht="27.95" customHeight="1" thickBot="1">
      <c r="A305" s="18"/>
      <c r="B305" s="19" t="s">
        <v>399</v>
      </c>
      <c r="C305" s="20">
        <v>9.0800000000000006E-2</v>
      </c>
      <c r="D305" s="20">
        <v>1.7899999999999999E-2</v>
      </c>
      <c r="E305" s="20">
        <v>0.1087</v>
      </c>
      <c r="F305" s="21">
        <v>1.89</v>
      </c>
      <c r="G305" s="21">
        <v>4.3</v>
      </c>
      <c r="H305" s="21">
        <v>44.72</v>
      </c>
      <c r="I305" s="22">
        <v>56</v>
      </c>
    </row>
    <row r="306" spans="1:9" ht="27.95" customHeight="1" thickBot="1">
      <c r="A306" s="18"/>
      <c r="B306" s="19" t="s">
        <v>727</v>
      </c>
      <c r="C306" s="20">
        <v>0</v>
      </c>
      <c r="D306" s="20">
        <v>0</v>
      </c>
      <c r="E306" s="20">
        <v>0</v>
      </c>
      <c r="F306" s="21">
        <v>0</v>
      </c>
      <c r="G306" s="21">
        <v>0</v>
      </c>
      <c r="H306" s="21">
        <v>0</v>
      </c>
      <c r="I306" s="22">
        <v>9</v>
      </c>
    </row>
    <row r="307" spans="1:9" ht="13.5" thickBot="1">
      <c r="A307" s="18"/>
      <c r="B307" s="19" t="s">
        <v>728</v>
      </c>
      <c r="C307" s="465" t="s">
        <v>468</v>
      </c>
      <c r="D307" s="466"/>
      <c r="E307" s="466"/>
      <c r="F307" s="466"/>
      <c r="G307" s="466"/>
      <c r="H307" s="466"/>
      <c r="I307" s="467"/>
    </row>
    <row r="308" spans="1:9" ht="13.5" thickBot="1">
      <c r="A308" s="18"/>
      <c r="B308" s="19" t="s">
        <v>729</v>
      </c>
      <c r="C308" s="465" t="s">
        <v>468</v>
      </c>
      <c r="D308" s="466"/>
      <c r="E308" s="466"/>
      <c r="F308" s="466"/>
      <c r="G308" s="466"/>
      <c r="H308" s="466"/>
      <c r="I308" s="467"/>
    </row>
    <row r="309" spans="1:9" ht="13.5" thickBot="1">
      <c r="A309" s="18"/>
      <c r="B309" s="19" t="s">
        <v>730</v>
      </c>
      <c r="C309" s="465" t="s">
        <v>468</v>
      </c>
      <c r="D309" s="466"/>
      <c r="E309" s="466"/>
      <c r="F309" s="466"/>
      <c r="G309" s="466"/>
      <c r="H309" s="466"/>
      <c r="I309" s="467"/>
    </row>
    <row r="310" spans="1:9" ht="13.5" thickBot="1">
      <c r="A310" s="18"/>
      <c r="B310" s="19" t="s">
        <v>731</v>
      </c>
      <c r="C310" s="465" t="s">
        <v>468</v>
      </c>
      <c r="D310" s="466"/>
      <c r="E310" s="466"/>
      <c r="F310" s="466"/>
      <c r="G310" s="466"/>
      <c r="H310" s="466"/>
      <c r="I310" s="467"/>
    </row>
    <row r="311" spans="1:9" ht="13.5" thickBot="1">
      <c r="A311" s="18"/>
      <c r="B311" s="19" t="s">
        <v>732</v>
      </c>
      <c r="C311" s="465" t="s">
        <v>468</v>
      </c>
      <c r="D311" s="466"/>
      <c r="E311" s="466"/>
      <c r="F311" s="466"/>
      <c r="G311" s="466"/>
      <c r="H311" s="466"/>
      <c r="I311" s="467"/>
    </row>
    <row r="312" spans="1:9" ht="27.95" customHeight="1" thickBot="1">
      <c r="A312" s="18"/>
      <c r="B312" s="19" t="s">
        <v>733</v>
      </c>
      <c r="C312" s="20">
        <v>0</v>
      </c>
      <c r="D312" s="20">
        <v>0</v>
      </c>
      <c r="E312" s="20">
        <v>0</v>
      </c>
      <c r="F312" s="21">
        <v>0</v>
      </c>
      <c r="G312" s="21">
        <v>0</v>
      </c>
      <c r="H312" s="21">
        <v>0.6</v>
      </c>
      <c r="I312" s="22">
        <v>1</v>
      </c>
    </row>
    <row r="313" spans="1:9" ht="27.95" customHeight="1" thickBot="1">
      <c r="A313" s="18"/>
      <c r="B313" s="19" t="s">
        <v>734</v>
      </c>
      <c r="C313" s="20">
        <v>6.1000000000000004E-3</v>
      </c>
      <c r="D313" s="20">
        <v>2.9499999999999998E-2</v>
      </c>
      <c r="E313" s="20">
        <v>3.5499999999999997E-2</v>
      </c>
      <c r="F313" s="21">
        <v>0</v>
      </c>
      <c r="G313" s="21">
        <v>0</v>
      </c>
      <c r="H313" s="21">
        <v>18.649999999999999</v>
      </c>
      <c r="I313" s="22">
        <v>26</v>
      </c>
    </row>
    <row r="314" spans="1:9" ht="27.95" customHeight="1" thickBot="1">
      <c r="A314" s="18"/>
      <c r="B314" s="19" t="s">
        <v>735</v>
      </c>
      <c r="C314" s="20">
        <v>0</v>
      </c>
      <c r="D314" s="20">
        <v>0</v>
      </c>
      <c r="E314" s="20">
        <v>0</v>
      </c>
      <c r="F314" s="21">
        <v>0</v>
      </c>
      <c r="G314" s="21">
        <v>0</v>
      </c>
      <c r="H314" s="21">
        <v>1.5</v>
      </c>
      <c r="I314" s="22">
        <v>3</v>
      </c>
    </row>
    <row r="315" spans="1:9" ht="27.95" customHeight="1" thickBot="1">
      <c r="A315" s="18"/>
      <c r="B315" s="19" t="s">
        <v>736</v>
      </c>
      <c r="C315" s="20">
        <v>0</v>
      </c>
      <c r="D315" s="20">
        <v>0</v>
      </c>
      <c r="E315" s="20">
        <v>0</v>
      </c>
      <c r="F315" s="21">
        <v>0</v>
      </c>
      <c r="G315" s="21">
        <v>0</v>
      </c>
      <c r="H315" s="21">
        <v>2.2000000000000002</v>
      </c>
      <c r="I315" s="22">
        <v>18</v>
      </c>
    </row>
    <row r="316" spans="1:9" ht="27.95" customHeight="1" thickBot="1">
      <c r="A316" s="18"/>
      <c r="B316" s="19" t="s">
        <v>435</v>
      </c>
      <c r="C316" s="20">
        <v>4.8999999999999998E-3</v>
      </c>
      <c r="D316" s="20">
        <v>2.4E-2</v>
      </c>
      <c r="E316" s="20">
        <v>2.8899999999999999E-2</v>
      </c>
      <c r="F316" s="21">
        <v>0</v>
      </c>
      <c r="G316" s="21">
        <v>0</v>
      </c>
      <c r="H316" s="21">
        <v>22.95</v>
      </c>
      <c r="I316" s="22">
        <v>48</v>
      </c>
    </row>
    <row r="317" spans="1:9" ht="27.95" customHeight="1" thickBot="1">
      <c r="A317" s="18"/>
      <c r="B317" s="19" t="s">
        <v>737</v>
      </c>
      <c r="C317" s="20">
        <v>0</v>
      </c>
      <c r="D317" s="20">
        <v>0</v>
      </c>
      <c r="E317" s="20">
        <v>0</v>
      </c>
      <c r="F317" s="21">
        <v>0</v>
      </c>
      <c r="G317" s="21">
        <v>0</v>
      </c>
      <c r="H317" s="21">
        <v>0.8</v>
      </c>
      <c r="I317" s="22">
        <v>1</v>
      </c>
    </row>
    <row r="318" spans="1:9" ht="27.95" customHeight="1" thickBot="1">
      <c r="A318" s="18"/>
      <c r="B318" s="19" t="s">
        <v>738</v>
      </c>
      <c r="C318" s="20">
        <v>3.3799999999999997E-2</v>
      </c>
      <c r="D318" s="20">
        <v>2.86E-2</v>
      </c>
      <c r="E318" s="20">
        <v>6.2300000000000001E-2</v>
      </c>
      <c r="F318" s="21">
        <v>0.39</v>
      </c>
      <c r="G318" s="21">
        <v>4</v>
      </c>
      <c r="H318" s="21">
        <v>23.5</v>
      </c>
      <c r="I318" s="22">
        <v>30</v>
      </c>
    </row>
    <row r="319" spans="1:9" ht="27.95" customHeight="1" thickBot="1">
      <c r="A319" s="18"/>
      <c r="B319" s="19" t="s">
        <v>739</v>
      </c>
      <c r="C319" s="20">
        <v>0</v>
      </c>
      <c r="D319" s="20">
        <v>0</v>
      </c>
      <c r="E319" s="20">
        <v>0</v>
      </c>
      <c r="F319" s="21">
        <v>0</v>
      </c>
      <c r="G319" s="21">
        <v>0</v>
      </c>
      <c r="H319" s="21">
        <v>2.8</v>
      </c>
      <c r="I319" s="22">
        <v>5</v>
      </c>
    </row>
    <row r="320" spans="1:9" ht="13.5" thickBot="1">
      <c r="A320" s="18"/>
      <c r="B320" s="19" t="s">
        <v>740</v>
      </c>
      <c r="C320" s="465" t="s">
        <v>468</v>
      </c>
      <c r="D320" s="466"/>
      <c r="E320" s="466"/>
      <c r="F320" s="466"/>
      <c r="G320" s="466"/>
      <c r="H320" s="466"/>
      <c r="I320" s="467"/>
    </row>
    <row r="321" spans="1:9" ht="27.95" customHeight="1" thickBot="1">
      <c r="A321" s="18"/>
      <c r="B321" s="19" t="s">
        <v>436</v>
      </c>
      <c r="C321" s="20">
        <v>2.93E-2</v>
      </c>
      <c r="D321" s="20">
        <v>2.4799999999999999E-2</v>
      </c>
      <c r="E321" s="20">
        <v>5.3999999999999999E-2</v>
      </c>
      <c r="F321" s="21">
        <v>0.33</v>
      </c>
      <c r="G321" s="21">
        <v>4</v>
      </c>
      <c r="H321" s="21">
        <v>27.1</v>
      </c>
      <c r="I321" s="22">
        <v>36</v>
      </c>
    </row>
    <row r="322" spans="1:9" ht="27.95" customHeight="1" thickBot="1">
      <c r="A322" s="18"/>
      <c r="B322" s="19" t="s">
        <v>741</v>
      </c>
      <c r="C322" s="20">
        <v>1.8100000000000002E-2</v>
      </c>
      <c r="D322" s="20">
        <v>2.4400000000000002E-2</v>
      </c>
      <c r="E322" s="20">
        <v>4.2500000000000003E-2</v>
      </c>
      <c r="F322" s="21">
        <v>0.14000000000000001</v>
      </c>
      <c r="G322" s="21">
        <v>4</v>
      </c>
      <c r="H322" s="21">
        <v>50.05</v>
      </c>
      <c r="I322" s="22">
        <v>84</v>
      </c>
    </row>
    <row r="323" spans="1:9" ht="13.5" thickBot="1">
      <c r="A323" s="18"/>
      <c r="B323" s="19" t="s">
        <v>742</v>
      </c>
      <c r="C323" s="465" t="s">
        <v>468</v>
      </c>
      <c r="D323" s="466"/>
      <c r="E323" s="466"/>
      <c r="F323" s="466"/>
      <c r="G323" s="466"/>
      <c r="H323" s="466"/>
      <c r="I323" s="467"/>
    </row>
    <row r="324" spans="1:9" ht="27.95" customHeight="1" thickBot="1">
      <c r="A324" s="18"/>
      <c r="B324" s="19" t="s">
        <v>743</v>
      </c>
      <c r="C324" s="20">
        <v>0</v>
      </c>
      <c r="D324" s="20">
        <v>0</v>
      </c>
      <c r="E324" s="20">
        <v>0</v>
      </c>
      <c r="F324" s="21">
        <v>0</v>
      </c>
      <c r="G324" s="21">
        <v>0</v>
      </c>
      <c r="H324" s="21">
        <v>0.6</v>
      </c>
      <c r="I324" s="22">
        <v>1</v>
      </c>
    </row>
    <row r="325" spans="1:9" ht="27.95" customHeight="1" thickBot="1">
      <c r="A325" s="18"/>
      <c r="B325" s="19" t="s">
        <v>744</v>
      </c>
      <c r="C325" s="20">
        <v>4.2000000000000003E-2</v>
      </c>
      <c r="D325" s="20">
        <v>1.35E-2</v>
      </c>
      <c r="E325" s="20">
        <v>5.5500000000000001E-2</v>
      </c>
      <c r="F325" s="21">
        <v>0</v>
      </c>
      <c r="G325" s="21">
        <v>3</v>
      </c>
      <c r="H325" s="21">
        <v>22.58</v>
      </c>
      <c r="I325" s="22">
        <v>36</v>
      </c>
    </row>
    <row r="326" spans="1:9" ht="13.5" thickBot="1">
      <c r="A326" s="18"/>
      <c r="B326" s="19" t="s">
        <v>745</v>
      </c>
      <c r="C326" s="465" t="s">
        <v>468</v>
      </c>
      <c r="D326" s="466"/>
      <c r="E326" s="466"/>
      <c r="F326" s="466"/>
      <c r="G326" s="466"/>
      <c r="H326" s="466"/>
      <c r="I326" s="467"/>
    </row>
    <row r="327" spans="1:9" ht="27.95" customHeight="1" thickBot="1">
      <c r="A327" s="18"/>
      <c r="B327" s="19" t="s">
        <v>746</v>
      </c>
      <c r="C327" s="20">
        <v>4.0899999999999999E-2</v>
      </c>
      <c r="D327" s="20">
        <v>1.32E-2</v>
      </c>
      <c r="E327" s="20">
        <v>5.4100000000000002E-2</v>
      </c>
      <c r="F327" s="21">
        <v>0</v>
      </c>
      <c r="G327" s="21">
        <v>3</v>
      </c>
      <c r="H327" s="21">
        <v>23.18</v>
      </c>
      <c r="I327" s="22">
        <v>37</v>
      </c>
    </row>
    <row r="328" spans="1:9" ht="27.95" customHeight="1" thickBot="1">
      <c r="A328" s="18"/>
      <c r="B328" s="19" t="s">
        <v>400</v>
      </c>
      <c r="C328" s="20">
        <v>4.0899999999999999E-2</v>
      </c>
      <c r="D328" s="20">
        <v>1.32E-2</v>
      </c>
      <c r="E328" s="20">
        <v>5.4100000000000002E-2</v>
      </c>
      <c r="F328" s="21">
        <v>0</v>
      </c>
      <c r="G328" s="21">
        <v>3</v>
      </c>
      <c r="H328" s="21">
        <v>23.18</v>
      </c>
      <c r="I328" s="22">
        <v>37</v>
      </c>
    </row>
    <row r="329" spans="1:9" ht="27.95" customHeight="1" thickBot="1">
      <c r="A329" s="18"/>
      <c r="B329" s="19" t="s">
        <v>727</v>
      </c>
      <c r="C329" s="20">
        <v>0</v>
      </c>
      <c r="D329" s="20">
        <v>0</v>
      </c>
      <c r="E329" s="20">
        <v>0</v>
      </c>
      <c r="F329" s="21">
        <v>0</v>
      </c>
      <c r="G329" s="21">
        <v>0</v>
      </c>
      <c r="H329" s="21">
        <v>2.0099999999999998</v>
      </c>
      <c r="I329" s="22">
        <v>8</v>
      </c>
    </row>
    <row r="330" spans="1:9" ht="27.95" customHeight="1" thickBot="1">
      <c r="A330" s="18"/>
      <c r="B330" s="19" t="s">
        <v>747</v>
      </c>
      <c r="C330" s="20">
        <v>0</v>
      </c>
      <c r="D330" s="20">
        <v>0</v>
      </c>
      <c r="E330" s="20">
        <v>0</v>
      </c>
      <c r="F330" s="21">
        <v>0</v>
      </c>
      <c r="G330" s="21">
        <v>0</v>
      </c>
      <c r="H330" s="21">
        <v>2.8</v>
      </c>
      <c r="I330" s="22">
        <v>6</v>
      </c>
    </row>
    <row r="331" spans="1:9" ht="27.95" customHeight="1" thickBot="1">
      <c r="A331" s="18"/>
      <c r="B331" s="19" t="s">
        <v>748</v>
      </c>
      <c r="C331" s="20">
        <v>0</v>
      </c>
      <c r="D331" s="20">
        <v>0</v>
      </c>
      <c r="E331" s="20">
        <v>0</v>
      </c>
      <c r="F331" s="21">
        <v>0</v>
      </c>
      <c r="G331" s="21">
        <v>0</v>
      </c>
      <c r="H331" s="21">
        <v>1.38</v>
      </c>
      <c r="I331" s="22">
        <v>2</v>
      </c>
    </row>
    <row r="332" spans="1:9" ht="27.95" customHeight="1" thickBot="1">
      <c r="A332" s="18"/>
      <c r="B332" s="19" t="s">
        <v>749</v>
      </c>
      <c r="C332" s="20">
        <v>0</v>
      </c>
      <c r="D332" s="20">
        <v>0</v>
      </c>
      <c r="E332" s="20">
        <v>0</v>
      </c>
      <c r="F332" s="21">
        <v>0</v>
      </c>
      <c r="G332" s="21">
        <v>0</v>
      </c>
      <c r="H332" s="21">
        <v>9</v>
      </c>
      <c r="I332" s="22">
        <v>14</v>
      </c>
    </row>
    <row r="333" spans="1:9" ht="27.95" customHeight="1" thickBot="1">
      <c r="A333" s="18"/>
      <c r="B333" s="19" t="s">
        <v>750</v>
      </c>
      <c r="C333" s="20">
        <v>0.26090000000000002</v>
      </c>
      <c r="D333" s="20">
        <v>0</v>
      </c>
      <c r="E333" s="20">
        <v>0.26090000000000002</v>
      </c>
      <c r="F333" s="21">
        <v>3.92</v>
      </c>
      <c r="G333" s="21">
        <v>0</v>
      </c>
      <c r="H333" s="21">
        <v>2.25</v>
      </c>
      <c r="I333" s="22">
        <v>3</v>
      </c>
    </row>
    <row r="334" spans="1:9" ht="27.95" customHeight="1" thickBot="1">
      <c r="A334" s="18"/>
      <c r="B334" s="19" t="s">
        <v>751</v>
      </c>
      <c r="C334" s="20">
        <v>0</v>
      </c>
      <c r="D334" s="20">
        <v>0</v>
      </c>
      <c r="E334" s="20">
        <v>0</v>
      </c>
      <c r="F334" s="21">
        <v>0</v>
      </c>
      <c r="G334" s="21">
        <v>0</v>
      </c>
      <c r="H334" s="21">
        <v>2.25</v>
      </c>
      <c r="I334" s="22">
        <v>4</v>
      </c>
    </row>
    <row r="335" spans="1:9" ht="27.95" customHeight="1" thickBot="1">
      <c r="A335" s="18"/>
      <c r="B335" s="19" t="s">
        <v>752</v>
      </c>
      <c r="C335" s="20">
        <v>3.32E-2</v>
      </c>
      <c r="D335" s="20">
        <v>0</v>
      </c>
      <c r="E335" s="20">
        <v>3.32E-2</v>
      </c>
      <c r="F335" s="21">
        <v>0.41</v>
      </c>
      <c r="G335" s="21">
        <v>0</v>
      </c>
      <c r="H335" s="21">
        <v>17.68</v>
      </c>
      <c r="I335" s="22">
        <v>29</v>
      </c>
    </row>
    <row r="336" spans="1:9" ht="27.95" customHeight="1" thickBot="1">
      <c r="A336" s="18"/>
      <c r="B336" s="19" t="s">
        <v>401</v>
      </c>
      <c r="C336" s="20">
        <v>2.98E-2</v>
      </c>
      <c r="D336" s="20">
        <v>0</v>
      </c>
      <c r="E336" s="20">
        <v>2.98E-2</v>
      </c>
      <c r="F336" s="21">
        <v>0.32</v>
      </c>
      <c r="G336" s="21">
        <v>0</v>
      </c>
      <c r="H336" s="21">
        <v>19.690000000000001</v>
      </c>
      <c r="I336" s="22">
        <v>37</v>
      </c>
    </row>
    <row r="337" spans="1:9" ht="13.5" thickBot="1">
      <c r="A337" s="18"/>
      <c r="B337" s="19" t="s">
        <v>753</v>
      </c>
      <c r="C337" s="465" t="s">
        <v>468</v>
      </c>
      <c r="D337" s="466"/>
      <c r="E337" s="466"/>
      <c r="F337" s="466"/>
      <c r="G337" s="466"/>
      <c r="H337" s="466"/>
      <c r="I337" s="467"/>
    </row>
    <row r="338" spans="1:9" ht="27.95" customHeight="1" thickBot="1">
      <c r="A338" s="18"/>
      <c r="B338" s="19" t="s">
        <v>754</v>
      </c>
      <c r="C338" s="20">
        <v>0</v>
      </c>
      <c r="D338" s="20">
        <v>0</v>
      </c>
      <c r="E338" s="20">
        <v>0</v>
      </c>
      <c r="F338" s="21">
        <v>0</v>
      </c>
      <c r="G338" s="21">
        <v>0</v>
      </c>
      <c r="H338" s="21">
        <v>1</v>
      </c>
      <c r="I338" s="22">
        <v>1</v>
      </c>
    </row>
    <row r="339" spans="1:9" ht="27.95" customHeight="1" thickBot="1">
      <c r="A339" s="18"/>
      <c r="B339" s="19" t="s">
        <v>755</v>
      </c>
      <c r="C339" s="20">
        <v>1.54E-2</v>
      </c>
      <c r="D339" s="20">
        <v>0</v>
      </c>
      <c r="E339" s="20">
        <v>1.54E-2</v>
      </c>
      <c r="F339" s="21">
        <v>1.34</v>
      </c>
      <c r="G339" s="21">
        <v>4.5</v>
      </c>
      <c r="H339" s="21">
        <v>33.950000000000003</v>
      </c>
      <c r="I339" s="22">
        <v>44</v>
      </c>
    </row>
    <row r="340" spans="1:9" ht="13.5" thickBot="1">
      <c r="A340" s="18"/>
      <c r="B340" s="19" t="s">
        <v>756</v>
      </c>
      <c r="C340" s="465" t="s">
        <v>468</v>
      </c>
      <c r="D340" s="466"/>
      <c r="E340" s="466"/>
      <c r="F340" s="466"/>
      <c r="G340" s="466"/>
      <c r="H340" s="466"/>
      <c r="I340" s="467"/>
    </row>
    <row r="341" spans="1:9" ht="13.5" thickBot="1">
      <c r="A341" s="18"/>
      <c r="B341" s="19" t="s">
        <v>757</v>
      </c>
      <c r="C341" s="465" t="s">
        <v>468</v>
      </c>
      <c r="D341" s="466"/>
      <c r="E341" s="466"/>
      <c r="F341" s="466"/>
      <c r="G341" s="466"/>
      <c r="H341" s="466"/>
      <c r="I341" s="467"/>
    </row>
    <row r="342" spans="1:9" ht="27.95" customHeight="1" thickBot="1">
      <c r="A342" s="18"/>
      <c r="B342" s="19" t="s">
        <v>758</v>
      </c>
      <c r="C342" s="20">
        <v>0</v>
      </c>
      <c r="D342" s="20">
        <v>0</v>
      </c>
      <c r="E342" s="20">
        <v>0</v>
      </c>
      <c r="F342" s="21">
        <v>0</v>
      </c>
      <c r="G342" s="21">
        <v>0</v>
      </c>
      <c r="H342" s="21">
        <v>0.6</v>
      </c>
      <c r="I342" s="22">
        <v>1</v>
      </c>
    </row>
    <row r="343" spans="1:9" ht="27.95" customHeight="1" thickBot="1">
      <c r="A343" s="18"/>
      <c r="B343" s="19" t="s">
        <v>759</v>
      </c>
      <c r="C343" s="20">
        <v>1.47E-2</v>
      </c>
      <c r="D343" s="20">
        <v>0</v>
      </c>
      <c r="E343" s="20">
        <v>1.47E-2</v>
      </c>
      <c r="F343" s="21">
        <v>1.28</v>
      </c>
      <c r="G343" s="21">
        <v>4.5</v>
      </c>
      <c r="H343" s="21">
        <v>35.549999999999997</v>
      </c>
      <c r="I343" s="22">
        <v>46</v>
      </c>
    </row>
    <row r="344" spans="1:9" ht="27.95" customHeight="1" thickBot="1">
      <c r="A344" s="18"/>
      <c r="B344" s="19" t="s">
        <v>404</v>
      </c>
      <c r="C344" s="20">
        <v>1.47E-2</v>
      </c>
      <c r="D344" s="20">
        <v>0</v>
      </c>
      <c r="E344" s="20">
        <v>1.47E-2</v>
      </c>
      <c r="F344" s="21">
        <v>1.28</v>
      </c>
      <c r="G344" s="21">
        <v>4.5</v>
      </c>
      <c r="H344" s="21">
        <v>35.549999999999997</v>
      </c>
      <c r="I344" s="22">
        <v>46</v>
      </c>
    </row>
    <row r="345" spans="1:9" ht="13.5" thickBot="1">
      <c r="A345" s="18"/>
      <c r="B345" s="19" t="s">
        <v>760</v>
      </c>
      <c r="C345" s="465" t="s">
        <v>468</v>
      </c>
      <c r="D345" s="466"/>
      <c r="E345" s="466"/>
      <c r="F345" s="466"/>
      <c r="G345" s="466"/>
      <c r="H345" s="466"/>
      <c r="I345" s="467"/>
    </row>
    <row r="346" spans="1:9" ht="27.95" customHeight="1" thickBot="1">
      <c r="A346" s="18"/>
      <c r="B346" s="19" t="s">
        <v>761</v>
      </c>
      <c r="C346" s="20">
        <v>0</v>
      </c>
      <c r="D346" s="20">
        <v>0</v>
      </c>
      <c r="E346" s="20">
        <v>0</v>
      </c>
      <c r="F346" s="21">
        <v>0</v>
      </c>
      <c r="G346" s="21">
        <v>0</v>
      </c>
      <c r="H346" s="21">
        <v>1</v>
      </c>
      <c r="I346" s="22">
        <v>1</v>
      </c>
    </row>
    <row r="347" spans="1:9" ht="27.95" customHeight="1" thickBot="1">
      <c r="A347" s="18"/>
      <c r="B347" s="19" t="s">
        <v>762</v>
      </c>
      <c r="C347" s="20">
        <v>7.0800000000000002E-2</v>
      </c>
      <c r="D347" s="20">
        <v>0</v>
      </c>
      <c r="E347" s="20">
        <v>7.0800000000000002E-2</v>
      </c>
      <c r="F347" s="21">
        <v>0.62</v>
      </c>
      <c r="G347" s="21">
        <v>5</v>
      </c>
      <c r="H347" s="21">
        <v>27.88</v>
      </c>
      <c r="I347" s="22">
        <v>38</v>
      </c>
    </row>
    <row r="348" spans="1:9" ht="27.95" customHeight="1" thickBot="1">
      <c r="A348" s="18"/>
      <c r="B348" s="19" t="s">
        <v>763</v>
      </c>
      <c r="C348" s="20">
        <v>0</v>
      </c>
      <c r="D348" s="20">
        <v>0</v>
      </c>
      <c r="E348" s="20">
        <v>0</v>
      </c>
      <c r="F348" s="21">
        <v>0</v>
      </c>
      <c r="G348" s="21">
        <v>0</v>
      </c>
      <c r="H348" s="21">
        <v>1</v>
      </c>
      <c r="I348" s="22">
        <v>1</v>
      </c>
    </row>
    <row r="349" spans="1:9" ht="27.95" customHeight="1" thickBot="1">
      <c r="A349" s="18"/>
      <c r="B349" s="19" t="s">
        <v>764</v>
      </c>
      <c r="C349" s="20">
        <v>6.6000000000000003E-2</v>
      </c>
      <c r="D349" s="20">
        <v>0</v>
      </c>
      <c r="E349" s="20">
        <v>6.6000000000000003E-2</v>
      </c>
      <c r="F349" s="21">
        <v>0.59</v>
      </c>
      <c r="G349" s="21">
        <v>5</v>
      </c>
      <c r="H349" s="21">
        <v>29.88</v>
      </c>
      <c r="I349" s="22">
        <v>40</v>
      </c>
    </row>
    <row r="350" spans="1:9" ht="27.95" customHeight="1" thickBot="1">
      <c r="A350" s="18"/>
      <c r="B350" s="19" t="s">
        <v>405</v>
      </c>
      <c r="C350" s="20">
        <v>6.6000000000000003E-2</v>
      </c>
      <c r="D350" s="20">
        <v>0</v>
      </c>
      <c r="E350" s="20">
        <v>6.6000000000000003E-2</v>
      </c>
      <c r="F350" s="21">
        <v>0.59</v>
      </c>
      <c r="G350" s="21">
        <v>5</v>
      </c>
      <c r="H350" s="21">
        <v>29.88</v>
      </c>
      <c r="I350" s="22">
        <v>40</v>
      </c>
    </row>
    <row r="351" spans="1:9" ht="13.5" thickBot="1">
      <c r="A351" s="18"/>
      <c r="B351" s="19" t="s">
        <v>765</v>
      </c>
      <c r="C351" s="465" t="s">
        <v>468</v>
      </c>
      <c r="D351" s="466"/>
      <c r="E351" s="466"/>
      <c r="F351" s="466"/>
      <c r="G351" s="466"/>
      <c r="H351" s="466"/>
      <c r="I351" s="467"/>
    </row>
    <row r="352" spans="1:9" ht="27.95" customHeight="1" thickBot="1">
      <c r="A352" s="18"/>
      <c r="B352" s="19" t="s">
        <v>766</v>
      </c>
      <c r="C352" s="20">
        <v>0</v>
      </c>
      <c r="D352" s="20">
        <v>0</v>
      </c>
      <c r="E352" s="20">
        <v>0</v>
      </c>
      <c r="F352" s="21">
        <v>0</v>
      </c>
      <c r="G352" s="21">
        <v>0</v>
      </c>
      <c r="H352" s="21">
        <v>0.5</v>
      </c>
      <c r="I352" s="22">
        <v>1</v>
      </c>
    </row>
    <row r="353" spans="1:9" ht="27.95" customHeight="1" thickBot="1">
      <c r="A353" s="18"/>
      <c r="B353" s="19" t="s">
        <v>767</v>
      </c>
      <c r="C353" s="20">
        <v>8.5800000000000001E-2</v>
      </c>
      <c r="D353" s="20">
        <v>0</v>
      </c>
      <c r="E353" s="20">
        <v>8.5800000000000001E-2</v>
      </c>
      <c r="F353" s="21">
        <v>0.78</v>
      </c>
      <c r="G353" s="21">
        <v>4</v>
      </c>
      <c r="H353" s="21">
        <v>8.06</v>
      </c>
      <c r="I353" s="22">
        <v>15</v>
      </c>
    </row>
    <row r="354" spans="1:9" ht="13.5" thickBot="1">
      <c r="A354" s="18"/>
      <c r="B354" s="19" t="s">
        <v>768</v>
      </c>
      <c r="C354" s="465" t="s">
        <v>468</v>
      </c>
      <c r="D354" s="466"/>
      <c r="E354" s="466"/>
      <c r="F354" s="466"/>
      <c r="G354" s="466"/>
      <c r="H354" s="466"/>
      <c r="I354" s="467"/>
    </row>
    <row r="355" spans="1:9" ht="13.5" thickBot="1">
      <c r="A355" s="18"/>
      <c r="B355" s="19" t="s">
        <v>769</v>
      </c>
      <c r="C355" s="465" t="s">
        <v>468</v>
      </c>
      <c r="D355" s="466"/>
      <c r="E355" s="466"/>
      <c r="F355" s="466"/>
      <c r="G355" s="466"/>
      <c r="H355" s="466"/>
      <c r="I355" s="467"/>
    </row>
    <row r="356" spans="1:9" ht="13.5" thickBot="1">
      <c r="A356" s="18"/>
      <c r="B356" s="19" t="s">
        <v>770</v>
      </c>
      <c r="C356" s="465" t="s">
        <v>468</v>
      </c>
      <c r="D356" s="466"/>
      <c r="E356" s="466"/>
      <c r="F356" s="466"/>
      <c r="G356" s="466"/>
      <c r="H356" s="466"/>
      <c r="I356" s="467"/>
    </row>
    <row r="357" spans="1:9" ht="27.95" customHeight="1" thickBot="1">
      <c r="A357" s="18"/>
      <c r="B357" s="19" t="s">
        <v>771</v>
      </c>
      <c r="C357" s="20">
        <v>8.0799999999999997E-2</v>
      </c>
      <c r="D357" s="20">
        <v>0</v>
      </c>
      <c r="E357" s="20">
        <v>8.0799999999999997E-2</v>
      </c>
      <c r="F357" s="21">
        <v>0.74</v>
      </c>
      <c r="G357" s="21">
        <v>4</v>
      </c>
      <c r="H357" s="21">
        <v>8.56</v>
      </c>
      <c r="I357" s="22">
        <v>16</v>
      </c>
    </row>
    <row r="358" spans="1:9" ht="27.95" customHeight="1" thickBot="1">
      <c r="A358" s="18"/>
      <c r="B358" s="19" t="s">
        <v>406</v>
      </c>
      <c r="C358" s="20">
        <v>8.0799999999999997E-2</v>
      </c>
      <c r="D358" s="20">
        <v>0</v>
      </c>
      <c r="E358" s="20">
        <v>8.0799999999999997E-2</v>
      </c>
      <c r="F358" s="21">
        <v>0.74</v>
      </c>
      <c r="G358" s="21">
        <v>4</v>
      </c>
      <c r="H358" s="21">
        <v>8.56</v>
      </c>
      <c r="I358" s="22">
        <v>16</v>
      </c>
    </row>
    <row r="359" spans="1:9" ht="13.5" thickBot="1">
      <c r="A359" s="18"/>
      <c r="B359" s="19" t="s">
        <v>772</v>
      </c>
      <c r="C359" s="465" t="s">
        <v>468</v>
      </c>
      <c r="D359" s="466"/>
      <c r="E359" s="466"/>
      <c r="F359" s="466"/>
      <c r="G359" s="466"/>
      <c r="H359" s="466"/>
      <c r="I359" s="467"/>
    </row>
    <row r="360" spans="1:9" ht="27.95" customHeight="1" thickBot="1">
      <c r="A360" s="18"/>
      <c r="B360" s="19" t="s">
        <v>773</v>
      </c>
      <c r="C360" s="20">
        <v>0</v>
      </c>
      <c r="D360" s="20">
        <v>0</v>
      </c>
      <c r="E360" s="20">
        <v>0</v>
      </c>
      <c r="F360" s="21">
        <v>0</v>
      </c>
      <c r="G360" s="21">
        <v>0</v>
      </c>
      <c r="H360" s="21">
        <v>0.2</v>
      </c>
      <c r="I360" s="22">
        <v>1</v>
      </c>
    </row>
    <row r="361" spans="1:9" ht="27.95" customHeight="1" thickBot="1">
      <c r="A361" s="18"/>
      <c r="B361" s="19" t="s">
        <v>774</v>
      </c>
      <c r="C361" s="20">
        <v>5.1999999999999998E-3</v>
      </c>
      <c r="D361" s="20">
        <v>0</v>
      </c>
      <c r="E361" s="20">
        <v>5.1999999999999998E-3</v>
      </c>
      <c r="F361" s="21">
        <v>1.07</v>
      </c>
      <c r="G361" s="21">
        <v>4</v>
      </c>
      <c r="H361" s="21">
        <v>4.96</v>
      </c>
      <c r="I361" s="22">
        <v>11</v>
      </c>
    </row>
    <row r="362" spans="1:9" ht="27.95" customHeight="1" thickBot="1">
      <c r="A362" s="18"/>
      <c r="B362" s="19" t="s">
        <v>775</v>
      </c>
      <c r="C362" s="20">
        <v>0</v>
      </c>
      <c r="D362" s="20">
        <v>0</v>
      </c>
      <c r="E362" s="20">
        <v>0</v>
      </c>
      <c r="F362" s="21">
        <v>0</v>
      </c>
      <c r="G362" s="21">
        <v>0</v>
      </c>
      <c r="H362" s="21">
        <v>1</v>
      </c>
      <c r="I362" s="22">
        <v>1</v>
      </c>
    </row>
    <row r="363" spans="1:9" ht="27.95" customHeight="1" thickBot="1">
      <c r="A363" s="18"/>
      <c r="B363" s="19" t="s">
        <v>776</v>
      </c>
      <c r="C363" s="20">
        <v>4.1999999999999997E-3</v>
      </c>
      <c r="D363" s="20">
        <v>0</v>
      </c>
      <c r="E363" s="20">
        <v>4.1999999999999997E-3</v>
      </c>
      <c r="F363" s="21">
        <v>0.91</v>
      </c>
      <c r="G363" s="21">
        <v>4</v>
      </c>
      <c r="H363" s="21">
        <v>6.16</v>
      </c>
      <c r="I363" s="22">
        <v>13</v>
      </c>
    </row>
    <row r="364" spans="1:9" ht="27.95" customHeight="1" thickBot="1">
      <c r="A364" s="18"/>
      <c r="B364" s="19" t="s">
        <v>407</v>
      </c>
      <c r="C364" s="20">
        <v>4.1999999999999997E-3</v>
      </c>
      <c r="D364" s="20">
        <v>0</v>
      </c>
      <c r="E364" s="20">
        <v>4.1999999999999997E-3</v>
      </c>
      <c r="F364" s="21">
        <v>0.91</v>
      </c>
      <c r="G364" s="21">
        <v>4</v>
      </c>
      <c r="H364" s="21">
        <v>6.16</v>
      </c>
      <c r="I364" s="22">
        <v>13</v>
      </c>
    </row>
    <row r="365" spans="1:9" ht="27.95" customHeight="1" thickBot="1">
      <c r="A365" s="18"/>
      <c r="B365" s="19" t="s">
        <v>777</v>
      </c>
      <c r="C365" s="20">
        <v>1.61E-2</v>
      </c>
      <c r="D365" s="20">
        <v>0</v>
      </c>
      <c r="E365" s="20">
        <v>1.61E-2</v>
      </c>
      <c r="F365" s="21">
        <v>0</v>
      </c>
      <c r="G365" s="21">
        <v>1</v>
      </c>
      <c r="H365" s="21">
        <v>1</v>
      </c>
      <c r="I365" s="22">
        <v>1</v>
      </c>
    </row>
    <row r="366" spans="1:9" ht="27.95" customHeight="1" thickBot="1">
      <c r="A366" s="18"/>
      <c r="B366" s="19" t="s">
        <v>778</v>
      </c>
      <c r="C366" s="20">
        <v>0</v>
      </c>
      <c r="D366" s="20">
        <v>0</v>
      </c>
      <c r="E366" s="20">
        <v>0</v>
      </c>
      <c r="F366" s="21">
        <v>0</v>
      </c>
      <c r="G366" s="21">
        <v>0</v>
      </c>
      <c r="H366" s="21">
        <v>0.4</v>
      </c>
      <c r="I366" s="22">
        <v>1</v>
      </c>
    </row>
    <row r="367" spans="1:9" ht="27.95" customHeight="1" thickBot="1">
      <c r="A367" s="18"/>
      <c r="B367" s="19" t="s">
        <v>779</v>
      </c>
      <c r="C367" s="20">
        <v>0</v>
      </c>
      <c r="D367" s="20">
        <v>0</v>
      </c>
      <c r="E367" s="20">
        <v>0</v>
      </c>
      <c r="F367" s="21">
        <v>0</v>
      </c>
      <c r="G367" s="21">
        <v>0</v>
      </c>
      <c r="H367" s="21">
        <v>5.17</v>
      </c>
      <c r="I367" s="22">
        <v>6</v>
      </c>
    </row>
    <row r="368" spans="1:9" ht="27.95" customHeight="1" thickBot="1">
      <c r="A368" s="18"/>
      <c r="B368" s="19" t="s">
        <v>780</v>
      </c>
      <c r="C368" s="20">
        <v>7.2599999999999998E-2</v>
      </c>
      <c r="D368" s="20">
        <v>0</v>
      </c>
      <c r="E368" s="20">
        <v>7.2599999999999998E-2</v>
      </c>
      <c r="F368" s="21">
        <v>3.92</v>
      </c>
      <c r="G368" s="21">
        <v>1</v>
      </c>
      <c r="H368" s="21">
        <v>2.4</v>
      </c>
      <c r="I368" s="22">
        <v>3</v>
      </c>
    </row>
    <row r="369" spans="1:9" ht="27.95" customHeight="1" thickBot="1">
      <c r="A369" s="18"/>
      <c r="B369" s="19" t="s">
        <v>781</v>
      </c>
      <c r="C369" s="20">
        <v>2.1899999999999999E-2</v>
      </c>
      <c r="D369" s="20">
        <v>0</v>
      </c>
      <c r="E369" s="20">
        <v>2.1899999999999999E-2</v>
      </c>
      <c r="F369" s="21">
        <v>1.18</v>
      </c>
      <c r="G369" s="21">
        <v>1</v>
      </c>
      <c r="H369" s="21">
        <v>7.97</v>
      </c>
      <c r="I369" s="22">
        <v>10</v>
      </c>
    </row>
    <row r="370" spans="1:9" ht="27.95" customHeight="1" thickBot="1">
      <c r="A370" s="18"/>
      <c r="B370" s="19" t="s">
        <v>408</v>
      </c>
      <c r="C370" s="20">
        <v>2.12E-2</v>
      </c>
      <c r="D370" s="20">
        <v>0</v>
      </c>
      <c r="E370" s="20">
        <v>2.12E-2</v>
      </c>
      <c r="F370" s="21">
        <v>1.18</v>
      </c>
      <c r="G370" s="21">
        <v>1</v>
      </c>
      <c r="H370" s="21">
        <v>8.9700000000000006</v>
      </c>
      <c r="I370" s="22">
        <v>10</v>
      </c>
    </row>
    <row r="371" spans="1:9" ht="13.5" thickBot="1">
      <c r="A371" s="18"/>
      <c r="B371" s="19" t="s">
        <v>782</v>
      </c>
      <c r="C371" s="465" t="s">
        <v>468</v>
      </c>
      <c r="D371" s="466"/>
      <c r="E371" s="466"/>
      <c r="F371" s="466"/>
      <c r="G371" s="466"/>
      <c r="H371" s="466"/>
      <c r="I371" s="467"/>
    </row>
    <row r="372" spans="1:9" ht="13.5" thickBot="1">
      <c r="A372" s="18"/>
      <c r="B372" s="19" t="s">
        <v>783</v>
      </c>
      <c r="C372" s="465" t="s">
        <v>468</v>
      </c>
      <c r="D372" s="466"/>
      <c r="E372" s="466"/>
      <c r="F372" s="466"/>
      <c r="G372" s="466"/>
      <c r="H372" s="466"/>
      <c r="I372" s="467"/>
    </row>
    <row r="373" spans="1:9" ht="13.5" thickBot="1">
      <c r="A373" s="18"/>
      <c r="B373" s="19" t="s">
        <v>784</v>
      </c>
      <c r="C373" s="465" t="s">
        <v>468</v>
      </c>
      <c r="D373" s="466"/>
      <c r="E373" s="466"/>
      <c r="F373" s="466"/>
      <c r="G373" s="466"/>
      <c r="H373" s="466"/>
      <c r="I373" s="467"/>
    </row>
    <row r="374" spans="1:9" ht="13.5" thickBot="1">
      <c r="A374" s="18"/>
      <c r="B374" s="19" t="s">
        <v>785</v>
      </c>
      <c r="C374" s="465" t="s">
        <v>468</v>
      </c>
      <c r="D374" s="466"/>
      <c r="E374" s="466"/>
      <c r="F374" s="466"/>
      <c r="G374" s="466"/>
      <c r="H374" s="466"/>
      <c r="I374" s="467"/>
    </row>
    <row r="375" spans="1:9" ht="27.95" customHeight="1" thickBot="1">
      <c r="A375" s="18"/>
      <c r="B375" s="19" t="s">
        <v>786</v>
      </c>
      <c r="C375" s="20">
        <v>0</v>
      </c>
      <c r="D375" s="20">
        <v>0</v>
      </c>
      <c r="E375" s="20">
        <v>0</v>
      </c>
      <c r="F375" s="21">
        <v>0</v>
      </c>
      <c r="G375" s="21">
        <v>0</v>
      </c>
      <c r="H375" s="21">
        <v>0</v>
      </c>
      <c r="I375" s="22">
        <v>0</v>
      </c>
    </row>
    <row r="376" spans="1:9" ht="27.95" customHeight="1" thickBot="1">
      <c r="A376" s="18"/>
      <c r="B376" s="19" t="s">
        <v>437</v>
      </c>
      <c r="C376" s="20">
        <v>0</v>
      </c>
      <c r="D376" s="20">
        <v>0</v>
      </c>
      <c r="E376" s="20">
        <v>0</v>
      </c>
      <c r="F376" s="21">
        <v>0</v>
      </c>
      <c r="G376" s="21">
        <v>0</v>
      </c>
      <c r="H376" s="21">
        <v>0</v>
      </c>
      <c r="I376" s="22">
        <v>0</v>
      </c>
    </row>
    <row r="377" spans="1:9" ht="13.5" thickBot="1">
      <c r="A377" s="18"/>
      <c r="B377" s="19" t="s">
        <v>787</v>
      </c>
      <c r="C377" s="465" t="s">
        <v>468</v>
      </c>
      <c r="D377" s="466"/>
      <c r="E377" s="466"/>
      <c r="F377" s="466"/>
      <c r="G377" s="466"/>
      <c r="H377" s="466"/>
      <c r="I377" s="467"/>
    </row>
    <row r="378" spans="1:9" ht="13.5" thickBot="1">
      <c r="A378" s="18"/>
      <c r="B378" s="19" t="s">
        <v>788</v>
      </c>
      <c r="C378" s="465" t="s">
        <v>468</v>
      </c>
      <c r="D378" s="466"/>
      <c r="E378" s="466"/>
      <c r="F378" s="466"/>
      <c r="G378" s="466"/>
      <c r="H378" s="466"/>
      <c r="I378" s="467"/>
    </row>
    <row r="379" spans="1:9" ht="13.5" thickBot="1">
      <c r="A379" s="18"/>
      <c r="B379" s="19" t="s">
        <v>789</v>
      </c>
      <c r="C379" s="465" t="s">
        <v>468</v>
      </c>
      <c r="D379" s="466"/>
      <c r="E379" s="466"/>
      <c r="F379" s="466"/>
      <c r="G379" s="466"/>
      <c r="H379" s="466"/>
      <c r="I379" s="467"/>
    </row>
    <row r="380" spans="1:9" ht="13.5" thickBot="1">
      <c r="A380" s="18"/>
      <c r="B380" s="19" t="s">
        <v>790</v>
      </c>
      <c r="C380" s="465" t="s">
        <v>468</v>
      </c>
      <c r="D380" s="466"/>
      <c r="E380" s="466"/>
      <c r="F380" s="466"/>
      <c r="G380" s="466"/>
      <c r="H380" s="466"/>
      <c r="I380" s="467"/>
    </row>
    <row r="381" spans="1:9" ht="27.95" customHeight="1" thickBot="1">
      <c r="A381" s="18"/>
      <c r="B381" s="19" t="s">
        <v>791</v>
      </c>
      <c r="C381" s="20">
        <v>0</v>
      </c>
      <c r="D381" s="20">
        <v>0</v>
      </c>
      <c r="E381" s="20">
        <v>0</v>
      </c>
      <c r="F381" s="21">
        <v>0</v>
      </c>
      <c r="G381" s="21">
        <v>0</v>
      </c>
      <c r="H381" s="21">
        <v>0</v>
      </c>
      <c r="I381" s="22">
        <v>0</v>
      </c>
    </row>
    <row r="382" spans="1:9" ht="27.95" customHeight="1" thickBot="1">
      <c r="A382" s="18"/>
      <c r="B382" s="19" t="s">
        <v>441</v>
      </c>
      <c r="C382" s="20">
        <v>0</v>
      </c>
      <c r="D382" s="20">
        <v>0</v>
      </c>
      <c r="E382" s="20">
        <v>0</v>
      </c>
      <c r="F382" s="21">
        <v>0</v>
      </c>
      <c r="G382" s="21">
        <v>0</v>
      </c>
      <c r="H382" s="21">
        <v>0</v>
      </c>
      <c r="I382" s="22">
        <v>0</v>
      </c>
    </row>
    <row r="383" spans="1:9" ht="13.5" thickBot="1">
      <c r="A383" s="18"/>
      <c r="B383" s="19" t="s">
        <v>792</v>
      </c>
      <c r="C383" s="465" t="s">
        <v>468</v>
      </c>
      <c r="D383" s="466"/>
      <c r="E383" s="466"/>
      <c r="F383" s="466"/>
      <c r="G383" s="466"/>
      <c r="H383" s="466"/>
      <c r="I383" s="467"/>
    </row>
    <row r="384" spans="1:9" ht="13.5" thickBot="1">
      <c r="A384" s="18"/>
      <c r="B384" s="19" t="s">
        <v>793</v>
      </c>
      <c r="C384" s="465" t="s">
        <v>468</v>
      </c>
      <c r="D384" s="466"/>
      <c r="E384" s="466"/>
      <c r="F384" s="466"/>
      <c r="G384" s="466"/>
      <c r="H384" s="466"/>
      <c r="I384" s="467"/>
    </row>
    <row r="385" spans="1:9" ht="13.5" thickBot="1">
      <c r="A385" s="18"/>
      <c r="B385" s="19" t="s">
        <v>794</v>
      </c>
      <c r="C385" s="465" t="s">
        <v>468</v>
      </c>
      <c r="D385" s="466"/>
      <c r="E385" s="466"/>
      <c r="F385" s="466"/>
      <c r="G385" s="466"/>
      <c r="H385" s="466"/>
      <c r="I385" s="467"/>
    </row>
    <row r="386" spans="1:9" ht="13.5" thickBot="1">
      <c r="A386" s="18"/>
      <c r="B386" s="19" t="s">
        <v>795</v>
      </c>
      <c r="C386" s="465" t="s">
        <v>468</v>
      </c>
      <c r="D386" s="466"/>
      <c r="E386" s="466"/>
      <c r="F386" s="466"/>
      <c r="G386" s="466"/>
      <c r="H386" s="466"/>
      <c r="I386" s="467"/>
    </row>
    <row r="387" spans="1:9" ht="13.5" thickBot="1">
      <c r="A387" s="18"/>
      <c r="B387" s="19" t="s">
        <v>796</v>
      </c>
      <c r="C387" s="465" t="s">
        <v>468</v>
      </c>
      <c r="D387" s="466"/>
      <c r="E387" s="466"/>
      <c r="F387" s="466"/>
      <c r="G387" s="466"/>
      <c r="H387" s="466"/>
      <c r="I387" s="467"/>
    </row>
    <row r="388" spans="1:9" ht="27.95" customHeight="1" thickBot="1">
      <c r="A388" s="18"/>
      <c r="B388" s="19" t="s">
        <v>443</v>
      </c>
      <c r="C388" s="20">
        <v>0</v>
      </c>
      <c r="D388" s="20">
        <v>0</v>
      </c>
      <c r="E388" s="20">
        <v>0</v>
      </c>
      <c r="F388" s="21">
        <v>0</v>
      </c>
      <c r="G388" s="21">
        <v>0</v>
      </c>
      <c r="H388" s="21">
        <v>0</v>
      </c>
      <c r="I388" s="22">
        <v>0</v>
      </c>
    </row>
    <row r="389" spans="1:9" ht="27.95" customHeight="1" thickBot="1">
      <c r="A389" s="18"/>
      <c r="B389" s="19" t="s">
        <v>797</v>
      </c>
      <c r="C389" s="20">
        <v>0</v>
      </c>
      <c r="D389" s="20">
        <v>0</v>
      </c>
      <c r="E389" s="20">
        <v>0</v>
      </c>
      <c r="F389" s="21">
        <v>0</v>
      </c>
      <c r="G389" s="21">
        <v>0</v>
      </c>
      <c r="H389" s="21">
        <v>0</v>
      </c>
      <c r="I389" s="22">
        <v>0</v>
      </c>
    </row>
    <row r="390" spans="1:9" ht="27.95" customHeight="1" thickBot="1">
      <c r="A390" s="18"/>
      <c r="B390" s="19" t="s">
        <v>798</v>
      </c>
      <c r="C390" s="20">
        <v>0</v>
      </c>
      <c r="D390" s="20">
        <v>0</v>
      </c>
      <c r="E390" s="20">
        <v>0</v>
      </c>
      <c r="F390" s="21">
        <v>0</v>
      </c>
      <c r="G390" s="21">
        <v>0</v>
      </c>
      <c r="H390" s="21">
        <v>0.1</v>
      </c>
      <c r="I390" s="22">
        <v>1</v>
      </c>
    </row>
    <row r="391" spans="1:9" ht="13.5" thickBot="1">
      <c r="A391" s="18"/>
      <c r="B391" s="19" t="s">
        <v>799</v>
      </c>
      <c r="C391" s="465" t="s">
        <v>468</v>
      </c>
      <c r="D391" s="466"/>
      <c r="E391" s="466"/>
      <c r="F391" s="466"/>
      <c r="G391" s="466"/>
      <c r="H391" s="466"/>
      <c r="I391" s="467"/>
    </row>
    <row r="392" spans="1:9" ht="27.95" customHeight="1" thickBot="1">
      <c r="A392" s="18"/>
      <c r="B392" s="19" t="s">
        <v>800</v>
      </c>
      <c r="C392" s="20">
        <v>0</v>
      </c>
      <c r="D392" s="20">
        <v>0</v>
      </c>
      <c r="E392" s="20">
        <v>0</v>
      </c>
      <c r="F392" s="21">
        <v>0</v>
      </c>
      <c r="G392" s="21">
        <v>0</v>
      </c>
      <c r="H392" s="21">
        <v>6.59</v>
      </c>
      <c r="I392" s="22">
        <v>10</v>
      </c>
    </row>
    <row r="393" spans="1:9" ht="27.95" customHeight="1" thickBot="1">
      <c r="A393" s="18"/>
      <c r="B393" s="19" t="s">
        <v>801</v>
      </c>
      <c r="C393" s="20">
        <v>0</v>
      </c>
      <c r="D393" s="20">
        <v>0</v>
      </c>
      <c r="E393" s="20">
        <v>0</v>
      </c>
      <c r="F393" s="21">
        <v>0</v>
      </c>
      <c r="G393" s="21">
        <v>0</v>
      </c>
      <c r="H393" s="21">
        <v>6.59</v>
      </c>
      <c r="I393" s="22">
        <v>10</v>
      </c>
    </row>
    <row r="394" spans="1:9" ht="27.95" customHeight="1" thickBot="1">
      <c r="A394" s="18"/>
      <c r="B394" s="19" t="s">
        <v>412</v>
      </c>
      <c r="C394" s="20">
        <v>0</v>
      </c>
      <c r="D394" s="20">
        <v>0</v>
      </c>
      <c r="E394" s="20">
        <v>0</v>
      </c>
      <c r="F394" s="21">
        <v>0</v>
      </c>
      <c r="G394" s="21">
        <v>0</v>
      </c>
      <c r="H394" s="21">
        <v>6.69</v>
      </c>
      <c r="I394" s="22">
        <v>11</v>
      </c>
    </row>
    <row r="395" spans="1:9" ht="13.5" thickBot="1">
      <c r="A395" s="18"/>
      <c r="B395" s="19" t="s">
        <v>802</v>
      </c>
      <c r="C395" s="465" t="s">
        <v>468</v>
      </c>
      <c r="D395" s="466"/>
      <c r="E395" s="466"/>
      <c r="F395" s="466"/>
      <c r="G395" s="466"/>
      <c r="H395" s="466"/>
      <c r="I395" s="467"/>
    </row>
    <row r="396" spans="1:9" ht="27.95" customHeight="1" thickBot="1">
      <c r="A396" s="18"/>
      <c r="B396" s="19" t="s">
        <v>803</v>
      </c>
      <c r="C396" s="20">
        <v>0</v>
      </c>
      <c r="D396" s="20">
        <v>0</v>
      </c>
      <c r="E396" s="20">
        <v>0</v>
      </c>
      <c r="F396" s="21">
        <v>0</v>
      </c>
      <c r="G396" s="21">
        <v>0</v>
      </c>
      <c r="H396" s="21">
        <v>0.3</v>
      </c>
      <c r="I396" s="22">
        <v>1</v>
      </c>
    </row>
    <row r="397" spans="1:9" ht="27.95" customHeight="1" thickBot="1">
      <c r="A397" s="18"/>
      <c r="B397" s="19" t="s">
        <v>804</v>
      </c>
      <c r="C397" s="20">
        <v>4.7300000000000002E-2</v>
      </c>
      <c r="D397" s="20">
        <v>0</v>
      </c>
      <c r="E397" s="20">
        <v>4.7300000000000002E-2</v>
      </c>
      <c r="F397" s="21">
        <v>2.94</v>
      </c>
      <c r="G397" s="21">
        <v>5.5</v>
      </c>
      <c r="H397" s="21">
        <v>5.1100000000000003</v>
      </c>
      <c r="I397" s="22">
        <v>12</v>
      </c>
    </row>
    <row r="398" spans="1:9" ht="27.95" customHeight="1" thickBot="1">
      <c r="A398" s="18"/>
      <c r="B398" s="19" t="s">
        <v>805</v>
      </c>
      <c r="C398" s="20">
        <v>4.4699999999999997E-2</v>
      </c>
      <c r="D398" s="20">
        <v>0</v>
      </c>
      <c r="E398" s="20">
        <v>4.4699999999999997E-2</v>
      </c>
      <c r="F398" s="21">
        <v>2.72</v>
      </c>
      <c r="G398" s="21">
        <v>5.5</v>
      </c>
      <c r="H398" s="21">
        <v>5.41</v>
      </c>
      <c r="I398" s="22">
        <v>13</v>
      </c>
    </row>
    <row r="399" spans="1:9" ht="27.95" customHeight="1" thickBot="1">
      <c r="A399" s="18"/>
      <c r="B399" s="19" t="s">
        <v>413</v>
      </c>
      <c r="C399" s="20">
        <v>4.4699999999999997E-2</v>
      </c>
      <c r="D399" s="20">
        <v>0</v>
      </c>
      <c r="E399" s="20">
        <v>4.4699999999999997E-2</v>
      </c>
      <c r="F399" s="21">
        <v>2.72</v>
      </c>
      <c r="G399" s="21">
        <v>5.5</v>
      </c>
      <c r="H399" s="21">
        <v>5.41</v>
      </c>
      <c r="I399" s="22">
        <v>13</v>
      </c>
    </row>
    <row r="400" spans="1:9" ht="13.5" thickBot="1">
      <c r="A400" s="18"/>
      <c r="B400" s="19" t="s">
        <v>806</v>
      </c>
      <c r="C400" s="465" t="s">
        <v>468</v>
      </c>
      <c r="D400" s="466"/>
      <c r="E400" s="466"/>
      <c r="F400" s="466"/>
      <c r="G400" s="466"/>
      <c r="H400" s="466"/>
      <c r="I400" s="467"/>
    </row>
    <row r="401" spans="1:9" ht="13.5" thickBot="1">
      <c r="A401" s="18"/>
      <c r="B401" s="19" t="s">
        <v>807</v>
      </c>
      <c r="C401" s="465" t="s">
        <v>468</v>
      </c>
      <c r="D401" s="466"/>
      <c r="E401" s="466"/>
      <c r="F401" s="466"/>
      <c r="G401" s="466"/>
      <c r="H401" s="466"/>
      <c r="I401" s="467"/>
    </row>
    <row r="402" spans="1:9" ht="13.5" thickBot="1">
      <c r="A402" s="18"/>
      <c r="B402" s="19" t="s">
        <v>808</v>
      </c>
      <c r="C402" s="465" t="s">
        <v>468</v>
      </c>
      <c r="D402" s="466"/>
      <c r="E402" s="466"/>
      <c r="F402" s="466"/>
      <c r="G402" s="466"/>
      <c r="H402" s="466"/>
      <c r="I402" s="467"/>
    </row>
    <row r="403" spans="1:9" ht="27.95" customHeight="1" thickBot="1">
      <c r="A403" s="18"/>
      <c r="B403" s="19" t="s">
        <v>809</v>
      </c>
      <c r="C403" s="20">
        <v>0</v>
      </c>
      <c r="D403" s="20">
        <v>0</v>
      </c>
      <c r="E403" s="20">
        <v>0</v>
      </c>
      <c r="F403" s="21">
        <v>0</v>
      </c>
      <c r="G403" s="21">
        <v>0</v>
      </c>
      <c r="H403" s="21">
        <v>0</v>
      </c>
      <c r="I403" s="22">
        <v>0</v>
      </c>
    </row>
    <row r="404" spans="1:9" ht="27.95" customHeight="1" thickBot="1">
      <c r="A404" s="18"/>
      <c r="B404" s="19" t="s">
        <v>439</v>
      </c>
      <c r="C404" s="20">
        <v>0</v>
      </c>
      <c r="D404" s="20">
        <v>0</v>
      </c>
      <c r="E404" s="20">
        <v>0</v>
      </c>
      <c r="F404" s="21">
        <v>0</v>
      </c>
      <c r="G404" s="21">
        <v>0</v>
      </c>
      <c r="H404" s="21">
        <v>0</v>
      </c>
      <c r="I404" s="22">
        <v>0</v>
      </c>
    </row>
    <row r="405" spans="1:9" ht="13.5" thickBot="1">
      <c r="A405" s="18"/>
      <c r="B405" s="19" t="s">
        <v>810</v>
      </c>
      <c r="C405" s="465" t="s">
        <v>468</v>
      </c>
      <c r="D405" s="466"/>
      <c r="E405" s="466"/>
      <c r="F405" s="466"/>
      <c r="G405" s="466"/>
      <c r="H405" s="466"/>
      <c r="I405" s="467"/>
    </row>
    <row r="406" spans="1:9" ht="27.95" customHeight="1" thickBot="1">
      <c r="A406" s="18"/>
      <c r="B406" s="19" t="s">
        <v>811</v>
      </c>
      <c r="C406" s="20">
        <v>0.93230000000000002</v>
      </c>
      <c r="D406" s="20">
        <v>0</v>
      </c>
      <c r="E406" s="20">
        <v>0.93230000000000002</v>
      </c>
      <c r="F406" s="21">
        <v>0</v>
      </c>
      <c r="G406" s="21">
        <v>0</v>
      </c>
      <c r="H406" s="21">
        <v>0.4</v>
      </c>
      <c r="I406" s="22">
        <v>1</v>
      </c>
    </row>
    <row r="407" spans="1:9" ht="27.95" customHeight="1" thickBot="1">
      <c r="A407" s="18"/>
      <c r="B407" s="19" t="s">
        <v>812</v>
      </c>
      <c r="C407" s="20">
        <v>0.16550000000000001</v>
      </c>
      <c r="D407" s="20">
        <v>6.7599999999999993E-2</v>
      </c>
      <c r="E407" s="20">
        <v>0.23319999999999999</v>
      </c>
      <c r="F407" s="21">
        <v>0</v>
      </c>
      <c r="G407" s="21">
        <v>0</v>
      </c>
      <c r="H407" s="21">
        <v>14.79</v>
      </c>
      <c r="I407" s="22">
        <v>21</v>
      </c>
    </row>
    <row r="408" spans="1:9" ht="27.95" customHeight="1" thickBot="1">
      <c r="A408" s="18"/>
      <c r="B408" s="19" t="s">
        <v>446</v>
      </c>
      <c r="C408" s="20">
        <v>0.1857</v>
      </c>
      <c r="D408" s="20">
        <v>6.59E-2</v>
      </c>
      <c r="E408" s="20">
        <v>0.25159999999999999</v>
      </c>
      <c r="F408" s="21">
        <v>0</v>
      </c>
      <c r="G408" s="21">
        <v>0</v>
      </c>
      <c r="H408" s="21">
        <v>15.19</v>
      </c>
      <c r="I408" s="22">
        <v>22</v>
      </c>
    </row>
    <row r="409" spans="1:9" ht="27.95" customHeight="1" thickBot="1">
      <c r="A409" s="18"/>
      <c r="B409" s="19" t="s">
        <v>813</v>
      </c>
      <c r="C409" s="20">
        <v>0.1857</v>
      </c>
      <c r="D409" s="20">
        <v>6.59E-2</v>
      </c>
      <c r="E409" s="20">
        <v>0.25159999999999999</v>
      </c>
      <c r="F409" s="21">
        <v>0</v>
      </c>
      <c r="G409" s="21">
        <v>0</v>
      </c>
      <c r="H409" s="21">
        <v>15.19</v>
      </c>
      <c r="I409" s="22">
        <v>22</v>
      </c>
    </row>
    <row r="410" spans="1:9" ht="27.95" customHeight="1" thickBot="1">
      <c r="A410" s="18"/>
      <c r="B410" s="19" t="s">
        <v>814</v>
      </c>
      <c r="C410" s="20">
        <v>0</v>
      </c>
      <c r="D410" s="20">
        <v>0</v>
      </c>
      <c r="E410" s="20">
        <v>0</v>
      </c>
      <c r="F410" s="21">
        <v>0</v>
      </c>
      <c r="G410" s="21">
        <v>0</v>
      </c>
      <c r="H410" s="21">
        <v>0.8</v>
      </c>
      <c r="I410" s="22">
        <v>1</v>
      </c>
    </row>
    <row r="411" spans="1:9" ht="27.95" customHeight="1" thickBot="1">
      <c r="A411" s="18"/>
      <c r="B411" s="19" t="s">
        <v>815</v>
      </c>
      <c r="C411" s="20">
        <v>0</v>
      </c>
      <c r="D411" s="20">
        <v>0</v>
      </c>
      <c r="E411" s="20">
        <v>0</v>
      </c>
      <c r="F411" s="21">
        <v>0</v>
      </c>
      <c r="G411" s="21">
        <v>0</v>
      </c>
      <c r="H411" s="21">
        <v>1</v>
      </c>
      <c r="I411" s="22">
        <v>1</v>
      </c>
    </row>
    <row r="412" spans="1:9" ht="27.95" customHeight="1" thickBot="1">
      <c r="A412" s="18"/>
      <c r="B412" s="19" t="s">
        <v>816</v>
      </c>
      <c r="C412" s="20">
        <v>6.13E-2</v>
      </c>
      <c r="D412" s="20">
        <v>0</v>
      </c>
      <c r="E412" s="20">
        <v>6.13E-2</v>
      </c>
      <c r="F412" s="21">
        <v>0.47</v>
      </c>
      <c r="G412" s="21">
        <v>3</v>
      </c>
      <c r="H412" s="21">
        <v>35.22</v>
      </c>
      <c r="I412" s="22">
        <v>50</v>
      </c>
    </row>
    <row r="413" spans="1:9" ht="27.95" customHeight="1" thickBot="1">
      <c r="A413" s="18"/>
      <c r="B413" s="19" t="s">
        <v>817</v>
      </c>
      <c r="C413" s="20">
        <v>5.96E-2</v>
      </c>
      <c r="D413" s="20">
        <v>0</v>
      </c>
      <c r="E413" s="20">
        <v>5.96E-2</v>
      </c>
      <c r="F413" s="21">
        <v>0.46</v>
      </c>
      <c r="G413" s="21">
        <v>3</v>
      </c>
      <c r="H413" s="21">
        <v>36.22</v>
      </c>
      <c r="I413" s="22">
        <v>51</v>
      </c>
    </row>
    <row r="414" spans="1:9" ht="27.95" customHeight="1" thickBot="1">
      <c r="A414" s="18"/>
      <c r="B414" s="19" t="s">
        <v>447</v>
      </c>
      <c r="C414" s="20">
        <v>5.8299999999999998E-2</v>
      </c>
      <c r="D414" s="20">
        <v>0</v>
      </c>
      <c r="E414" s="20">
        <v>5.8299999999999998E-2</v>
      </c>
      <c r="F414" s="21">
        <v>0.45</v>
      </c>
      <c r="G414" s="21">
        <v>3</v>
      </c>
      <c r="H414" s="21">
        <v>37.020000000000003</v>
      </c>
      <c r="I414" s="22">
        <v>52</v>
      </c>
    </row>
    <row r="415" spans="1:9" ht="27.95" customHeight="1" thickBot="1">
      <c r="A415" s="18"/>
      <c r="B415" s="19" t="s">
        <v>818</v>
      </c>
      <c r="C415" s="20">
        <v>5.8400000000000001E-2</v>
      </c>
      <c r="D415" s="20">
        <v>8.5000000000000006E-3</v>
      </c>
      <c r="E415" s="20">
        <v>6.6900000000000001E-2</v>
      </c>
      <c r="F415" s="21">
        <v>0.67</v>
      </c>
      <c r="G415" s="21">
        <v>3.9</v>
      </c>
      <c r="H415" s="21">
        <v>924.78</v>
      </c>
      <c r="I415" s="22">
        <v>1340</v>
      </c>
    </row>
    <row r="416" spans="1:9" ht="13.5" thickBot="1">
      <c r="A416" s="18"/>
      <c r="B416" s="19" t="s">
        <v>469</v>
      </c>
      <c r="C416" s="465" t="s">
        <v>468</v>
      </c>
      <c r="D416" s="466"/>
      <c r="E416" s="466"/>
      <c r="F416" s="466"/>
      <c r="G416" s="466"/>
      <c r="H416" s="466"/>
      <c r="I416" s="467"/>
    </row>
    <row r="417" spans="1:9" ht="13.5" thickBot="1">
      <c r="A417" s="18"/>
      <c r="B417" s="19" t="s">
        <v>819</v>
      </c>
      <c r="C417" s="465" t="s">
        <v>468</v>
      </c>
      <c r="D417" s="466"/>
      <c r="E417" s="466"/>
      <c r="F417" s="466"/>
      <c r="G417" s="466"/>
      <c r="H417" s="466"/>
      <c r="I417" s="467"/>
    </row>
    <row r="418" spans="1:9" ht="13.5" thickBot="1">
      <c r="A418" s="18"/>
      <c r="B418" s="19" t="s">
        <v>820</v>
      </c>
      <c r="C418" s="465" t="s">
        <v>468</v>
      </c>
      <c r="D418" s="466"/>
      <c r="E418" s="466"/>
      <c r="F418" s="466"/>
      <c r="G418" s="466"/>
      <c r="H418" s="466"/>
      <c r="I418" s="467"/>
    </row>
    <row r="419" spans="1:9" ht="13.5" thickBot="1">
      <c r="A419" s="18"/>
      <c r="B419" s="19" t="s">
        <v>821</v>
      </c>
      <c r="C419" s="465" t="s">
        <v>468</v>
      </c>
      <c r="D419" s="466"/>
      <c r="E419" s="466"/>
      <c r="F419" s="466"/>
      <c r="G419" s="466"/>
      <c r="H419" s="466"/>
      <c r="I419" s="467"/>
    </row>
    <row r="420" spans="1:9" ht="13.5" thickBot="1">
      <c r="A420" s="18"/>
      <c r="B420" s="19" t="s">
        <v>822</v>
      </c>
      <c r="C420" s="465" t="s">
        <v>468</v>
      </c>
      <c r="D420" s="466"/>
      <c r="E420" s="466"/>
      <c r="F420" s="466"/>
      <c r="G420" s="466"/>
      <c r="H420" s="466"/>
      <c r="I420" s="467"/>
    </row>
    <row r="421" spans="1:9" ht="13.5" thickBot="1">
      <c r="A421" s="18"/>
      <c r="B421" s="19" t="s">
        <v>823</v>
      </c>
      <c r="C421" s="465" t="s">
        <v>468</v>
      </c>
      <c r="D421" s="466"/>
      <c r="E421" s="466"/>
      <c r="F421" s="466"/>
      <c r="G421" s="466"/>
      <c r="H421" s="466"/>
      <c r="I421" s="467"/>
    </row>
    <row r="422" spans="1:9" ht="27.95" customHeight="1" thickBot="1">
      <c r="A422" s="18"/>
      <c r="B422" s="19" t="s">
        <v>414</v>
      </c>
      <c r="C422" s="20">
        <v>0</v>
      </c>
      <c r="D422" s="20">
        <v>0</v>
      </c>
      <c r="E422" s="20">
        <v>0</v>
      </c>
      <c r="F422" s="21">
        <v>0</v>
      </c>
      <c r="G422" s="21">
        <v>0</v>
      </c>
      <c r="H422" s="21">
        <v>0</v>
      </c>
      <c r="I422" s="22">
        <v>0</v>
      </c>
    </row>
    <row r="423" spans="1:9" ht="13.5" thickBot="1">
      <c r="A423" s="18"/>
      <c r="B423" s="19" t="s">
        <v>824</v>
      </c>
      <c r="C423" s="465" t="s">
        <v>468</v>
      </c>
      <c r="D423" s="466"/>
      <c r="E423" s="466"/>
      <c r="F423" s="466"/>
      <c r="G423" s="466"/>
      <c r="H423" s="466"/>
      <c r="I423" s="467"/>
    </row>
    <row r="424" spans="1:9" ht="13.5" thickBot="1">
      <c r="A424" s="18"/>
      <c r="B424" s="19" t="s">
        <v>727</v>
      </c>
      <c r="C424" s="465" t="s">
        <v>468</v>
      </c>
      <c r="D424" s="466"/>
      <c r="E424" s="466"/>
      <c r="F424" s="466"/>
      <c r="G424" s="466"/>
      <c r="H424" s="466"/>
      <c r="I424" s="467"/>
    </row>
    <row r="425" spans="1:9" ht="27.95" customHeight="1" thickBot="1">
      <c r="A425" s="18"/>
      <c r="B425" s="19" t="s">
        <v>818</v>
      </c>
      <c r="C425" s="20">
        <v>0</v>
      </c>
      <c r="D425" s="20">
        <v>0</v>
      </c>
      <c r="E425" s="20">
        <v>0</v>
      </c>
      <c r="F425" s="21">
        <v>0</v>
      </c>
      <c r="G425" s="21">
        <v>0</v>
      </c>
      <c r="H425" s="21">
        <v>0</v>
      </c>
      <c r="I425" s="22">
        <v>0</v>
      </c>
    </row>
    <row r="426" spans="1:9" ht="13.5" thickBot="1">
      <c r="A426" s="18"/>
      <c r="B426" s="19" t="s">
        <v>825</v>
      </c>
      <c r="C426" s="465" t="s">
        <v>468</v>
      </c>
      <c r="D426" s="466"/>
      <c r="E426" s="466"/>
      <c r="F426" s="466"/>
      <c r="G426" s="466"/>
      <c r="H426" s="466"/>
      <c r="I426" s="467"/>
    </row>
    <row r="427" spans="1:9" ht="13.5" thickBot="1">
      <c r="A427" s="18"/>
      <c r="B427" s="19" t="s">
        <v>826</v>
      </c>
      <c r="C427" s="465" t="s">
        <v>468</v>
      </c>
      <c r="D427" s="466"/>
      <c r="E427" s="466"/>
      <c r="F427" s="466"/>
      <c r="G427" s="466"/>
      <c r="H427" s="466"/>
      <c r="I427" s="467"/>
    </row>
    <row r="428" spans="1:9" ht="13.5" thickBot="1">
      <c r="A428" s="18"/>
      <c r="B428" s="19" t="s">
        <v>827</v>
      </c>
      <c r="C428" s="465" t="s">
        <v>468</v>
      </c>
      <c r="D428" s="466"/>
      <c r="E428" s="466"/>
      <c r="F428" s="466"/>
      <c r="G428" s="466"/>
      <c r="H428" s="466"/>
      <c r="I428" s="467"/>
    </row>
    <row r="429" spans="1:9" ht="27.95" customHeight="1" thickBot="1">
      <c r="A429" s="18"/>
      <c r="B429" s="19" t="s">
        <v>415</v>
      </c>
      <c r="C429" s="20">
        <v>0</v>
      </c>
      <c r="D429" s="20">
        <v>0</v>
      </c>
      <c r="E429" s="20">
        <v>0</v>
      </c>
      <c r="F429" s="21">
        <v>0</v>
      </c>
      <c r="G429" s="21">
        <v>0</v>
      </c>
      <c r="H429" s="21">
        <v>0</v>
      </c>
      <c r="I429" s="22">
        <v>0</v>
      </c>
    </row>
    <row r="430" spans="1:9" ht="27.95" customHeight="1" thickBot="1">
      <c r="A430" s="23"/>
      <c r="B430" s="24" t="s">
        <v>828</v>
      </c>
      <c r="C430" s="25">
        <v>5.8400000000000001E-2</v>
      </c>
      <c r="D430" s="25">
        <v>8.5000000000000006E-3</v>
      </c>
      <c r="E430" s="25">
        <v>6.6900000000000001E-2</v>
      </c>
      <c r="F430" s="26">
        <v>0.67</v>
      </c>
      <c r="G430" s="26">
        <v>3.9</v>
      </c>
      <c r="H430" s="26">
        <v>924.78</v>
      </c>
      <c r="I430" s="27">
        <v>1340</v>
      </c>
    </row>
    <row r="431" spans="1:9">
      <c r="A431" s="479"/>
      <c r="B431" s="479"/>
      <c r="C431" s="479"/>
      <c r="D431" s="479"/>
      <c r="E431" s="479"/>
      <c r="F431" s="479"/>
      <c r="G431" s="479"/>
      <c r="H431" s="479"/>
      <c r="I431" s="479"/>
    </row>
    <row r="432" spans="1:9">
      <c r="A432" s="463"/>
      <c r="B432" s="463"/>
      <c r="C432" s="463"/>
      <c r="D432" s="463"/>
      <c r="E432" s="463"/>
      <c r="F432" s="463"/>
      <c r="G432" s="463"/>
      <c r="H432" s="463"/>
      <c r="I432" s="463"/>
    </row>
    <row r="433" spans="1:9" ht="12.95" customHeight="1">
      <c r="A433" s="478" t="s">
        <v>829</v>
      </c>
      <c r="B433" s="478"/>
      <c r="C433" s="478"/>
      <c r="D433" s="478"/>
      <c r="E433" s="478"/>
      <c r="F433" s="478"/>
      <c r="G433" s="478"/>
      <c r="H433" s="478"/>
      <c r="I433" s="478"/>
    </row>
    <row r="434" spans="1:9">
      <c r="A434" s="463"/>
      <c r="B434" s="463"/>
      <c r="C434" s="463"/>
      <c r="D434" s="463"/>
      <c r="E434" s="463"/>
      <c r="F434" s="463"/>
      <c r="G434" s="463"/>
      <c r="H434" s="463"/>
      <c r="I434" s="463"/>
    </row>
    <row r="435" spans="1:9" ht="12.95" customHeight="1">
      <c r="A435" s="477" t="s">
        <v>830</v>
      </c>
      <c r="B435" s="477"/>
      <c r="C435" s="477"/>
      <c r="D435" s="477"/>
      <c r="E435" s="477"/>
      <c r="F435" s="477"/>
      <c r="G435" s="477"/>
      <c r="H435" s="477"/>
      <c r="I435" s="477"/>
    </row>
    <row r="436" spans="1:9" ht="12.95" customHeight="1">
      <c r="A436" s="477" t="s">
        <v>831</v>
      </c>
      <c r="B436" s="477"/>
      <c r="C436" s="477"/>
      <c r="D436" s="477"/>
      <c r="E436" s="477"/>
      <c r="F436" s="477"/>
      <c r="G436" s="477"/>
      <c r="H436" s="477"/>
      <c r="I436" s="477"/>
    </row>
    <row r="437" spans="1:9" ht="12.95" customHeight="1">
      <c r="A437" s="477" t="s">
        <v>832</v>
      </c>
      <c r="B437" s="477"/>
      <c r="C437" s="477"/>
      <c r="D437" s="477"/>
      <c r="E437" s="477"/>
      <c r="F437" s="477"/>
      <c r="G437" s="477"/>
      <c r="H437" s="477"/>
      <c r="I437" s="477"/>
    </row>
    <row r="438" spans="1:9" ht="12.95" customHeight="1">
      <c r="A438" s="477" t="s">
        <v>833</v>
      </c>
      <c r="B438" s="477"/>
      <c r="C438" s="477"/>
      <c r="D438" s="477"/>
      <c r="E438" s="477"/>
      <c r="F438" s="477"/>
      <c r="G438" s="477"/>
      <c r="H438" s="477"/>
      <c r="I438" s="477"/>
    </row>
    <row r="439" spans="1:9" ht="12.95" customHeight="1">
      <c r="A439" s="477" t="s">
        <v>834</v>
      </c>
      <c r="B439" s="477"/>
      <c r="C439" s="477"/>
      <c r="D439" s="477"/>
      <c r="E439" s="477"/>
      <c r="F439" s="477"/>
      <c r="G439" s="477"/>
      <c r="H439" s="477"/>
      <c r="I439" s="477"/>
    </row>
  </sheetData>
  <mergeCells count="219">
    <mergeCell ref="A437:I437"/>
    <mergeCell ref="A438:I438"/>
    <mergeCell ref="A439:I439"/>
    <mergeCell ref="C326:I326"/>
    <mergeCell ref="C417:I417"/>
    <mergeCell ref="C420:I420"/>
    <mergeCell ref="C424:I424"/>
    <mergeCell ref="C426:I426"/>
    <mergeCell ref="C427:I427"/>
    <mergeCell ref="C428:I428"/>
    <mergeCell ref="A435:I435"/>
    <mergeCell ref="A436:I436"/>
    <mergeCell ref="A434:I434"/>
    <mergeCell ref="A433:I433"/>
    <mergeCell ref="A431:I431"/>
    <mergeCell ref="A432:I432"/>
    <mergeCell ref="C418:I418"/>
    <mergeCell ref="C421:I421"/>
    <mergeCell ref="C419:I419"/>
    <mergeCell ref="C423:I423"/>
    <mergeCell ref="C401:I401"/>
    <mergeCell ref="C402:I402"/>
    <mergeCell ref="C416:I416"/>
    <mergeCell ref="C384:I384"/>
    <mergeCell ref="C138:I138"/>
    <mergeCell ref="C143:I143"/>
    <mergeCell ref="C144:I144"/>
    <mergeCell ref="C145:I145"/>
    <mergeCell ref="C149:I149"/>
    <mergeCell ref="C150:I150"/>
    <mergeCell ref="C151:I151"/>
    <mergeCell ref="C160:I160"/>
    <mergeCell ref="C309:I309"/>
    <mergeCell ref="C256:I256"/>
    <mergeCell ref="C257:I257"/>
    <mergeCell ref="C229:I229"/>
    <mergeCell ref="C230:I230"/>
    <mergeCell ref="C244:I244"/>
    <mergeCell ref="C231:I231"/>
    <mergeCell ref="C232:I232"/>
    <mergeCell ref="C233:I233"/>
    <mergeCell ref="C237:I237"/>
    <mergeCell ref="C238:I238"/>
    <mergeCell ref="C247:I247"/>
    <mergeCell ref="C251:I251"/>
    <mergeCell ref="C279:I279"/>
    <mergeCell ref="C258:I258"/>
    <mergeCell ref="C265:I265"/>
    <mergeCell ref="C345:I345"/>
    <mergeCell ref="C355:I355"/>
    <mergeCell ref="C359:I359"/>
    <mergeCell ref="C320:I320"/>
    <mergeCell ref="C341:I341"/>
    <mergeCell ref="C307:I307"/>
    <mergeCell ref="C308:I308"/>
    <mergeCell ref="C286:I286"/>
    <mergeCell ref="C287:I287"/>
    <mergeCell ref="C289:I289"/>
    <mergeCell ref="C290:I290"/>
    <mergeCell ref="C293:I293"/>
    <mergeCell ref="C310:I310"/>
    <mergeCell ref="C311:I311"/>
    <mergeCell ref="C323:I323"/>
    <mergeCell ref="C337:I337"/>
    <mergeCell ref="C340:I340"/>
    <mergeCell ref="C351:I351"/>
    <mergeCell ref="C354:I354"/>
    <mergeCell ref="C356:I356"/>
    <mergeCell ref="C301:I301"/>
    <mergeCell ref="C395:I395"/>
    <mergeCell ref="C405:I405"/>
    <mergeCell ref="C400:I400"/>
    <mergeCell ref="C288:I288"/>
    <mergeCell ref="C292:I292"/>
    <mergeCell ref="C294:I294"/>
    <mergeCell ref="C296:I296"/>
    <mergeCell ref="C303:I303"/>
    <mergeCell ref="C280:I280"/>
    <mergeCell ref="C281:I281"/>
    <mergeCell ref="C282:I282"/>
    <mergeCell ref="C387:I387"/>
    <mergeCell ref="C391:I391"/>
    <mergeCell ref="C378:I378"/>
    <mergeCell ref="C371:I371"/>
    <mergeCell ref="C372:I372"/>
    <mergeCell ref="C373:I373"/>
    <mergeCell ref="C374:I374"/>
    <mergeCell ref="C377:I377"/>
    <mergeCell ref="C379:I379"/>
    <mergeCell ref="C380:I380"/>
    <mergeCell ref="C383:I383"/>
    <mergeCell ref="C385:I385"/>
    <mergeCell ref="C386:I386"/>
    <mergeCell ref="C259:I259"/>
    <mergeCell ref="C260:I260"/>
    <mergeCell ref="C261:I261"/>
    <mergeCell ref="C268:I268"/>
    <mergeCell ref="C272:I272"/>
    <mergeCell ref="C274:I274"/>
    <mergeCell ref="C228:I228"/>
    <mergeCell ref="C196:I196"/>
    <mergeCell ref="C199:I199"/>
    <mergeCell ref="C200:I200"/>
    <mergeCell ref="C201:I201"/>
    <mergeCell ref="C208:I208"/>
    <mergeCell ref="C211:I211"/>
    <mergeCell ref="C212:I212"/>
    <mergeCell ref="C220:I220"/>
    <mergeCell ref="C222:I222"/>
    <mergeCell ref="C224:I224"/>
    <mergeCell ref="C216:I216"/>
    <mergeCell ref="C192:I192"/>
    <mergeCell ref="C166:I166"/>
    <mergeCell ref="C139:I139"/>
    <mergeCell ref="C142:I142"/>
    <mergeCell ref="C169:I169"/>
    <mergeCell ref="C131:I131"/>
    <mergeCell ref="C132:I132"/>
    <mergeCell ref="C133:I133"/>
    <mergeCell ref="C134:I134"/>
    <mergeCell ref="C135:I135"/>
    <mergeCell ref="C136:I136"/>
    <mergeCell ref="C181:I181"/>
    <mergeCell ref="C186:I186"/>
    <mergeCell ref="C189:I189"/>
    <mergeCell ref="C173:I173"/>
    <mergeCell ref="C174:I174"/>
    <mergeCell ref="C175:I175"/>
    <mergeCell ref="C178:I178"/>
    <mergeCell ref="C176:I176"/>
    <mergeCell ref="C177:I177"/>
    <mergeCell ref="C184:I184"/>
    <mergeCell ref="C188:I188"/>
    <mergeCell ref="C152:I152"/>
    <mergeCell ref="C137:I137"/>
    <mergeCell ref="C127:I127"/>
    <mergeCell ref="C128:I128"/>
    <mergeCell ref="C129:I129"/>
    <mergeCell ref="C130:I130"/>
    <mergeCell ref="C91:I91"/>
    <mergeCell ref="C76:I76"/>
    <mergeCell ref="C77:I77"/>
    <mergeCell ref="C81:I81"/>
    <mergeCell ref="C90:I90"/>
    <mergeCell ref="C86:I86"/>
    <mergeCell ref="C105:I105"/>
    <mergeCell ref="C110:I110"/>
    <mergeCell ref="C115:I115"/>
    <mergeCell ref="C116:I116"/>
    <mergeCell ref="C117:I117"/>
    <mergeCell ref="C87:I87"/>
    <mergeCell ref="C93:I93"/>
    <mergeCell ref="C94:I94"/>
    <mergeCell ref="C95:I95"/>
    <mergeCell ref="C97:I97"/>
    <mergeCell ref="C98:I98"/>
    <mergeCell ref="C66:I66"/>
    <mergeCell ref="C67:I67"/>
    <mergeCell ref="C69:I69"/>
    <mergeCell ref="C71:I71"/>
    <mergeCell ref="C73:I73"/>
    <mergeCell ref="C74:I74"/>
    <mergeCell ref="C46:I46"/>
    <mergeCell ref="C47:I47"/>
    <mergeCell ref="C51:I51"/>
    <mergeCell ref="C58:I58"/>
    <mergeCell ref="C63:I63"/>
    <mergeCell ref="C65:I65"/>
    <mergeCell ref="C59:I59"/>
    <mergeCell ref="C52:I52"/>
    <mergeCell ref="C53:I53"/>
    <mergeCell ref="C57:I57"/>
    <mergeCell ref="C70:I70"/>
    <mergeCell ref="C37:I37"/>
    <mergeCell ref="C38:I38"/>
    <mergeCell ref="C39:I39"/>
    <mergeCell ref="C40:I40"/>
    <mergeCell ref="C42:I42"/>
    <mergeCell ref="C45:I45"/>
    <mergeCell ref="C31:I31"/>
    <mergeCell ref="C32:I32"/>
    <mergeCell ref="C33:I33"/>
    <mergeCell ref="C34:I34"/>
    <mergeCell ref="C35:I35"/>
    <mergeCell ref="C36:I36"/>
    <mergeCell ref="C25:I25"/>
    <mergeCell ref="C26:I26"/>
    <mergeCell ref="C27:I27"/>
    <mergeCell ref="C28:I28"/>
    <mergeCell ref="C29:I29"/>
    <mergeCell ref="C30:I30"/>
    <mergeCell ref="C19:I19"/>
    <mergeCell ref="C20:I20"/>
    <mergeCell ref="C21:I21"/>
    <mergeCell ref="C22:I22"/>
    <mergeCell ref="C23:I23"/>
    <mergeCell ref="C24:I24"/>
    <mergeCell ref="C16:I16"/>
    <mergeCell ref="C17:I17"/>
    <mergeCell ref="C18:I18"/>
    <mergeCell ref="A7:I7"/>
    <mergeCell ref="A8:I8"/>
    <mergeCell ref="A9:I9"/>
    <mergeCell ref="A10:J10"/>
    <mergeCell ref="A11:B12"/>
    <mergeCell ref="C11:E11"/>
    <mergeCell ref="F11:F12"/>
    <mergeCell ref="G11:G12"/>
    <mergeCell ref="H11:H12"/>
    <mergeCell ref="I11:I12"/>
    <mergeCell ref="A1:J1"/>
    <mergeCell ref="A2:I2"/>
    <mergeCell ref="A3:I3"/>
    <mergeCell ref="A4:I4"/>
    <mergeCell ref="A5:I5"/>
    <mergeCell ref="A6:I6"/>
    <mergeCell ref="C13:I13"/>
    <mergeCell ref="C14:I14"/>
    <mergeCell ref="C15:I15"/>
  </mergeCells>
  <conditionalFormatting sqref="B1:B1048576">
    <cfRule type="containsText" dxfId="9" priority="1" operator="containsText" text="subtotaal">
      <formula>NOT(ISERROR(SEARCH("subtotaal",B1)))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18f682f-1aee-4659-8d2c-29e8773f526d">
      <UserInfo>
        <DisplayName>Marja van den Ouden</DisplayName>
        <AccountId>20</AccountId>
        <AccountType/>
      </UserInfo>
      <UserInfo>
        <DisplayName>Ruud van Hertum</DisplayName>
        <AccountId>63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ACA717-26B8-4963-9DDB-E39EC2F2CA28}">
  <ds:schemaRefs>
    <ds:schemaRef ds:uri="http://purl.org/dc/dcmitype/"/>
    <ds:schemaRef ds:uri="http://purl.org/dc/terms/"/>
    <ds:schemaRef ds:uri="http://schemas.openxmlformats.org/package/2006/metadata/core-properties"/>
    <ds:schemaRef ds:uri="http://www.w3.org/XML/1998/namespace"/>
    <ds:schemaRef ds:uri="http://schemas.microsoft.com/office/2006/documentManagement/types"/>
    <ds:schemaRef ds:uri="fe5e46e2-32ac-4517-9fa4-ab3e95553334"/>
    <ds:schemaRef ds:uri="http://purl.org/dc/elements/1.1/"/>
    <ds:schemaRef ds:uri="http://schemas.microsoft.com/office/infopath/2007/PartnerControls"/>
    <ds:schemaRef ds:uri="758ae243-5aa3-4456-b664-9b7291f6b9b1"/>
    <ds:schemaRef ds:uri="http://schemas.microsoft.com/office/2006/metadata/properties"/>
    <ds:schemaRef ds:uri="718f682f-1aee-4659-8d2c-29e8773f526d"/>
  </ds:schemaRefs>
</ds:datastoreItem>
</file>

<file path=customXml/itemProps2.xml><?xml version="1.0" encoding="utf-8"?>
<ds:datastoreItem xmlns:ds="http://schemas.openxmlformats.org/officeDocument/2006/customXml" ds:itemID="{4B2B57E7-B329-4D96-BAE7-FB8507603086}">
  <ds:schemaRefs>
    <ds:schemaRef ds:uri="http://schemas.microsoft.com/sharepoint/v3/contenttype/forms"/>
  </ds:schemaRefs>
</ds:datastoreItem>
</file>

<file path=customXml/itemProps3.xml><?xml version="1.0" encoding="utf-8"?>
<ds:datastoreItem xmlns:ds="http://schemas.openxmlformats.org/officeDocument/2006/customXml" ds:itemID="{A080B3EC-FE90-4F41-AF26-BCA270F7FB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32</vt:i4>
      </vt:variant>
      <vt:variant>
        <vt:lpstr>Benoemde bereiken</vt:lpstr>
      </vt:variant>
      <vt:variant>
        <vt:i4>1</vt:i4>
      </vt:variant>
    </vt:vector>
  </HeadingPairs>
  <TitlesOfParts>
    <vt:vector size="33" baseType="lpstr">
      <vt:lpstr>Uitleg</vt:lpstr>
      <vt:lpstr>Jaaroverzicht</vt:lpstr>
      <vt:lpstr>Sectoren</vt:lpstr>
      <vt:lpstr>macroTom</vt:lpstr>
      <vt:lpstr>Jaaroverzicht 2018</vt:lpstr>
      <vt:lpstr>Jaaroverzicht 2017</vt:lpstr>
      <vt:lpstr>Mapping concept</vt:lpstr>
      <vt:lpstr>Mapping DEF</vt:lpstr>
      <vt:lpstr>Jan</vt:lpstr>
      <vt:lpstr>Jan DEF</vt:lpstr>
      <vt:lpstr>Feb</vt:lpstr>
      <vt:lpstr>Feb DEF</vt:lpstr>
      <vt:lpstr>Mrt</vt:lpstr>
      <vt:lpstr>Mrt DEF</vt:lpstr>
      <vt:lpstr>Apr</vt:lpstr>
      <vt:lpstr>Apr DEF</vt:lpstr>
      <vt:lpstr>Mei</vt:lpstr>
      <vt:lpstr>Mei DEF</vt:lpstr>
      <vt:lpstr>Jun</vt:lpstr>
      <vt:lpstr>Jun DEF</vt:lpstr>
      <vt:lpstr>Jul</vt:lpstr>
      <vt:lpstr>Jul DEF</vt:lpstr>
      <vt:lpstr>Aug</vt:lpstr>
      <vt:lpstr>Aug DEF</vt:lpstr>
      <vt:lpstr>Sep</vt:lpstr>
      <vt:lpstr>Sep DEF</vt:lpstr>
      <vt:lpstr>Okt</vt:lpstr>
      <vt:lpstr>Okt DEF</vt:lpstr>
      <vt:lpstr>Nov</vt:lpstr>
      <vt:lpstr>Nov DEF</vt:lpstr>
      <vt:lpstr>Dec</vt:lpstr>
      <vt:lpstr>Dec DEF</vt:lpstr>
      <vt:lpstr>Jaaroverzicht!Afdrukbereik</vt:lpstr>
    </vt:vector>
  </TitlesOfParts>
  <Manager/>
  <Company>Aloysius Stichting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admin.eve</dc:creator>
  <cp:keywords/>
  <dc:description/>
  <cp:lastModifiedBy>Jean-Paul Roegies | InkoopMeesters</cp:lastModifiedBy>
  <cp:revision/>
  <dcterms:created xsi:type="dcterms:W3CDTF">2012-05-16T11:30:43Z</dcterms:created>
  <dcterms:modified xsi:type="dcterms:W3CDTF">2021-09-09T13:19:36Z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