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Q:\VSPROW55\CFD_UG_HKT\Inkoop-UNIT\80-INKOOPDOSSIERS-ICT\IUC21-017 Ea Toetssysteem\04 - BESCHRIJVENDE DOCUMENTEN\"/>
    </mc:Choice>
  </mc:AlternateContent>
  <workbookProtection workbookAlgorithmName="SHA-512" workbookHashValue="QLmvMvpz1uLrDUN/v87pG1qgAsxfS2d6awn8BluF2p+8M2gFe8wDjb21iMhEROL2rqiirXoXSyeBwh8QQQldZA==" workbookSaltValue="eRiCXnEsE6AN1nBGBbBkvg==" workbookSpinCount="100000" lockStructure="1"/>
  <bookViews>
    <workbookView xWindow="0" yWindow="132" windowWidth="15480" windowHeight="9000" tabRatio="723"/>
  </bookViews>
  <sheets>
    <sheet name="Toelichting Berekening" sheetId="15" r:id="rId1"/>
    <sheet name="Kengetallen" sheetId="11" r:id="rId2"/>
    <sheet name="HULP" sheetId="14" state="hidden" r:id="rId3"/>
  </sheets>
  <definedNames>
    <definedName name="CurrentRatioGemiddeld">Kengetallen!$G$39</definedName>
    <definedName name="CurrentRatioN">Kengetallen!$D$39</definedName>
    <definedName name="CurrentRatioNmin1">Kengetallen!$E$39</definedName>
    <definedName name="EigenVermogenN">Kengetallen!$D$25</definedName>
    <definedName name="EigenVermogenNmin1">Kengetallen!$E$25</definedName>
    <definedName name="LiquideMiddelenN">Kengetallen!$D$21</definedName>
    <definedName name="LiquideMiddelenNmin1">Kengetallen!$E$21</definedName>
    <definedName name="NettoResultaatN">Kengetallen!$D$31</definedName>
    <definedName name="NettoResultaatNmin1">Kengetallen!$E$31</definedName>
    <definedName name="NettoResultaatNmin2">Kengetallen!$F$31</definedName>
    <definedName name="RentabiliteitGemiddeld">Kengetallen!$G$38</definedName>
    <definedName name="RentabiliteitN">Kengetallen!$D$38</definedName>
    <definedName name="RentabiliteitNmin1">Kengetallen!$E$38</definedName>
    <definedName name="SolvabiliteitGemiddeld">Kengetallen!$G$37</definedName>
    <definedName name="SolvabiliteitN">Kengetallen!$D$37</definedName>
    <definedName name="SolvabiliteitNmin1">Kengetallen!$E$37</definedName>
    <definedName name="TotaalVermogenN">Kengetallen!$D$17</definedName>
    <definedName name="TotaalVermogenNmin1">Kengetallen!$E$17</definedName>
    <definedName name="TotaalVermogenNmin2">Kengetallen!$F$17</definedName>
    <definedName name="VasteActivaN">Kengetallen!$D$19</definedName>
    <definedName name="VasteActivaNmin1">Kengetallen!$E$19</definedName>
    <definedName name="VlottendeActivaN">Kengetallen!$D$22</definedName>
    <definedName name="VlottendeActivaNmin1">Kengetallen!$E$22</definedName>
    <definedName name="VreemdVermogenKortN">Kengetallen!$D$27</definedName>
    <definedName name="VreemdVermogenKortNmin1">Kengetallen!$E$27</definedName>
    <definedName name="VreemdVermogenLangN">Kengetallen!$D$26</definedName>
    <definedName name="VreemdVermogenLangNmin1">Kengetallen!$E$26</definedName>
    <definedName name="VreemdVermogenN">Kengetallen!$D$28</definedName>
    <definedName name="VreemdVermogenNmin1">Kengetallen!$E$28</definedName>
    <definedName name="VreemdVermogenNmin2">Kengetallen!$F$28</definedName>
  </definedNames>
  <calcPr calcId="152511"/>
</workbook>
</file>

<file path=xl/calcChain.xml><?xml version="1.0" encoding="utf-8"?>
<calcChain xmlns="http://schemas.openxmlformats.org/spreadsheetml/2006/main">
  <c r="B57" i="11" l="1"/>
  <c r="D20" i="11" l="1"/>
  <c r="E37" i="11" l="1"/>
  <c r="D19" i="14" l="1"/>
  <c r="D8" i="14" l="1"/>
  <c r="D9" i="14" l="1"/>
  <c r="D61" i="14"/>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51" i="11"/>
  <c r="G49" i="11"/>
  <c r="C51" i="11"/>
  <c r="C49" i="11"/>
  <c r="C47" i="11"/>
  <c r="F28" i="14" l="1"/>
  <c r="G28" i="14" s="1"/>
  <c r="H28" i="14" s="1"/>
  <c r="I28" i="14" s="1"/>
  <c r="J28" i="14" s="1"/>
  <c r="K28" i="14" s="1"/>
  <c r="B60" i="15"/>
  <c r="B64" i="15"/>
  <c r="G47" i="11"/>
  <c r="C20" i="15"/>
  <c r="E25" i="15"/>
  <c r="E15" i="11" l="1"/>
  <c r="E33" i="11" s="1"/>
  <c r="E16" i="11"/>
  <c r="E20" i="11"/>
  <c r="E22" i="11" s="1"/>
  <c r="E23" i="11" s="1"/>
  <c r="D27" i="11"/>
  <c r="D29" i="11" s="1"/>
  <c r="E27" i="11"/>
  <c r="E29" i="11" s="1"/>
  <c r="D28" i="11"/>
  <c r="E28" i="11"/>
  <c r="D33" i="11"/>
  <c r="D37" i="11"/>
  <c r="F37" i="11"/>
  <c r="D38" i="11"/>
  <c r="E38" i="11"/>
  <c r="E47" i="11"/>
  <c r="F47" i="11" s="1"/>
  <c r="F48" i="11"/>
  <c r="E49" i="11"/>
  <c r="F49" i="11" s="1"/>
  <c r="F50" i="11"/>
  <c r="D51" i="11"/>
  <c r="E51" i="11"/>
  <c r="F51" i="11" s="1"/>
  <c r="F52" i="11"/>
  <c r="B55" i="11"/>
  <c r="G38" i="11" l="1"/>
  <c r="D22" i="11"/>
  <c r="D23" i="11" s="1"/>
  <c r="G37" i="11"/>
  <c r="I37" i="11" s="1"/>
  <c r="G7" i="14" s="1"/>
  <c r="E39" i="11"/>
  <c r="B62" i="11"/>
  <c r="B63" i="11"/>
  <c r="F39" i="11"/>
  <c r="F38" i="11"/>
  <c r="I38" i="11" l="1"/>
  <c r="G8" i="14" s="1"/>
  <c r="G9" i="14" s="1"/>
  <c r="D39" i="11"/>
  <c r="G39" i="11" l="1"/>
  <c r="I39" i="11" l="1"/>
  <c r="I41" i="11" s="1"/>
</calcChain>
</file>

<file path=xl/sharedStrings.xml><?xml version="1.0" encoding="utf-8"?>
<sst xmlns="http://schemas.openxmlformats.org/spreadsheetml/2006/main" count="156" uniqueCount="127">
  <si>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</si>
  <si>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</si>
  <si>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</si>
  <si>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</si>
  <si>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</si>
  <si>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</si>
  <si>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</si>
  <si>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</si>
  <si>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</si>
  <si>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</si>
  <si>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</si>
  <si>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</si>
  <si>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</si>
  <si>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</si>
  <si>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</si>
  <si>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</si>
  <si>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</si>
  <si>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</si>
  <si>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</si>
  <si>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</si>
  <si>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</si>
  <si>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</si>
  <si>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</si>
  <si>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</si>
  <si>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</si>
  <si>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</si>
  <si>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</si>
  <si>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</si>
  <si>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</si>
  <si>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</si>
  <si>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</si>
  <si>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</si>
  <si>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</si>
  <si>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</si>
  <si>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</si>
  <si>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Resultaat voor belasting (winst)</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</si>
  <si>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</si>
  <si>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</si>
  <si>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</si>
  <si>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</si>
  <si>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</si>
  <si>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</si>
  <si>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</si>
  <si>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</si>
  <si>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</si>
  <si>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</si>
  <si>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</si>
  <si>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</si>
  <si>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</si>
  <si>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</si>
  <si>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</si>
  <si>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</si>
  <si>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</si>
  <si>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</si>
  <si>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</si>
  <si>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</si>
  <si>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</si>
  <si>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</si>
  <si>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</si>
  <si>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</si>
  <si>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</si>
  <si>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</si>
  <si>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</si>
  <si>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</si>
  <si>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</si>
  <si>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 xml:space="preserve"> </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</si>
  <si>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</si>
  <si>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</si>
  <si>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</si>
  <si>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</si>
  <si>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</si>
  <si>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</si>
  <si>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</si>
  <si>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</si>
  <si>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</si>
  <si>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</si>
  <si>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</si>
  <si>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"in valuta van het jaarverslag"</t>
  </si>
  <si>
    <t>Naam juridische entiteit  onderstaande gegevens</t>
  </si>
  <si>
    <t>Activa</t>
  </si>
  <si>
    <t>Vaste activa</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</si>
  <si>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</si>
  <si>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</si>
  <si>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</si>
  <si>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</si>
  <si>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</si>
  <si>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</si>
  <si>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</si>
  <si>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</si>
  <si>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</si>
  <si>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</si>
  <si>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</si>
  <si>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</si>
  <si>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</si>
  <si>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</si>
  <si>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</si>
  <si>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</si>
  <si>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</si>
  <si>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</si>
  <si>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</si>
  <si>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</si>
  <si>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</si>
  <si>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Kengetal Solvabiliteit</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</si>
  <si>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</si>
  <si>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</si>
  <si>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</si>
  <si>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</si>
  <si>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</si>
  <si>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</si>
  <si>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</si>
  <si>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</si>
  <si>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t>Voorzieningen zijn lang vreemd vermogen</t>
  </si>
  <si>
    <t>● er dient een minimale score van 1 punt op solvabiliteit behaald te worden;</t>
  </si>
  <si>
    <t>Financieel Economische Draagkracht</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</si>
  <si>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</si>
  <si>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</si>
  <si>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</si>
  <si>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</si>
  <si>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</si>
  <si>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</si>
  <si>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</si>
  <si>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</si>
  <si>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Eigen Vermogen</t>
  </si>
  <si>
    <t>IUC21-017 Toetssysteem Belastingdienst</t>
  </si>
  <si>
    <t>IUC21-017 Toetssysteem, Bijlage 14</t>
  </si>
  <si>
    <t xml:space="preserve">2) De waardering vindt plaats op basis van het gewogen gemiddelde cijfer van de laatste 2 boekjaren per kengetal, waar de volgende </t>
  </si>
  <si>
    <t>De kengetallen worden berekend aan de hand van het gemiddelde van de kengetallen over de laatste twee beschikbare boekjaren. De verschillende boekjaren hebben in die berekening de volgende gewichten: X = 1; X-1 = 1.  Indien het boekjaar 2020 nog niet beschikbaar is, nog niet gepubliceerd en/of gedeponeerd bij Kamer van Koophandel, kan volstaan worden met minimaal het boekjaar 2019 als meest recent. Ondernemingen die in hun jaarrekening een gebroken boekjaar hanteren moeten in deze situatie het boekjaar 2019/2020 als het meest recent afgesloten boekjaar beschouwen."</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</si>
</sst>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sz val="8"/>
      <name val="Verdana"/>
      <family val="2"/>
    </font>
    <font>
      <b/>
      <i/>
      <sz val="14"/>
      <name val="Verdana"/>
      <family val="2"/>
    </font>
    <font>
      <sz val="8"/>
      <color indexed="10"/>
      <name val="Verdana"/>
      <family val="2"/>
    </font>
    <font>
      <i/>
      <sz val="11"/>
      <color indexed="8"/>
      <name val="Verdana"/>
      <family val="2"/>
    </font>
    <font>
      <b/>
      <sz val="11"/>
      <name val="Verdana"/>
      <family val="2"/>
    </font>
    <font>
      <b/>
      <i/>
      <sz val="11"/>
      <name val="Verdana"/>
      <family val="2"/>
    </font>
    <font>
      <b/>
      <i/>
      <sz val="11"/>
      <color indexed="10"/>
      <name val="Verdana"/>
      <family val="2"/>
    </font>
    <font>
      <b/>
      <i/>
      <sz val="11"/>
      <color theme="1"/>
      <name val="Verdana"/>
      <family val="2"/>
    </font>
    <font>
      <i/>
      <sz val="11"/>
      <color theme="1"/>
      <name val="Verdana"/>
      <family val="2"/>
    </font>
    <font>
      <b/>
      <i/>
      <sz val="11"/>
      <color indexed="9"/>
      <name val="Verdana"/>
      <family val="2"/>
    </font>
    <font>
      <i/>
      <sz val="11"/>
      <color indexed="9"/>
      <name val="Verdana"/>
      <family val="2"/>
    </font>
    <font>
      <b/>
      <i/>
      <sz val="11"/>
      <color indexed="8"/>
      <name val="Verdana"/>
      <family val="2"/>
    </font>
    <font>
      <i/>
      <sz val="11"/>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b/>
      <i/>
      <sz val="18"/>
      <name val="Verdana"/>
      <family val="2"/>
    </font>
    <font>
      <b/>
      <i/>
      <sz val="14"/>
      <color theme="1"/>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sz val="14"/>
      <name val="Verdana"/>
      <family val="2"/>
    </font>
  </fonts>
  <fills count="9">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3"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0">
    <xf numFmtId="0" fontId="0" fillId="0" borderId="0"/>
    <xf numFmtId="0" fontId="6" fillId="0" borderId="0"/>
    <xf numFmtId="165"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8" fillId="0" borderId="0"/>
    <xf numFmtId="170" fontId="7" fillId="0" borderId="0" applyFont="0" applyFill="0" applyBorder="0" applyAlignment="0" applyProtection="0"/>
    <xf numFmtId="44" fontId="3" fillId="0" borderId="0" applyFont="0" applyFill="0" applyBorder="0" applyAlignment="0" applyProtection="0"/>
    <xf numFmtId="0" fontId="4"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7" fillId="6" borderId="33" applyNumberFormat="0" applyFont="0" applyAlignment="0" applyProtection="0"/>
    <xf numFmtId="165"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4" fillId="0" borderId="0"/>
    <xf numFmtId="171" fontId="5" fillId="0" borderId="0" applyFill="0" applyBorder="0" applyAlignment="0" applyProtection="0"/>
  </cellStyleXfs>
  <cellXfs count="258">
    <xf numFmtId="0" fontId="0" fillId="0" borderId="0" xfId="0"/>
    <xf numFmtId="0" fontId="9" fillId="0" borderId="0" xfId="7" applyFont="1" applyProtection="1">
      <protection hidden="1"/>
    </xf>
    <xf numFmtId="0" fontId="10" fillId="0" borderId="0" xfId="7" applyFont="1" applyProtection="1">
      <protection hidden="1"/>
    </xf>
    <xf numFmtId="0" fontId="10" fillId="0" borderId="0" xfId="7" quotePrefix="1" applyFont="1" applyProtection="1">
      <protection hidden="1"/>
    </xf>
    <xf numFmtId="0" fontId="11" fillId="0" borderId="0" xfId="0" applyFont="1"/>
    <xf numFmtId="0" fontId="11" fillId="0" borderId="0" xfId="0" applyFont="1" applyAlignment="1">
      <alignment horizontal="left" vertical="top" wrapText="1"/>
    </xf>
    <xf numFmtId="0" fontId="12" fillId="0" borderId="0" xfId="7" applyFont="1" applyProtection="1">
      <protection hidden="1"/>
    </xf>
    <xf numFmtId="0" fontId="14" fillId="7" borderId="9" xfId="1" applyFont="1" applyFill="1" applyBorder="1" applyAlignment="1" applyProtection="1">
      <protection hidden="1"/>
    </xf>
    <xf numFmtId="0" fontId="13" fillId="0" borderId="0" xfId="1" quotePrefix="1" applyFont="1" applyBorder="1" applyProtection="1">
      <protection hidden="1"/>
    </xf>
    <xf numFmtId="0" fontId="13" fillId="0" borderId="0" xfId="1" applyFont="1" applyBorder="1" applyProtection="1">
      <protection hidden="1"/>
    </xf>
    <xf numFmtId="0" fontId="15" fillId="0" borderId="0" xfId="1" applyFont="1" applyBorder="1" applyProtection="1">
      <protection hidden="1"/>
    </xf>
    <xf numFmtId="0" fontId="10" fillId="0" borderId="18" xfId="1" applyFont="1" applyBorder="1" applyAlignment="1" applyProtection="1">
      <alignment horizontal="left" indent="1"/>
      <protection hidden="1"/>
    </xf>
    <xf numFmtId="0" fontId="10" fillId="0" borderId="0" xfId="1" applyFont="1" applyProtection="1">
      <protection hidden="1"/>
    </xf>
    <xf numFmtId="0" fontId="11" fillId="0" borderId="0" xfId="1" applyFont="1" applyProtection="1">
      <protection hidden="1"/>
    </xf>
    <xf numFmtId="0" fontId="11" fillId="0" borderId="0" xfId="1" applyFont="1" applyAlignment="1" applyProtection="1">
      <alignment horizontal="center"/>
      <protection hidden="1"/>
    </xf>
    <xf numFmtId="0" fontId="11" fillId="7" borderId="6" xfId="1" applyFont="1" applyFill="1" applyBorder="1" applyProtection="1">
      <protection hidden="1"/>
    </xf>
    <xf numFmtId="0" fontId="11" fillId="7" borderId="7" xfId="1" applyFont="1" applyFill="1" applyBorder="1" applyProtection="1">
      <protection hidden="1"/>
    </xf>
    <xf numFmtId="0" fontId="17" fillId="7" borderId="13" xfId="1" applyFont="1" applyFill="1" applyBorder="1" applyAlignment="1" applyProtection="1">
      <alignment horizontal="right"/>
      <protection hidden="1"/>
    </xf>
    <xf numFmtId="0" fontId="18" fillId="7" borderId="9" xfId="1" applyFont="1" applyFill="1" applyBorder="1" applyAlignment="1" applyProtection="1">
      <protection hidden="1"/>
    </xf>
    <xf numFmtId="0" fontId="18" fillId="7" borderId="0" xfId="1" applyFont="1" applyFill="1" applyBorder="1" applyAlignment="1" applyProtection="1">
      <alignment wrapText="1"/>
      <protection hidden="1"/>
    </xf>
    <xf numFmtId="0" fontId="17" fillId="7" borderId="0" xfId="1" applyFont="1" applyFill="1" applyBorder="1" applyAlignment="1" applyProtection="1">
      <alignment horizontal="center" vertical="center"/>
      <protection hidden="1"/>
    </xf>
    <xf numFmtId="0" fontId="11" fillId="7" borderId="8" xfId="1" applyFont="1" applyFill="1" applyBorder="1" applyProtection="1">
      <protection hidden="1"/>
    </xf>
    <xf numFmtId="0" fontId="18" fillId="7" borderId="9" xfId="1" applyFont="1" applyFill="1" applyBorder="1" applyAlignment="1" applyProtection="1">
      <alignment horizontal="center" wrapText="1"/>
      <protection hidden="1"/>
    </xf>
    <xf numFmtId="0" fontId="18" fillId="7" borderId="0" xfId="1" applyFont="1" applyFill="1" applyBorder="1" applyAlignment="1" applyProtection="1">
      <alignment horizontal="center" wrapText="1"/>
      <protection hidden="1"/>
    </xf>
    <xf numFmtId="0" fontId="11" fillId="7" borderId="0" xfId="1" applyFont="1" applyFill="1" applyBorder="1" applyProtection="1">
      <protection hidden="1"/>
    </xf>
    <xf numFmtId="0" fontId="19" fillId="7" borderId="10" xfId="1" applyFont="1" applyFill="1" applyBorder="1" applyProtection="1">
      <protection hidden="1"/>
    </xf>
    <xf numFmtId="0" fontId="11" fillId="7" borderId="11" xfId="1" applyFont="1" applyFill="1" applyBorder="1" applyProtection="1">
      <protection hidden="1"/>
    </xf>
    <xf numFmtId="0" fontId="17" fillId="7" borderId="11" xfId="1" applyFont="1" applyFill="1" applyBorder="1" applyProtection="1">
      <protection hidden="1"/>
    </xf>
    <xf numFmtId="0" fontId="17" fillId="7" borderId="11" xfId="1" applyFont="1" applyFill="1" applyBorder="1" applyAlignment="1" applyProtection="1">
      <alignment horizontal="center" wrapText="1"/>
      <protection hidden="1"/>
    </xf>
    <xf numFmtId="0" fontId="11" fillId="7" borderId="12" xfId="1" applyFont="1" applyFill="1" applyBorder="1" applyProtection="1">
      <protection hidden="1"/>
    </xf>
    <xf numFmtId="0" fontId="19" fillId="0" borderId="0" xfId="1" applyFont="1" applyProtection="1">
      <protection hidden="1"/>
    </xf>
    <xf numFmtId="0" fontId="17" fillId="0" borderId="0" xfId="1" applyFont="1" applyProtection="1">
      <protection hidden="1"/>
    </xf>
    <xf numFmtId="0" fontId="17" fillId="0" borderId="0" xfId="1" applyFont="1" applyAlignment="1" applyProtection="1">
      <alignment horizontal="center" wrapText="1"/>
      <protection hidden="1"/>
    </xf>
    <xf numFmtId="0" fontId="20" fillId="7" borderId="6" xfId="1" applyFont="1" applyFill="1" applyBorder="1" applyProtection="1">
      <protection hidden="1"/>
    </xf>
    <xf numFmtId="0" fontId="21" fillId="7" borderId="7" xfId="1" applyFont="1" applyFill="1" applyBorder="1" applyProtection="1">
      <protection hidden="1"/>
    </xf>
    <xf numFmtId="0" fontId="22" fillId="7" borderId="7" xfId="1" applyFont="1" applyFill="1" applyBorder="1" applyProtection="1">
      <protection hidden="1"/>
    </xf>
    <xf numFmtId="0" fontId="22" fillId="7" borderId="7" xfId="1" applyFont="1" applyFill="1" applyBorder="1" applyAlignment="1" applyProtection="1">
      <alignment horizontal="center"/>
      <protection hidden="1"/>
    </xf>
    <xf numFmtId="0" fontId="23" fillId="7" borderId="7" xfId="1" applyFont="1" applyFill="1" applyBorder="1" applyProtection="1">
      <protection hidden="1"/>
    </xf>
    <xf numFmtId="0" fontId="22" fillId="7" borderId="7" xfId="1" applyFont="1" applyFill="1" applyBorder="1" applyAlignment="1" applyProtection="1">
      <alignment horizontal="center" wrapText="1"/>
      <protection hidden="1"/>
    </xf>
    <xf numFmtId="0" fontId="23" fillId="7" borderId="13" xfId="1" applyFont="1" applyFill="1" applyBorder="1" applyProtection="1">
      <protection hidden="1"/>
    </xf>
    <xf numFmtId="0" fontId="20" fillId="7" borderId="9" xfId="1" applyFont="1" applyFill="1" applyBorder="1" applyAlignment="1" applyProtection="1">
      <alignment horizontal="left" vertical="top"/>
      <protection hidden="1"/>
    </xf>
    <xf numFmtId="0" fontId="21" fillId="7" borderId="0" xfId="1" applyFont="1" applyFill="1" applyBorder="1" applyAlignment="1" applyProtection="1">
      <alignment horizontal="right" wrapText="1"/>
      <protection hidden="1"/>
    </xf>
    <xf numFmtId="0" fontId="23" fillId="7" borderId="0" xfId="1" applyFont="1" applyFill="1" applyBorder="1" applyProtection="1">
      <protection hidden="1"/>
    </xf>
    <xf numFmtId="0" fontId="22" fillId="7" borderId="0" xfId="1" applyFont="1" applyFill="1" applyBorder="1" applyAlignment="1" applyProtection="1">
      <alignment horizontal="center" wrapText="1"/>
      <protection hidden="1"/>
    </xf>
    <xf numFmtId="0" fontId="23" fillId="7" borderId="8" xfId="1" applyFont="1" applyFill="1" applyBorder="1" applyProtection="1">
      <protection hidden="1"/>
    </xf>
    <xf numFmtId="0" fontId="20" fillId="7" borderId="9" xfId="1" quotePrefix="1" applyFont="1" applyFill="1" applyBorder="1" applyProtection="1">
      <protection hidden="1"/>
    </xf>
    <xf numFmtId="0" fontId="21" fillId="7" borderId="0" xfId="1" applyFont="1" applyFill="1" applyBorder="1" applyProtection="1">
      <protection hidden="1"/>
    </xf>
    <xf numFmtId="0" fontId="22" fillId="7" borderId="0" xfId="1" applyFont="1" applyFill="1" applyBorder="1" applyProtection="1">
      <protection hidden="1"/>
    </xf>
    <xf numFmtId="0" fontId="22" fillId="7" borderId="0" xfId="1" applyFont="1" applyFill="1" applyBorder="1" applyAlignment="1" applyProtection="1">
      <alignment horizontal="center"/>
      <protection hidden="1"/>
    </xf>
    <xf numFmtId="0" fontId="20" fillId="7" borderId="9" xfId="1" applyFont="1" applyFill="1" applyBorder="1" applyProtection="1">
      <protection hidden="1"/>
    </xf>
    <xf numFmtId="0" fontId="21" fillId="7" borderId="0" xfId="1" applyFont="1" applyFill="1" applyBorder="1" applyAlignment="1" applyProtection="1">
      <alignment horizontal="right" vertical="center"/>
      <protection hidden="1"/>
    </xf>
    <xf numFmtId="5" fontId="18" fillId="5" borderId="3" xfId="4" applyNumberFormat="1" applyFont="1" applyFill="1" applyBorder="1" applyAlignment="1" applyProtection="1">
      <alignment horizontal="right"/>
      <protection locked="0"/>
    </xf>
    <xf numFmtId="0" fontId="20" fillId="7" borderId="0" xfId="1" applyFont="1" applyFill="1" applyBorder="1" applyProtection="1">
      <protection hidden="1"/>
    </xf>
    <xf numFmtId="0" fontId="22" fillId="7" borderId="0" xfId="1" applyFont="1" applyFill="1" applyBorder="1" applyAlignment="1" applyProtection="1">
      <alignment horizontal="right"/>
      <protection hidden="1"/>
    </xf>
    <xf numFmtId="0" fontId="24" fillId="5" borderId="3" xfId="1" applyFont="1" applyFill="1" applyBorder="1" applyAlignment="1" applyProtection="1">
      <alignment horizontal="right"/>
      <protection locked="0"/>
    </xf>
    <xf numFmtId="0" fontId="20" fillId="7" borderId="0" xfId="1" applyFont="1" applyFill="1" applyBorder="1" applyAlignment="1" applyProtection="1">
      <alignment horizontal="right"/>
      <protection hidden="1"/>
    </xf>
    <xf numFmtId="0" fontId="20" fillId="7" borderId="10" xfId="1" applyFont="1" applyFill="1" applyBorder="1" applyProtection="1">
      <protection hidden="1"/>
    </xf>
    <xf numFmtId="0" fontId="21" fillId="7" borderId="11" xfId="1" applyFont="1" applyFill="1" applyBorder="1" applyAlignment="1" applyProtection="1">
      <alignment horizontal="right"/>
      <protection hidden="1"/>
    </xf>
    <xf numFmtId="167" fontId="25" fillId="5" borderId="3" xfId="1" applyNumberFormat="1" applyFont="1" applyFill="1" applyBorder="1" applyAlignment="1" applyProtection="1">
      <alignment horizontal="right"/>
      <protection locked="0"/>
    </xf>
    <xf numFmtId="167" fontId="25" fillId="4" borderId="3" xfId="1" applyNumberFormat="1" applyFont="1" applyFill="1" applyBorder="1" applyAlignment="1" applyProtection="1">
      <alignment horizontal="right"/>
      <protection hidden="1"/>
    </xf>
    <xf numFmtId="0" fontId="21" fillId="7" borderId="39" xfId="1" applyFont="1" applyFill="1" applyBorder="1" applyProtection="1">
      <protection hidden="1"/>
    </xf>
    <xf numFmtId="0" fontId="23" fillId="7" borderId="17" xfId="1" applyFont="1" applyFill="1" applyBorder="1" applyProtection="1">
      <protection hidden="1"/>
    </xf>
    <xf numFmtId="0" fontId="23" fillId="7" borderId="41" xfId="1" applyFont="1" applyFill="1" applyBorder="1" applyProtection="1">
      <protection hidden="1"/>
    </xf>
    <xf numFmtId="0" fontId="11" fillId="0" borderId="14" xfId="1" applyFont="1" applyBorder="1" applyAlignment="1" applyProtection="1">
      <alignment horizontal="left"/>
      <protection hidden="1"/>
    </xf>
    <xf numFmtId="0" fontId="11" fillId="0" borderId="15" xfId="1" applyFont="1" applyBorder="1" applyProtection="1">
      <protection hidden="1"/>
    </xf>
    <xf numFmtId="0" fontId="11" fillId="0" borderId="0" xfId="1" applyFont="1" applyBorder="1" applyProtection="1">
      <protection hidden="1"/>
    </xf>
    <xf numFmtId="0" fontId="11" fillId="0" borderId="8" xfId="1" applyFont="1" applyBorder="1" applyProtection="1">
      <protection hidden="1"/>
    </xf>
    <xf numFmtId="0" fontId="18" fillId="0" borderId="16" xfId="1" applyFont="1" applyBorder="1" applyProtection="1">
      <protection hidden="1"/>
    </xf>
    <xf numFmtId="0" fontId="11" fillId="0" borderId="17" xfId="1" applyFont="1" applyBorder="1" applyProtection="1">
      <protection hidden="1"/>
    </xf>
    <xf numFmtId="0" fontId="11" fillId="0" borderId="18" xfId="1" applyFont="1" applyBorder="1" applyAlignment="1" applyProtection="1">
      <alignment horizontal="left" indent="1"/>
      <protection hidden="1"/>
    </xf>
    <xf numFmtId="0" fontId="11" fillId="0" borderId="19" xfId="1" applyFont="1" applyBorder="1" applyProtection="1">
      <protection hidden="1"/>
    </xf>
    <xf numFmtId="0" fontId="11" fillId="0" borderId="0" xfId="1" quotePrefix="1" applyFont="1" applyBorder="1" applyProtection="1">
      <protection hidden="1"/>
    </xf>
    <xf numFmtId="0" fontId="11" fillId="0" borderId="9" xfId="1" applyFont="1" applyBorder="1" applyAlignment="1" applyProtection="1">
      <alignment horizontal="left" indent="1"/>
      <protection hidden="1"/>
    </xf>
    <xf numFmtId="0" fontId="25" fillId="0" borderId="9" xfId="1" applyFont="1" applyBorder="1" applyAlignment="1" applyProtection="1">
      <alignment horizontal="right"/>
      <protection hidden="1"/>
    </xf>
    <xf numFmtId="0" fontId="25" fillId="0" borderId="0" xfId="1" applyFont="1" applyBorder="1" applyAlignment="1" applyProtection="1">
      <alignment horizontal="right"/>
      <protection hidden="1"/>
    </xf>
    <xf numFmtId="0" fontId="11" fillId="0" borderId="16" xfId="1" applyFont="1" applyBorder="1" applyProtection="1">
      <protection hidden="1"/>
    </xf>
    <xf numFmtId="0" fontId="25" fillId="0" borderId="17" xfId="1" applyFont="1" applyBorder="1" applyAlignment="1" applyProtection="1">
      <alignment horizontal="right"/>
      <protection hidden="1"/>
    </xf>
    <xf numFmtId="0" fontId="11" fillId="0" borderId="20" xfId="1" applyFont="1" applyBorder="1" applyProtection="1">
      <protection hidden="1"/>
    </xf>
    <xf numFmtId="0" fontId="25" fillId="0" borderId="23" xfId="1" applyFont="1" applyBorder="1" applyAlignment="1" applyProtection="1">
      <alignment horizontal="right"/>
      <protection hidden="1"/>
    </xf>
    <xf numFmtId="0" fontId="18" fillId="0" borderId="18" xfId="1" applyFont="1" applyBorder="1" applyProtection="1">
      <protection hidden="1"/>
    </xf>
    <xf numFmtId="0" fontId="11" fillId="0" borderId="21" xfId="1" applyFont="1" applyBorder="1" applyAlignment="1" applyProtection="1">
      <alignment horizontal="left" indent="1"/>
      <protection hidden="1"/>
    </xf>
    <xf numFmtId="0" fontId="11" fillId="0" borderId="22" xfId="1" applyFont="1" applyBorder="1" applyProtection="1">
      <protection hidden="1"/>
    </xf>
    <xf numFmtId="0" fontId="11" fillId="0" borderId="11" xfId="1" applyFont="1" applyBorder="1" applyProtection="1">
      <protection hidden="1"/>
    </xf>
    <xf numFmtId="0" fontId="11" fillId="0" borderId="12" xfId="1" applyFont="1" applyBorder="1" applyProtection="1">
      <protection hidden="1"/>
    </xf>
    <xf numFmtId="0" fontId="11" fillId="0" borderId="0" xfId="1" applyFont="1" applyBorder="1" applyAlignment="1" applyProtection="1">
      <alignment horizontal="left" indent="1"/>
      <protection hidden="1"/>
    </xf>
    <xf numFmtId="0" fontId="20" fillId="7" borderId="25" xfId="1" applyFont="1" applyFill="1" applyBorder="1" applyAlignment="1" applyProtection="1">
      <alignment horizontal="left" wrapText="1"/>
      <protection hidden="1"/>
    </xf>
    <xf numFmtId="0" fontId="20" fillId="7" borderId="30" xfId="1" applyFont="1" applyFill="1" applyBorder="1" applyAlignment="1" applyProtection="1">
      <alignment horizontal="left" wrapText="1"/>
      <protection hidden="1"/>
    </xf>
    <xf numFmtId="0" fontId="11" fillId="0" borderId="6" xfId="1" applyFont="1" applyBorder="1" applyAlignment="1" applyProtection="1">
      <alignment horizontal="left"/>
      <protection hidden="1"/>
    </xf>
    <xf numFmtId="0" fontId="11" fillId="0" borderId="15" xfId="1" applyFont="1" applyBorder="1" applyAlignment="1" applyProtection="1">
      <alignment horizontal="center"/>
      <protection hidden="1"/>
    </xf>
    <xf numFmtId="4" fontId="11" fillId="0" borderId="15" xfId="1" applyNumberFormat="1" applyFont="1" applyFill="1" applyBorder="1" applyAlignment="1" applyProtection="1">
      <alignment horizontal="center"/>
      <protection hidden="1"/>
    </xf>
    <xf numFmtId="2" fontId="17" fillId="0" borderId="7" xfId="1" applyNumberFormat="1" applyFont="1" applyBorder="1" applyAlignment="1" applyProtection="1">
      <alignment horizontal="center"/>
      <protection hidden="1"/>
    </xf>
    <xf numFmtId="4" fontId="11" fillId="0" borderId="13" xfId="1" applyNumberFormat="1" applyFont="1" applyFill="1" applyBorder="1" applyAlignment="1" applyProtection="1">
      <alignment horizontal="center"/>
      <protection hidden="1"/>
    </xf>
    <xf numFmtId="0" fontId="11" fillId="0" borderId="9" xfId="1" applyFont="1" applyBorder="1" applyAlignment="1" applyProtection="1">
      <alignment horizontal="left"/>
      <protection hidden="1"/>
    </xf>
    <xf numFmtId="0" fontId="11" fillId="0" borderId="19" xfId="1" applyFont="1" applyBorder="1" applyAlignment="1" applyProtection="1">
      <alignment horizontal="center"/>
      <protection hidden="1"/>
    </xf>
    <xf numFmtId="0" fontId="26" fillId="0" borderId="0" xfId="1" applyFont="1" applyProtection="1">
      <protection hidden="1"/>
    </xf>
    <xf numFmtId="0" fontId="26" fillId="0" borderId="0" xfId="1" applyFont="1" applyAlignment="1" applyProtection="1">
      <alignment horizontal="center"/>
      <protection hidden="1"/>
    </xf>
    <xf numFmtId="4" fontId="11" fillId="0" borderId="0" xfId="1" applyNumberFormat="1" applyFont="1" applyFill="1" applyBorder="1" applyAlignment="1" applyProtection="1">
      <alignment horizontal="center"/>
      <protection hidden="1"/>
    </xf>
    <xf numFmtId="0" fontId="11" fillId="0" borderId="0" xfId="1" applyFont="1" applyBorder="1" applyAlignment="1" applyProtection="1">
      <alignment horizontal="left"/>
      <protection hidden="1"/>
    </xf>
    <xf numFmtId="0" fontId="11" fillId="0" borderId="0" xfId="1" applyFont="1" applyBorder="1" applyAlignment="1" applyProtection="1">
      <alignment horizontal="center"/>
      <protection hidden="1"/>
    </xf>
    <xf numFmtId="0" fontId="17" fillId="0" borderId="0" xfId="1" applyFont="1" applyFill="1" applyBorder="1" applyAlignment="1" applyProtection="1">
      <alignment horizontal="center"/>
      <protection hidden="1"/>
    </xf>
    <xf numFmtId="9" fontId="11" fillId="0" borderId="0" xfId="3" applyFont="1" applyProtection="1">
      <protection hidden="1"/>
    </xf>
    <xf numFmtId="9" fontId="11" fillId="0" borderId="0" xfId="1" applyNumberFormat="1" applyFont="1" applyProtection="1">
      <protection hidden="1"/>
    </xf>
    <xf numFmtId="2" fontId="17" fillId="0" borderId="0" xfId="1" applyNumberFormat="1" applyFont="1" applyBorder="1" applyAlignment="1" applyProtection="1">
      <alignment horizontal="right"/>
      <protection hidden="1"/>
    </xf>
    <xf numFmtId="4" fontId="11" fillId="0" borderId="8" xfId="1" applyNumberFormat="1" applyFont="1" applyFill="1" applyBorder="1" applyAlignment="1" applyProtection="1">
      <alignment horizontal="right"/>
      <protection hidden="1"/>
    </xf>
    <xf numFmtId="9" fontId="11" fillId="0" borderId="23" xfId="3" applyFont="1" applyFill="1" applyBorder="1" applyAlignment="1" applyProtection="1">
      <alignment horizontal="right"/>
      <protection hidden="1"/>
    </xf>
    <xf numFmtId="168" fontId="11" fillId="0" borderId="23" xfId="3" applyNumberFormat="1" applyFont="1" applyFill="1" applyBorder="1" applyAlignment="1" applyProtection="1">
      <alignment horizontal="right"/>
      <protection hidden="1"/>
    </xf>
    <xf numFmtId="168" fontId="17" fillId="0" borderId="0" xfId="1" applyNumberFormat="1" applyFont="1" applyBorder="1" applyAlignment="1" applyProtection="1">
      <alignment horizontal="right"/>
      <protection hidden="1"/>
    </xf>
    <xf numFmtId="10" fontId="11" fillId="0" borderId="8" xfId="3" applyNumberFormat="1" applyFont="1" applyFill="1" applyBorder="1" applyAlignment="1" applyProtection="1">
      <alignment horizontal="right"/>
      <protection hidden="1"/>
    </xf>
    <xf numFmtId="0" fontId="20" fillId="7" borderId="30" xfId="1" applyFont="1" applyFill="1" applyBorder="1" applyAlignment="1" applyProtection="1">
      <alignment horizontal="right" wrapText="1"/>
      <protection hidden="1"/>
    </xf>
    <xf numFmtId="3" fontId="11" fillId="5" borderId="3" xfId="1" applyNumberFormat="1" applyFont="1" applyFill="1" applyBorder="1" applyProtection="1">
      <protection locked="0"/>
    </xf>
    <xf numFmtId="3" fontId="11" fillId="0" borderId="3" xfId="1" applyNumberFormat="1" applyFont="1" applyFill="1" applyBorder="1" applyProtection="1">
      <protection hidden="1"/>
    </xf>
    <xf numFmtId="3" fontId="11" fillId="4" borderId="3" xfId="1" applyNumberFormat="1" applyFont="1" applyFill="1" applyBorder="1" applyProtection="1">
      <protection hidden="1"/>
    </xf>
    <xf numFmtId="3" fontId="11" fillId="0" borderId="3" xfId="1" applyNumberFormat="1" applyFont="1" applyBorder="1" applyProtection="1">
      <protection hidden="1"/>
    </xf>
    <xf numFmtId="3" fontId="11" fillId="5" borderId="2" xfId="1" applyNumberFormat="1" applyFont="1" applyFill="1" applyBorder="1" applyProtection="1">
      <protection locked="0"/>
    </xf>
    <xf numFmtId="0" fontId="11" fillId="0" borderId="0" xfId="7" applyFont="1"/>
    <xf numFmtId="0" fontId="28" fillId="0" borderId="0" xfId="1" applyFont="1" applyProtection="1">
      <protection hidden="1"/>
    </xf>
    <xf numFmtId="0" fontId="21" fillId="7" borderId="37" xfId="1" applyFont="1" applyFill="1" applyBorder="1" applyProtection="1">
      <protection hidden="1"/>
    </xf>
    <xf numFmtId="0" fontId="21" fillId="7" borderId="23" xfId="1" applyFont="1" applyFill="1" applyBorder="1" applyProtection="1">
      <protection hidden="1"/>
    </xf>
    <xf numFmtId="0" fontId="21" fillId="7" borderId="38" xfId="1" applyFont="1" applyFill="1" applyBorder="1" applyProtection="1">
      <protection hidden="1"/>
    </xf>
    <xf numFmtId="0" fontId="11" fillId="0" borderId="0" xfId="7" applyFont="1" applyAlignment="1">
      <alignment vertical="top" wrapText="1"/>
    </xf>
    <xf numFmtId="0" fontId="21" fillId="7" borderId="17" xfId="1" applyFont="1" applyFill="1" applyBorder="1" applyProtection="1">
      <protection hidden="1"/>
    </xf>
    <xf numFmtId="0" fontId="21" fillId="7" borderId="40" xfId="1" applyFont="1" applyFill="1" applyBorder="1" applyProtection="1">
      <protection hidden="1"/>
    </xf>
    <xf numFmtId="0" fontId="11" fillId="0" borderId="3" xfId="1" applyFont="1" applyBorder="1" applyAlignment="1" applyProtection="1">
      <alignment horizontal="right"/>
      <protection hidden="1"/>
    </xf>
    <xf numFmtId="1" fontId="11" fillId="5" borderId="3" xfId="1" applyNumberFormat="1" applyFont="1" applyFill="1" applyBorder="1" applyProtection="1">
      <protection locked="0"/>
    </xf>
    <xf numFmtId="1" fontId="11" fillId="5" borderId="3" xfId="2" applyNumberFormat="1" applyFont="1" applyFill="1" applyBorder="1" applyProtection="1">
      <protection locked="0"/>
    </xf>
    <xf numFmtId="167" fontId="11" fillId="5" borderId="3" xfId="1" applyNumberFormat="1" applyFont="1" applyFill="1" applyBorder="1" applyAlignment="1" applyProtection="1">
      <alignment horizontal="right"/>
      <protection locked="0"/>
    </xf>
    <xf numFmtId="0" fontId="11" fillId="0" borderId="3" xfId="1" applyFont="1" applyBorder="1" applyAlignment="1" applyProtection="1">
      <alignment horizontal="center"/>
      <protection hidden="1"/>
    </xf>
    <xf numFmtId="0" fontId="27" fillId="0" borderId="3" xfId="1" applyFont="1" applyBorder="1" applyProtection="1">
      <protection hidden="1"/>
    </xf>
    <xf numFmtId="3" fontId="11" fillId="0" borderId="3" xfId="1" applyNumberFormat="1" applyFont="1" applyBorder="1" applyAlignment="1" applyProtection="1">
      <alignment horizontal="right"/>
      <protection hidden="1"/>
    </xf>
    <xf numFmtId="0" fontId="29" fillId="0" borderId="0" xfId="1" applyFont="1" applyProtection="1">
      <protection hidden="1"/>
    </xf>
    <xf numFmtId="169" fontId="23" fillId="7" borderId="3" xfId="2" applyNumberFormat="1" applyFont="1" applyFill="1" applyBorder="1" applyProtection="1">
      <protection hidden="1"/>
    </xf>
    <xf numFmtId="0" fontId="21" fillId="7" borderId="37" xfId="1" applyFont="1" applyFill="1" applyBorder="1" applyAlignment="1" applyProtection="1">
      <alignment horizontal="left" vertical="top"/>
      <protection hidden="1"/>
    </xf>
    <xf numFmtId="0" fontId="21" fillId="7" borderId="23" xfId="1" applyFont="1" applyFill="1" applyBorder="1" applyAlignment="1" applyProtection="1">
      <alignment horizontal="right"/>
      <protection hidden="1"/>
    </xf>
    <xf numFmtId="0" fontId="21" fillId="7" borderId="17" xfId="1" applyFont="1" applyFill="1" applyBorder="1" applyAlignment="1" applyProtection="1">
      <alignment horizontal="right"/>
      <protection hidden="1"/>
    </xf>
    <xf numFmtId="0" fontId="11" fillId="0" borderId="4" xfId="1" applyFont="1" applyBorder="1" applyProtection="1">
      <protection hidden="1"/>
    </xf>
    <xf numFmtId="0" fontId="11" fillId="0" borderId="5" xfId="1" applyFont="1" applyBorder="1" applyAlignment="1" applyProtection="1">
      <alignment horizontal="right"/>
      <protection hidden="1"/>
    </xf>
    <xf numFmtId="9" fontId="11" fillId="5" borderId="3" xfId="3" applyFont="1" applyFill="1" applyBorder="1" applyProtection="1">
      <protection locked="0"/>
    </xf>
    <xf numFmtId="9" fontId="27" fillId="0" borderId="3" xfId="3" applyFont="1" applyFill="1" applyBorder="1" applyProtection="1">
      <protection locked="0"/>
    </xf>
    <xf numFmtId="0" fontId="11" fillId="0" borderId="5" xfId="1" applyFont="1" applyBorder="1" applyProtection="1">
      <protection hidden="1"/>
    </xf>
    <xf numFmtId="9" fontId="11" fillId="0" borderId="3" xfId="3" applyFont="1" applyFill="1" applyBorder="1" applyProtection="1">
      <protection locked="0"/>
    </xf>
    <xf numFmtId="166" fontId="11" fillId="0" borderId="3" xfId="2" applyNumberFormat="1" applyFont="1" applyFill="1" applyBorder="1" applyProtection="1">
      <protection locked="0"/>
    </xf>
    <xf numFmtId="0" fontId="17" fillId="0" borderId="0" xfId="7" applyFont="1"/>
    <xf numFmtId="9" fontId="11" fillId="0" borderId="0" xfId="3" applyFont="1"/>
    <xf numFmtId="9" fontId="11" fillId="8" borderId="3" xfId="3" applyFont="1" applyFill="1" applyBorder="1"/>
    <xf numFmtId="166" fontId="11" fillId="0" borderId="0" xfId="3" applyNumberFormat="1" applyFont="1"/>
    <xf numFmtId="166" fontId="11" fillId="0" borderId="0" xfId="7" applyNumberFormat="1" applyFont="1"/>
    <xf numFmtId="0" fontId="30" fillId="0" borderId="0" xfId="1" applyFont="1" applyProtection="1">
      <protection hidden="1"/>
    </xf>
    <xf numFmtId="0" fontId="11" fillId="8" borderId="42" xfId="7" applyFont="1" applyFill="1" applyBorder="1" applyAlignment="1">
      <alignment horizontal="right"/>
    </xf>
    <xf numFmtId="0" fontId="11" fillId="8" borderId="43" xfId="7" applyFont="1" applyFill="1" applyBorder="1" applyAlignment="1">
      <alignment horizontal="right"/>
    </xf>
    <xf numFmtId="0" fontId="31" fillId="7" borderId="9" xfId="1" applyFont="1" applyFill="1" applyBorder="1" applyAlignment="1" applyProtection="1">
      <alignment horizontal="left"/>
      <protection hidden="1"/>
    </xf>
    <xf numFmtId="0" fontId="32" fillId="7" borderId="9" xfId="5" applyFont="1" applyFill="1" applyBorder="1" applyProtection="1">
      <protection hidden="1"/>
    </xf>
    <xf numFmtId="0" fontId="10" fillId="0" borderId="0" xfId="7" applyFont="1" applyAlignment="1" applyProtection="1">
      <alignment horizontal="left"/>
      <protection hidden="1"/>
    </xf>
    <xf numFmtId="0" fontId="35" fillId="0" borderId="0" xfId="7" applyFont="1" applyAlignment="1" applyProtection="1">
      <alignment horizontal="left"/>
      <protection hidden="1"/>
    </xf>
    <xf numFmtId="9" fontId="10" fillId="0" borderId="0" xfId="7" applyNumberFormat="1" applyFont="1" applyProtection="1">
      <protection hidden="1"/>
    </xf>
    <xf numFmtId="0" fontId="35" fillId="0" borderId="0" xfId="7" applyFont="1" applyProtection="1">
      <protection hidden="1"/>
    </xf>
    <xf numFmtId="0" fontId="11" fillId="7" borderId="6" xfId="5" applyFont="1" applyFill="1" applyBorder="1" applyProtection="1">
      <protection hidden="1"/>
    </xf>
    <xf numFmtId="0" fontId="11" fillId="7" borderId="7" xfId="5" applyFont="1" applyFill="1" applyBorder="1" applyProtection="1">
      <protection hidden="1"/>
    </xf>
    <xf numFmtId="0" fontId="17" fillId="7" borderId="13" xfId="5" applyFont="1" applyFill="1" applyBorder="1" applyAlignment="1" applyProtection="1">
      <alignment horizontal="right"/>
      <protection hidden="1"/>
    </xf>
    <xf numFmtId="0" fontId="11" fillId="7" borderId="8" xfId="5" applyFont="1" applyFill="1" applyBorder="1" applyProtection="1">
      <protection hidden="1"/>
    </xf>
    <xf numFmtId="0" fontId="18" fillId="7" borderId="9" xfId="5" applyFont="1" applyFill="1" applyBorder="1" applyAlignment="1" applyProtection="1">
      <alignment horizontal="center" wrapText="1"/>
      <protection hidden="1"/>
    </xf>
    <xf numFmtId="0" fontId="18" fillId="7" borderId="0" xfId="5" applyFont="1" applyFill="1" applyBorder="1" applyAlignment="1" applyProtection="1">
      <alignment horizontal="center" wrapText="1"/>
      <protection hidden="1"/>
    </xf>
    <xf numFmtId="0" fontId="17" fillId="7" borderId="0" xfId="5" applyFont="1" applyFill="1" applyBorder="1" applyAlignment="1" applyProtection="1">
      <alignment horizontal="center" vertical="center"/>
      <protection hidden="1"/>
    </xf>
    <xf numFmtId="0" fontId="19" fillId="7" borderId="10" xfId="5" applyFont="1" applyFill="1" applyBorder="1" applyProtection="1">
      <protection hidden="1"/>
    </xf>
    <xf numFmtId="0" fontId="11" fillId="7" borderId="11" xfId="5" applyFont="1" applyFill="1" applyBorder="1" applyProtection="1">
      <protection hidden="1"/>
    </xf>
    <xf numFmtId="0" fontId="17" fillId="7" borderId="11" xfId="5" applyFont="1" applyFill="1" applyBorder="1" applyProtection="1">
      <protection hidden="1"/>
    </xf>
    <xf numFmtId="0" fontId="17" fillId="7" borderId="11" xfId="5" applyFont="1" applyFill="1" applyBorder="1" applyAlignment="1" applyProtection="1">
      <alignment horizontal="center" wrapText="1"/>
      <protection hidden="1"/>
    </xf>
    <xf numFmtId="0" fontId="11" fillId="7" borderId="12" xfId="5" applyFont="1" applyFill="1" applyBorder="1" applyProtection="1">
      <protection hidden="1"/>
    </xf>
    <xf numFmtId="0" fontId="11" fillId="0" borderId="0" xfId="7" applyFont="1" applyProtection="1">
      <protection hidden="1"/>
    </xf>
    <xf numFmtId="9" fontId="11" fillId="0" borderId="0" xfId="0" applyNumberFormat="1" applyFont="1"/>
    <xf numFmtId="166" fontId="11" fillId="0" borderId="0" xfId="0" applyNumberFormat="1" applyFont="1"/>
    <xf numFmtId="0" fontId="14" fillId="7" borderId="0" xfId="5" applyFont="1" applyFill="1" applyBorder="1" applyAlignment="1" applyProtection="1">
      <alignment wrapText="1"/>
      <protection hidden="1"/>
    </xf>
    <xf numFmtId="0" fontId="36" fillId="7" borderId="8" xfId="5" applyFont="1" applyFill="1" applyBorder="1" applyProtection="1">
      <protection hidden="1"/>
    </xf>
    <xf numFmtId="0" fontId="36" fillId="0" borderId="0" xfId="0" applyFont="1"/>
    <xf numFmtId="0" fontId="36" fillId="7" borderId="0" xfId="5" applyFont="1" applyFill="1" applyBorder="1" applyProtection="1">
      <protection hidden="1"/>
    </xf>
    <xf numFmtId="0" fontId="37" fillId="7" borderId="0" xfId="5" applyFont="1" applyFill="1" applyBorder="1" applyProtection="1">
      <protection hidden="1"/>
    </xf>
    <xf numFmtId="0" fontId="37" fillId="7" borderId="0" xfId="5" applyFont="1" applyFill="1" applyBorder="1" applyAlignment="1" applyProtection="1">
      <alignment horizontal="center" wrapText="1"/>
      <protection hidden="1"/>
    </xf>
    <xf numFmtId="1" fontId="11" fillId="0" borderId="3" xfId="2" applyNumberFormat="1" applyFont="1" applyFill="1" applyBorder="1" applyProtection="1">
      <protection locked="0"/>
    </xf>
    <xf numFmtId="0" fontId="25" fillId="0" borderId="3" xfId="1" applyFont="1" applyBorder="1" applyAlignment="1" applyProtection="1">
      <alignment horizontal="center" vertical="center"/>
      <protection hidden="1"/>
    </xf>
    <xf numFmtId="3" fontId="11" fillId="0" borderId="3" xfId="1" applyNumberFormat="1" applyFont="1" applyFill="1" applyBorder="1" applyAlignment="1" applyProtection="1">
      <alignment horizontal="right" vertical="center"/>
      <protection hidden="1"/>
    </xf>
    <xf numFmtId="0" fontId="17" fillId="0" borderId="24" xfId="1" applyFont="1" applyBorder="1" applyAlignment="1" applyProtection="1">
      <alignment horizontal="left" vertical="center"/>
      <protection hidden="1"/>
    </xf>
    <xf numFmtId="168" fontId="11" fillId="2" borderId="3" xfId="3" applyNumberFormat="1" applyFont="1" applyFill="1" applyBorder="1" applyAlignment="1" applyProtection="1">
      <alignment horizontal="right" vertical="center"/>
      <protection hidden="1"/>
    </xf>
    <xf numFmtId="9" fontId="17" fillId="0" borderId="3" xfId="3" applyFont="1" applyFill="1" applyBorder="1" applyAlignment="1" applyProtection="1">
      <alignment horizontal="right" vertical="center"/>
      <protection hidden="1"/>
    </xf>
    <xf numFmtId="168" fontId="11" fillId="2" borderId="27" xfId="3" applyNumberFormat="1" applyFont="1" applyFill="1" applyBorder="1" applyAlignment="1" applyProtection="1">
      <alignment horizontal="right" vertical="center"/>
      <protection hidden="1"/>
    </xf>
    <xf numFmtId="0" fontId="26" fillId="0" borderId="0" xfId="1" applyFont="1" applyAlignment="1" applyProtection="1">
      <alignment vertical="center"/>
      <protection hidden="1"/>
    </xf>
    <xf numFmtId="166" fontId="11" fillId="2" borderId="31" xfId="1" applyNumberFormat="1" applyFont="1" applyFill="1" applyBorder="1" applyAlignment="1" applyProtection="1">
      <alignment horizontal="center" vertical="center"/>
      <protection hidden="1"/>
    </xf>
    <xf numFmtId="168" fontId="17" fillId="0" borderId="3" xfId="1" applyNumberFormat="1" applyFont="1" applyFill="1" applyBorder="1" applyAlignment="1" applyProtection="1">
      <alignment horizontal="right" vertical="center"/>
      <protection hidden="1"/>
    </xf>
    <xf numFmtId="166" fontId="11" fillId="2" borderId="28" xfId="1" applyNumberFormat="1" applyFont="1" applyFill="1" applyBorder="1" applyAlignment="1" applyProtection="1">
      <alignment horizontal="center" vertical="center"/>
      <protection hidden="1"/>
    </xf>
    <xf numFmtId="166" fontId="11" fillId="2" borderId="3" xfId="3" applyNumberFormat="1" applyFont="1" applyFill="1" applyBorder="1" applyAlignment="1" applyProtection="1">
      <alignment horizontal="right" vertical="center"/>
      <protection hidden="1"/>
    </xf>
    <xf numFmtId="0" fontId="17" fillId="0" borderId="3" xfId="1" applyFont="1" applyFill="1" applyBorder="1" applyAlignment="1" applyProtection="1">
      <alignment horizontal="right" vertical="center"/>
      <protection hidden="1"/>
    </xf>
    <xf numFmtId="166" fontId="11" fillId="2" borderId="27" xfId="3" applyNumberFormat="1" applyFont="1" applyFill="1" applyBorder="1" applyAlignment="1" applyProtection="1">
      <alignment horizontal="right" vertical="center"/>
      <protection hidden="1"/>
    </xf>
    <xf numFmtId="0" fontId="27" fillId="0" borderId="0" xfId="1" applyFont="1" applyAlignment="1" applyProtection="1">
      <alignment vertical="center"/>
      <protection hidden="1"/>
    </xf>
    <xf numFmtId="166" fontId="11" fillId="2" borderId="36" xfId="1" applyNumberFormat="1" applyFont="1" applyFill="1" applyBorder="1" applyAlignment="1" applyProtection="1">
      <alignment horizontal="center" vertical="center"/>
      <protection hidden="1"/>
    </xf>
    <xf numFmtId="0" fontId="17" fillId="0" borderId="0" xfId="1" applyFont="1" applyFill="1" applyBorder="1" applyAlignment="1" applyProtection="1">
      <alignment horizontal="left" vertical="center"/>
      <protection hidden="1"/>
    </xf>
    <xf numFmtId="0" fontId="25" fillId="0" borderId="0" xfId="1" applyFont="1" applyFill="1" applyBorder="1" applyAlignment="1" applyProtection="1">
      <alignment horizontal="center" vertical="center"/>
      <protection hidden="1"/>
    </xf>
    <xf numFmtId="4" fontId="11" fillId="0" borderId="0" xfId="1" applyNumberFormat="1" applyFont="1" applyFill="1" applyBorder="1" applyAlignment="1" applyProtection="1">
      <alignment horizontal="center" vertical="center"/>
      <protection hidden="1"/>
    </xf>
    <xf numFmtId="2" fontId="17" fillId="0" borderId="0" xfId="1" applyNumberFormat="1" applyFont="1" applyFill="1" applyBorder="1" applyAlignment="1" applyProtection="1">
      <alignment horizontal="center" vertical="center"/>
      <protection hidden="1"/>
    </xf>
    <xf numFmtId="0" fontId="11" fillId="0" borderId="0" xfId="1" applyFont="1" applyAlignment="1" applyProtection="1">
      <alignment horizontal="center" vertical="center"/>
      <protection hidden="1"/>
    </xf>
    <xf numFmtId="4" fontId="17" fillId="0" borderId="0" xfId="1" applyNumberFormat="1" applyFont="1" applyFill="1" applyBorder="1" applyAlignment="1" applyProtection="1">
      <alignment horizontal="center" vertical="center"/>
      <protection hidden="1"/>
    </xf>
    <xf numFmtId="166" fontId="17" fillId="0" borderId="32" xfId="1" applyNumberFormat="1" applyFont="1" applyBorder="1" applyAlignment="1" applyProtection="1">
      <alignment horizontal="center" vertical="center"/>
      <protection hidden="1"/>
    </xf>
    <xf numFmtId="0" fontId="20" fillId="7" borderId="6" xfId="1" applyFont="1" applyFill="1" applyBorder="1" applyAlignment="1" applyProtection="1">
      <alignment horizontal="left" vertical="center"/>
      <protection hidden="1"/>
    </xf>
    <xf numFmtId="0" fontId="21" fillId="7" borderId="7" xfId="1" applyFont="1" applyFill="1" applyBorder="1" applyAlignment="1" applyProtection="1">
      <alignment vertical="center"/>
      <protection hidden="1"/>
    </xf>
    <xf numFmtId="0" fontId="11" fillId="0" borderId="6" xfId="1" applyFont="1" applyBorder="1" applyAlignment="1" applyProtection="1">
      <alignment vertical="center"/>
      <protection hidden="1"/>
    </xf>
    <xf numFmtId="0" fontId="11" fillId="0" borderId="13" xfId="1" applyFont="1" applyBorder="1" applyAlignment="1" applyProtection="1">
      <alignment vertical="center"/>
      <protection hidden="1"/>
    </xf>
    <xf numFmtId="0" fontId="21" fillId="7" borderId="9" xfId="1" applyFont="1" applyFill="1" applyBorder="1" applyAlignment="1" applyProtection="1">
      <alignment vertical="center"/>
      <protection hidden="1"/>
    </xf>
    <xf numFmtId="0" fontId="21" fillId="7" borderId="0" xfId="1" applyFont="1" applyFill="1" applyBorder="1" applyAlignment="1" applyProtection="1">
      <alignment vertical="center"/>
      <protection hidden="1"/>
    </xf>
    <xf numFmtId="0" fontId="11" fillId="0" borderId="9" xfId="1" applyFont="1" applyBorder="1" applyAlignment="1" applyProtection="1">
      <alignment vertical="center"/>
      <protection hidden="1"/>
    </xf>
    <xf numFmtId="0" fontId="11" fillId="0" borderId="8" xfId="1" applyFont="1" applyBorder="1" applyAlignment="1" applyProtection="1">
      <alignment vertical="center"/>
      <protection hidden="1"/>
    </xf>
    <xf numFmtId="0" fontId="20" fillId="7" borderId="10" xfId="1" applyFont="1" applyFill="1" applyBorder="1" applyAlignment="1" applyProtection="1">
      <alignment horizontal="left" vertical="center" wrapText="1"/>
      <protection hidden="1"/>
    </xf>
    <xf numFmtId="0" fontId="11" fillId="0" borderId="9" xfId="1" applyFont="1" applyFill="1" applyBorder="1" applyAlignment="1" applyProtection="1">
      <alignment vertical="center"/>
      <protection hidden="1"/>
    </xf>
    <xf numFmtId="0" fontId="11" fillId="0" borderId="0" xfId="1" applyFont="1" applyBorder="1" applyAlignment="1" applyProtection="1">
      <alignment vertical="center"/>
      <protection hidden="1"/>
    </xf>
    <xf numFmtId="49" fontId="11" fillId="0" borderId="0" xfId="1" applyNumberFormat="1" applyFont="1" applyFill="1" applyBorder="1" applyAlignment="1" applyProtection="1">
      <alignment vertical="center"/>
      <protection hidden="1"/>
    </xf>
    <xf numFmtId="0" fontId="11" fillId="0" borderId="0" xfId="1" applyFont="1" applyFill="1" applyBorder="1" applyAlignment="1" applyProtection="1">
      <alignment vertical="center"/>
      <protection hidden="1"/>
    </xf>
    <xf numFmtId="169" fontId="11" fillId="0" borderId="0" xfId="2" applyNumberFormat="1" applyFont="1" applyFill="1" applyBorder="1" applyAlignment="1" applyProtection="1">
      <alignment vertical="center"/>
      <protection hidden="1"/>
    </xf>
    <xf numFmtId="0" fontId="11" fillId="3" borderId="26" xfId="1" applyFont="1" applyFill="1" applyBorder="1" applyAlignment="1" applyProtection="1">
      <alignment horizontal="left" vertical="center"/>
      <protection hidden="1"/>
    </xf>
    <xf numFmtId="9" fontId="17" fillId="2" borderId="1" xfId="3" applyFont="1" applyFill="1" applyBorder="1" applyAlignment="1" applyProtection="1">
      <alignment horizontal="center" vertical="center"/>
      <protection hidden="1"/>
    </xf>
    <xf numFmtId="0" fontId="25" fillId="2" borderId="1" xfId="1" applyFont="1" applyFill="1" applyBorder="1" applyAlignment="1" applyProtection="1">
      <alignment horizontal="center" vertical="center"/>
      <protection hidden="1"/>
    </xf>
    <xf numFmtId="9" fontId="11" fillId="2" borderId="1" xfId="3" applyFont="1" applyFill="1" applyBorder="1" applyAlignment="1" applyProtection="1">
      <alignment horizontal="center" vertical="center"/>
      <protection hidden="1"/>
    </xf>
    <xf numFmtId="0" fontId="11" fillId="2" borderId="1" xfId="1" applyFont="1" applyFill="1" applyBorder="1" applyAlignment="1" applyProtection="1">
      <alignment horizontal="center" vertical="center"/>
      <protection hidden="1"/>
    </xf>
    <xf numFmtId="9" fontId="11" fillId="2" borderId="29" xfId="3" applyFont="1" applyFill="1" applyBorder="1" applyAlignment="1" applyProtection="1">
      <alignment horizontal="center" vertical="center"/>
      <protection hidden="1"/>
    </xf>
    <xf numFmtId="0" fontId="11" fillId="0" borderId="24" xfId="1" applyFont="1" applyBorder="1" applyAlignment="1" applyProtection="1">
      <alignment horizontal="left" vertical="center"/>
      <protection hidden="1"/>
    </xf>
    <xf numFmtId="0" fontId="17" fillId="0" borderId="3" xfId="1" applyFont="1" applyBorder="1" applyAlignment="1" applyProtection="1">
      <alignment horizontal="center" vertical="center"/>
      <protection hidden="1"/>
    </xf>
    <xf numFmtId="0" fontId="17" fillId="0" borderId="3" xfId="1" applyNumberFormat="1" applyFont="1" applyBorder="1" applyAlignment="1" applyProtection="1">
      <alignment horizontal="center" vertical="center"/>
      <protection hidden="1"/>
    </xf>
    <xf numFmtId="0" fontId="17" fillId="0" borderId="4" xfId="1" applyFont="1" applyBorder="1" applyAlignment="1" applyProtection="1">
      <alignment horizontal="center" vertical="center"/>
      <protection hidden="1"/>
    </xf>
    <xf numFmtId="0" fontId="11" fillId="3" borderId="24" xfId="1" applyFont="1" applyFill="1" applyBorder="1" applyAlignment="1" applyProtection="1">
      <alignment horizontal="left" vertical="center"/>
      <protection hidden="1"/>
    </xf>
    <xf numFmtId="9" fontId="17" fillId="2" borderId="3" xfId="1" applyNumberFormat="1" applyFont="1" applyFill="1" applyBorder="1" applyAlignment="1" applyProtection="1">
      <alignment horizontal="center" vertical="center"/>
      <protection hidden="1"/>
    </xf>
    <xf numFmtId="0" fontId="25" fillId="2" borderId="3" xfId="1" applyFont="1" applyFill="1" applyBorder="1" applyAlignment="1" applyProtection="1">
      <alignment horizontal="center" vertical="center"/>
      <protection hidden="1"/>
    </xf>
    <xf numFmtId="9" fontId="11" fillId="2" borderId="3" xfId="1" applyNumberFormat="1" applyFont="1" applyFill="1" applyBorder="1" applyAlignment="1" applyProtection="1">
      <alignment horizontal="center" vertical="center"/>
      <protection hidden="1"/>
    </xf>
    <xf numFmtId="0" fontId="11" fillId="2" borderId="3" xfId="1" applyFont="1" applyFill="1" applyBorder="1" applyAlignment="1" applyProtection="1">
      <alignment horizontal="center" vertical="center"/>
      <protection hidden="1"/>
    </xf>
    <xf numFmtId="166" fontId="17" fillId="2" borderId="3" xfId="1" applyNumberFormat="1" applyFont="1" applyFill="1" applyBorder="1" applyAlignment="1" applyProtection="1">
      <alignment horizontal="center" vertical="center"/>
      <protection hidden="1"/>
    </xf>
    <xf numFmtId="166" fontId="11" fillId="2" borderId="3" xfId="1" applyNumberFormat="1" applyFont="1" applyFill="1" applyBorder="1" applyAlignment="1" applyProtection="1">
      <alignment horizontal="center" vertical="center"/>
      <protection hidden="1"/>
    </xf>
    <xf numFmtId="0" fontId="11" fillId="0" borderId="35" xfId="1" applyFont="1" applyBorder="1" applyAlignment="1" applyProtection="1">
      <alignment horizontal="left" vertical="center"/>
      <protection hidden="1"/>
    </xf>
    <xf numFmtId="0" fontId="10" fillId="0" borderId="2" xfId="1" applyFont="1" applyBorder="1" applyAlignment="1" applyProtection="1">
      <alignment horizontal="center" vertical="center"/>
      <protection hidden="1"/>
    </xf>
    <xf numFmtId="0" fontId="25" fillId="0" borderId="2" xfId="1" applyFont="1" applyBorder="1" applyAlignment="1" applyProtection="1">
      <alignment horizontal="center" vertical="center"/>
      <protection hidden="1"/>
    </xf>
    <xf numFmtId="0" fontId="17" fillId="0" borderId="2" xfId="1" applyFont="1" applyBorder="1" applyAlignment="1" applyProtection="1">
      <alignment horizontal="center" vertical="center"/>
      <protection hidden="1"/>
    </xf>
    <xf numFmtId="0" fontId="17" fillId="0" borderId="2" xfId="1" applyNumberFormat="1" applyFont="1" applyBorder="1" applyAlignment="1" applyProtection="1">
      <alignment horizontal="center" vertical="center"/>
      <protection hidden="1"/>
    </xf>
    <xf numFmtId="0" fontId="17" fillId="0" borderId="9" xfId="1" applyFont="1" applyBorder="1" applyAlignment="1" applyProtection="1">
      <alignment vertical="center"/>
      <protection hidden="1"/>
    </xf>
    <xf numFmtId="0" fontId="17" fillId="0" borderId="0" xfId="1" applyFont="1" applyBorder="1" applyAlignment="1" applyProtection="1">
      <alignment vertical="center"/>
      <protection hidden="1"/>
    </xf>
    <xf numFmtId="0" fontId="11" fillId="0" borderId="9" xfId="1" quotePrefix="1" applyFont="1" applyBorder="1" applyAlignment="1" applyProtection="1">
      <alignment vertical="center"/>
      <protection hidden="1"/>
    </xf>
    <xf numFmtId="49" fontId="11" fillId="0" borderId="9" xfId="1" applyNumberFormat="1" applyFont="1" applyBorder="1" applyAlignment="1" applyProtection="1">
      <alignment vertical="center"/>
      <protection hidden="1"/>
    </xf>
    <xf numFmtId="0" fontId="11" fillId="0" borderId="0" xfId="1" applyFont="1" applyAlignment="1" applyProtection="1">
      <alignment vertical="center"/>
      <protection hidden="1"/>
    </xf>
    <xf numFmtId="49" fontId="11" fillId="0" borderId="0" xfId="1" applyNumberFormat="1" applyFont="1" applyBorder="1" applyAlignment="1" applyProtection="1">
      <alignment vertical="center"/>
      <protection hidden="1"/>
    </xf>
    <xf numFmtId="0" fontId="11" fillId="0" borderId="9" xfId="1" applyNumberFormat="1" applyFont="1" applyBorder="1" applyAlignment="1" applyProtection="1">
      <alignment vertical="center"/>
      <protection hidden="1"/>
    </xf>
    <xf numFmtId="0" fontId="11" fillId="0" borderId="10" xfId="1" applyFont="1" applyBorder="1" applyAlignment="1" applyProtection="1">
      <alignment vertical="center"/>
      <protection hidden="1"/>
    </xf>
    <xf numFmtId="0" fontId="11" fillId="0" borderId="11" xfId="1" applyFont="1" applyBorder="1" applyAlignment="1" applyProtection="1">
      <alignment vertical="center"/>
      <protection hidden="1"/>
    </xf>
    <xf numFmtId="0" fontId="11" fillId="0" borderId="12" xfId="1" applyFont="1" applyBorder="1" applyAlignment="1" applyProtection="1">
      <alignment vertical="center"/>
      <protection hidden="1"/>
    </xf>
    <xf numFmtId="0" fontId="20" fillId="7" borderId="34" xfId="1" applyFont="1" applyFill="1" applyBorder="1" applyAlignment="1" applyProtection="1">
      <alignment horizontal="center" wrapText="1"/>
      <protection hidden="1"/>
    </xf>
    <xf numFmtId="0" fontId="20" fillId="7" borderId="11" xfId="1" applyFont="1" applyFill="1" applyBorder="1" applyAlignment="1" applyProtection="1">
      <alignment horizontal="center" vertical="center" wrapText="1"/>
      <protection hidden="1"/>
    </xf>
    <xf numFmtId="0" fontId="10" fillId="0" borderId="0" xfId="7" applyFont="1" applyAlignment="1" applyProtection="1">
      <alignment horizontal="left" vertical="top" wrapText="1"/>
      <protection hidden="1"/>
    </xf>
    <xf numFmtId="0" fontId="11" fillId="0" borderId="0" xfId="7" applyFont="1" applyAlignment="1">
      <alignment horizontal="left" vertical="top" wrapText="1"/>
    </xf>
    <xf numFmtId="49" fontId="11" fillId="0" borderId="9" xfId="1" applyNumberFormat="1" applyFont="1" applyBorder="1" applyAlignment="1" applyProtection="1">
      <alignment horizontal="left" vertical="center" wrapText="1"/>
      <protection hidden="1"/>
    </xf>
    <xf numFmtId="49" fontId="11" fillId="0" borderId="0" xfId="1" applyNumberFormat="1" applyFont="1" applyBorder="1" applyAlignment="1" applyProtection="1">
      <alignment horizontal="left" vertical="center" wrapText="1"/>
      <protection hidden="1"/>
    </xf>
    <xf numFmtId="0" fontId="11" fillId="0" borderId="9" xfId="1" applyNumberFormat="1" applyFont="1" applyBorder="1" applyAlignment="1" applyProtection="1">
      <alignment horizontal="left" vertical="center" wrapText="1"/>
      <protection hidden="1"/>
    </xf>
    <xf numFmtId="0" fontId="11" fillId="0" borderId="0" xfId="1" applyNumberFormat="1" applyFont="1" applyBorder="1" applyAlignment="1" applyProtection="1">
      <alignment horizontal="left" vertical="center" wrapText="1"/>
      <protection hidden="1"/>
    </xf>
    <xf numFmtId="0" fontId="17" fillId="5" borderId="4" xfId="1" applyFont="1" applyFill="1" applyBorder="1" applyAlignment="1" applyProtection="1">
      <alignment horizontal="left" vertical="center"/>
      <protection locked="0"/>
    </xf>
    <xf numFmtId="0" fontId="17" fillId="5" borderId="5" xfId="1" applyFont="1" applyFill="1" applyBorder="1" applyAlignment="1" applyProtection="1">
      <alignment horizontal="left" vertical="center"/>
      <protection locked="0"/>
    </xf>
    <xf numFmtId="0" fontId="20" fillId="7" borderId="0" xfId="1" applyFont="1" applyFill="1" applyBorder="1" applyAlignment="1" applyProtection="1">
      <alignment horizontal="center" vertical="center" wrapText="1"/>
      <protection hidden="1"/>
    </xf>
    <xf numFmtId="0" fontId="20" fillId="7" borderId="11" xfId="1" applyFont="1" applyFill="1" applyBorder="1" applyAlignment="1" applyProtection="1">
      <alignment horizontal="center" vertical="center" wrapText="1"/>
      <protection hidden="1"/>
    </xf>
    <xf numFmtId="0" fontId="17" fillId="5" borderId="19" xfId="1" applyFont="1" applyFill="1" applyBorder="1" applyAlignment="1" applyProtection="1">
      <alignment horizontal="left" vertical="center"/>
      <protection locked="0"/>
    </xf>
  </cellXfs>
  <cellStyles count="40">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5"/>
    <cellStyle name="Comma_NP PVM 2012 1 jaar in AIX 20110922 corr" xfId="39"/>
    <cellStyle name="Komma" xfId="2" builtinId="3"/>
    <cellStyle name="Komma 2" xfId="6"/>
    <cellStyle name="Komma 2 2" xfId="20"/>
    <cellStyle name="Komma 3" xfId="18"/>
    <cellStyle name="Komma 3 2" xfId="21"/>
    <cellStyle name="Komma 3 2 2" xfId="22"/>
    <cellStyle name="Komma 3 3" xfId="23"/>
    <cellStyle name="Komma 4" xfId="24"/>
    <cellStyle name="Komma 4 2" xfId="25"/>
    <cellStyle name="Notitie 2" xfId="19"/>
    <cellStyle name="Procent" xfId="3" builtinId="5"/>
    <cellStyle name="Procent 2" xfId="8"/>
    <cellStyle name="Procent 2 2" xfId="26"/>
    <cellStyle name="Procent 3" xfId="17"/>
    <cellStyle name="Procent 3 2" xfId="27"/>
    <cellStyle name="Procent 4" xfId="28"/>
    <cellStyle name="Procent 4 2" xfId="29"/>
    <cellStyle name="Standaard" xfId="0" builtinId="0"/>
    <cellStyle name="Standaard 2" xfId="7"/>
    <cellStyle name="Standaard 2 2" xfId="16"/>
    <cellStyle name="Standaard 3" xfId="9"/>
    <cellStyle name="Standaard 3 2" xfId="15"/>
    <cellStyle name="Standaard 3 2 2" xfId="30"/>
    <cellStyle name="Standaard 3 3" xfId="31"/>
    <cellStyle name="Standaard 4" xfId="10"/>
    <cellStyle name="Standaard 4 2" xfId="32"/>
    <cellStyle name="Standaard 5" xfId="11"/>
    <cellStyle name="Standaard 6" xfId="37"/>
    <cellStyle name="Stijl 1" xfId="12"/>
    <cellStyle name="Style 1" xfId="38"/>
    <cellStyle name="Valuta" xfId="4" builtinId="4"/>
    <cellStyle name="Valuta 2" xfId="13"/>
    <cellStyle name="Valuta 2 2" xfId="33"/>
    <cellStyle name="Valuta 2 2 2" xfId="34"/>
    <cellStyle name="Valuta 2 3" xfId="35"/>
    <cellStyle name="Valuta 3" xfId="14"/>
    <cellStyle name="Valuta 3 2" xfId="36"/>
  </cellStyles>
  <dxfs count="2">
    <dxf>
      <fill>
        <patternFill>
          <bgColor indexed="10"/>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280114936"/>
        <c:axId val="280113760"/>
      </c:areaChart>
      <c:catAx>
        <c:axId val="28011493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280113760"/>
        <c:crosses val="autoZero"/>
        <c:auto val="1"/>
        <c:lblAlgn val="ctr"/>
        <c:lblOffset val="100"/>
        <c:tickLblSkip val="1"/>
        <c:tickMarkSkip val="1"/>
        <c:noMultiLvlLbl val="0"/>
      </c:catAx>
      <c:valAx>
        <c:axId val="2801137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8011493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280118072"/>
        <c:axId val="280111016"/>
      </c:areaChart>
      <c:catAx>
        <c:axId val="280118072"/>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280111016"/>
        <c:crosses val="autoZero"/>
        <c:auto val="1"/>
        <c:lblAlgn val="ctr"/>
        <c:lblOffset val="100"/>
        <c:tickLblSkip val="1"/>
        <c:tickMarkSkip val="1"/>
        <c:noMultiLvlLbl val="0"/>
      </c:catAx>
      <c:valAx>
        <c:axId val="28011101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8011807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280400432"/>
        <c:axId val="275194168"/>
      </c:areaChart>
      <c:catAx>
        <c:axId val="280400432"/>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275194168"/>
        <c:crosses val="autoZero"/>
        <c:auto val="1"/>
        <c:lblAlgn val="ctr"/>
        <c:lblOffset val="100"/>
        <c:tickLblSkip val="1"/>
        <c:tickMarkSkip val="1"/>
        <c:noMultiLvlLbl val="0"/>
      </c:catAx>
      <c:valAx>
        <c:axId val="27519416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80400432"/>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ser>
        <c:dLbls>
          <c:showLegendKey val="0"/>
          <c:showVal val="0"/>
          <c:showCatName val="0"/>
          <c:showSerName val="0"/>
          <c:showPercent val="0"/>
          <c:showBubbleSize val="0"/>
        </c:dLbls>
        <c:axId val="281930336"/>
        <c:axId val="281930728"/>
      </c:areaChart>
      <c:catAx>
        <c:axId val="28193033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281930728"/>
        <c:crosses val="autoZero"/>
        <c:auto val="1"/>
        <c:lblAlgn val="ctr"/>
        <c:lblOffset val="100"/>
        <c:tickLblSkip val="1"/>
        <c:tickMarkSkip val="1"/>
        <c:noMultiLvlLbl val="0"/>
      </c:catAx>
      <c:valAx>
        <c:axId val="28193072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8193033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ser>
        <c:dLbls>
          <c:showLegendKey val="0"/>
          <c:showVal val="0"/>
          <c:showCatName val="0"/>
          <c:showSerName val="0"/>
          <c:showPercent val="0"/>
          <c:showBubbleSize val="0"/>
        </c:dLbls>
        <c:axId val="281931120"/>
        <c:axId val="281926808"/>
      </c:areaChart>
      <c:catAx>
        <c:axId val="281931120"/>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281926808"/>
        <c:crosses val="autoZero"/>
        <c:auto val="1"/>
        <c:lblAlgn val="ctr"/>
        <c:lblOffset val="100"/>
        <c:tickLblSkip val="1"/>
        <c:tickMarkSkip val="1"/>
        <c:noMultiLvlLbl val="0"/>
      </c:catAx>
      <c:valAx>
        <c:axId val="28192680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8193112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ser>
        <c:dLbls>
          <c:showLegendKey val="0"/>
          <c:showVal val="0"/>
          <c:showCatName val="0"/>
          <c:showSerName val="0"/>
          <c:showPercent val="0"/>
          <c:showBubbleSize val="0"/>
        </c:dLbls>
        <c:axId val="281924456"/>
        <c:axId val="281924848"/>
      </c:areaChart>
      <c:catAx>
        <c:axId val="28192445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281924848"/>
        <c:crosses val="autoZero"/>
        <c:auto val="1"/>
        <c:lblAlgn val="ctr"/>
        <c:lblOffset val="100"/>
        <c:tickLblSkip val="1"/>
        <c:tickMarkSkip val="1"/>
        <c:noMultiLvlLbl val="0"/>
      </c:catAx>
      <c:valAx>
        <c:axId val="28192484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28192445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4.pn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14</xdr:col>
      <xdr:colOff>552450</xdr:colOff>
      <xdr:row>1</xdr:row>
      <xdr:rowOff>89388</xdr:rowOff>
    </xdr:from>
    <xdr:ext cx="1060770" cy="788847"/>
    <xdr:pic>
      <xdr:nvPicPr>
        <xdr:cNvPr id="2" name="Afbeelding 1"/>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8429625" y="279888"/>
          <a:ext cx="1060770" cy="788847"/>
        </a:xfrm>
        <a:prstGeom prst="rect">
          <a:avLst/>
        </a:prstGeom>
      </xdr:spPr>
    </xdr:pic>
    <xdr:clientData/>
  </xdr:oneCellAnchor>
  <mc:AlternateContent xmlns:mc="http://schemas.openxmlformats.org/markup-compatibility/2006">
    <mc:Choice xmlns:a14="http://schemas.microsoft.com/office/drawing/2010/main" Requires="a14">
      <xdr:twoCellAnchor>
        <xdr:from>
          <xdr:col>1</xdr:col>
          <xdr:colOff>60960</xdr:colOff>
          <xdr:row>25</xdr:row>
          <xdr:rowOff>60960</xdr:rowOff>
        </xdr:from>
        <xdr:to>
          <xdr:col>8</xdr:col>
          <xdr:colOff>190500</xdr:colOff>
          <xdr:row>27</xdr:row>
          <xdr:rowOff>182880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99060</xdr:colOff>
          <xdr:row>65</xdr:row>
          <xdr:rowOff>60960</xdr:rowOff>
        </xdr:from>
        <xdr:to>
          <xdr:col>8</xdr:col>
          <xdr:colOff>236220</xdr:colOff>
          <xdr:row>67</xdr:row>
          <xdr:rowOff>160020</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xdr:col>
          <xdr:colOff>68580</xdr:colOff>
          <xdr:row>102</xdr:row>
          <xdr:rowOff>76200</xdr:rowOff>
        </xdr:from>
        <xdr:to>
          <xdr:col>7</xdr:col>
          <xdr:colOff>563880</xdr:colOff>
          <xdr:row>104</xdr:row>
          <xdr:rowOff>175260</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753422</xdr:colOff>
      <xdr:row>1</xdr:row>
      <xdr:rowOff>213042</xdr:rowOff>
    </xdr:from>
    <xdr:to>
      <xdr:col>8</xdr:col>
      <xdr:colOff>787786</xdr:colOff>
      <xdr:row>5</xdr:row>
      <xdr:rowOff>34003</xdr:rowOff>
    </xdr:to>
    <xdr:pic>
      <xdr:nvPicPr>
        <xdr:cNvPr id="5" name="Afbeelding 4"/>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9529869" y="446124"/>
          <a:ext cx="1074270" cy="789150"/>
        </a:xfrm>
        <a:prstGeom prst="rect">
          <a:avLst/>
        </a:prstGeom>
      </xdr:spPr>
    </xdr:pic>
    <xdr:clientData/>
  </xdr:twoCellAnchor>
  <xdr:twoCellAnchor editAs="oneCell">
    <xdr:from>
      <xdr:col>6</xdr:col>
      <xdr:colOff>708212</xdr:colOff>
      <xdr:row>5</xdr:row>
      <xdr:rowOff>171654</xdr:rowOff>
    </xdr:from>
    <xdr:to>
      <xdr:col>8</xdr:col>
      <xdr:colOff>848629</xdr:colOff>
      <xdr:row>7</xdr:row>
      <xdr:rowOff>207869</xdr:rowOff>
    </xdr:to>
    <xdr:pic>
      <xdr:nvPicPr>
        <xdr:cNvPr id="2" name="Afbeelding 1"/>
        <xdr:cNvPicPr>
          <a:picLocks noChangeAspect="1"/>
        </xdr:cNvPicPr>
      </xdr:nvPicPr>
      <xdr:blipFill>
        <a:blip xmlns:r="http://schemas.openxmlformats.org/officeDocument/2006/relationships" r:embed="rId2"/>
        <a:stretch>
          <a:fillRect/>
        </a:stretch>
      </xdr:blipFill>
      <xdr:spPr>
        <a:xfrm>
          <a:off x="9484659" y="1372925"/>
          <a:ext cx="1180323" cy="5023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171450</xdr:colOff>
      <xdr:row>97</xdr:row>
      <xdr:rowOff>114300</xdr:rowOff>
    </xdr:from>
    <xdr:to>
      <xdr:col>11</xdr:col>
      <xdr:colOff>552450</xdr:colOff>
      <xdr:row>121</xdr:row>
      <xdr:rowOff>85725</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9"/>
  <sheetViews>
    <sheetView showGridLines="0" tabSelected="1" zoomScaleNormal="100" workbookViewId="0">
      <selection activeCell="B15" sqref="B15"/>
    </sheetView>
  </sheetViews>
  <sheetFormatPr defaultColWidth="0" defaultRowHeight="15" customHeight="1" zeroHeight="1" x14ac:dyDescent="0.25"/>
  <cols>
    <col min="1" max="1" width="3.6640625" style="4" customWidth="1"/>
    <col min="2" max="2" width="16.6640625" style="4" customWidth="1"/>
    <col min="3" max="3" width="6.5546875" style="4" bestFit="1" customWidth="1"/>
    <col min="4" max="4" width="5.5546875" style="4" customWidth="1"/>
    <col min="5" max="5" width="6.44140625" style="4" bestFit="1" customWidth="1"/>
    <col min="6" max="17" width="9.109375" style="4" customWidth="1"/>
    <col min="18" max="18" width="3.6640625" style="4" customWidth="1"/>
    <col min="19" max="16384" width="9.109375" style="4" hidden="1"/>
  </cols>
  <sheetData>
    <row r="1" spans="2:17" ht="15" customHeight="1" thickBot="1" x14ac:dyDescent="0.3"/>
    <row r="2" spans="2:17" ht="15" customHeight="1" x14ac:dyDescent="0.25">
      <c r="B2" s="155"/>
      <c r="C2" s="156"/>
      <c r="D2" s="156"/>
      <c r="E2" s="156"/>
      <c r="F2" s="156"/>
      <c r="G2" s="156"/>
      <c r="H2" s="156"/>
      <c r="I2" s="156"/>
      <c r="J2" s="156"/>
      <c r="K2" s="156"/>
      <c r="L2" s="156"/>
      <c r="M2" s="156"/>
      <c r="N2" s="156"/>
      <c r="O2" s="156"/>
      <c r="P2" s="156"/>
      <c r="Q2" s="157"/>
    </row>
    <row r="3" spans="2:17" s="172" customFormat="1" ht="15" customHeight="1" x14ac:dyDescent="0.3">
      <c r="B3" s="7" t="s">
        <v>123</v>
      </c>
      <c r="C3" s="170"/>
      <c r="D3" s="170"/>
      <c r="E3" s="170"/>
      <c r="F3" s="170"/>
      <c r="G3" s="170"/>
      <c r="H3" s="170"/>
      <c r="I3" s="170"/>
      <c r="J3" s="170"/>
      <c r="K3" s="170"/>
      <c r="L3" s="170"/>
      <c r="M3" s="170"/>
      <c r="N3" s="170"/>
      <c r="O3" s="170"/>
      <c r="P3" s="170"/>
      <c r="Q3" s="171"/>
    </row>
    <row r="4" spans="2:17" ht="15" customHeight="1" x14ac:dyDescent="0.25">
      <c r="B4" s="159"/>
      <c r="C4" s="160"/>
      <c r="D4" s="160"/>
      <c r="E4" s="161"/>
      <c r="F4" s="161"/>
      <c r="G4" s="161"/>
      <c r="H4" s="161"/>
      <c r="I4" s="161"/>
      <c r="J4" s="161"/>
      <c r="K4" s="161"/>
      <c r="L4" s="161"/>
      <c r="M4" s="161"/>
      <c r="N4" s="161"/>
      <c r="O4" s="161"/>
      <c r="P4" s="161"/>
      <c r="Q4" s="158"/>
    </row>
    <row r="5" spans="2:17" s="172" customFormat="1" ht="17.399999999999999" x14ac:dyDescent="0.3">
      <c r="B5" s="150" t="s">
        <v>75</v>
      </c>
      <c r="C5" s="173"/>
      <c r="D5" s="173"/>
      <c r="E5" s="174"/>
      <c r="F5" s="173"/>
      <c r="G5" s="173"/>
      <c r="H5" s="173"/>
      <c r="I5" s="173"/>
      <c r="J5" s="173"/>
      <c r="K5" s="173"/>
      <c r="L5" s="173"/>
      <c r="M5" s="173"/>
      <c r="N5" s="173"/>
      <c r="O5" s="173"/>
      <c r="P5" s="175"/>
      <c r="Q5" s="171"/>
    </row>
    <row r="6" spans="2:17" ht="15" customHeight="1" thickBot="1" x14ac:dyDescent="0.3">
      <c r="B6" s="162"/>
      <c r="C6" s="163"/>
      <c r="D6" s="163"/>
      <c r="E6" s="164"/>
      <c r="F6" s="163"/>
      <c r="G6" s="163"/>
      <c r="H6" s="163"/>
      <c r="I6" s="163"/>
      <c r="J6" s="163"/>
      <c r="K6" s="163"/>
      <c r="L6" s="163"/>
      <c r="M6" s="163"/>
      <c r="N6" s="163"/>
      <c r="O6" s="163"/>
      <c r="P6" s="165"/>
      <c r="Q6" s="166"/>
    </row>
    <row r="7" spans="2:17" ht="15" customHeight="1" x14ac:dyDescent="0.25"/>
    <row r="8" spans="2:17" ht="15" customHeight="1" x14ac:dyDescent="0.25">
      <c r="B8" s="1" t="s">
        <v>50</v>
      </c>
      <c r="C8" s="167"/>
      <c r="D8" s="167"/>
      <c r="E8" s="167"/>
      <c r="F8" s="167"/>
      <c r="G8" s="167"/>
      <c r="H8" s="167"/>
      <c r="I8" s="167"/>
      <c r="J8" s="167"/>
      <c r="K8" s="167"/>
      <c r="L8" s="167"/>
      <c r="M8" s="167"/>
      <c r="N8" s="167"/>
      <c r="O8" s="167"/>
      <c r="P8" s="167"/>
      <c r="Q8" s="167"/>
    </row>
    <row r="9" spans="2:17" ht="31.5" customHeight="1" x14ac:dyDescent="0.25">
      <c r="B9" s="247" t="s">
        <v>51</v>
      </c>
      <c r="C9" s="247"/>
      <c r="D9" s="247"/>
      <c r="E9" s="247"/>
      <c r="F9" s="247"/>
      <c r="G9" s="247"/>
      <c r="H9" s="247"/>
      <c r="I9" s="247"/>
      <c r="J9" s="247"/>
      <c r="K9" s="247"/>
      <c r="L9" s="247"/>
      <c r="M9" s="247"/>
      <c r="N9" s="247"/>
      <c r="O9" s="247"/>
      <c r="P9" s="247"/>
      <c r="Q9" s="247"/>
    </row>
    <row r="10" spans="2:17" ht="15" customHeight="1" x14ac:dyDescent="0.25">
      <c r="B10" s="2" t="s">
        <v>70</v>
      </c>
      <c r="C10" s="167"/>
      <c r="D10" s="167"/>
      <c r="E10" s="167"/>
      <c r="F10" s="167"/>
      <c r="G10" s="167"/>
      <c r="H10" s="167"/>
      <c r="I10" s="167"/>
      <c r="J10" s="167"/>
      <c r="K10" s="167"/>
      <c r="L10" s="167"/>
      <c r="M10" s="167"/>
      <c r="N10" s="167"/>
      <c r="O10" s="167"/>
      <c r="P10" s="167"/>
      <c r="Q10" s="167"/>
    </row>
    <row r="11" spans="2:17" ht="15" customHeight="1" x14ac:dyDescent="0.25">
      <c r="B11" s="2" t="s">
        <v>69</v>
      </c>
      <c r="C11" s="167"/>
      <c r="D11" s="167"/>
      <c r="E11" s="167"/>
      <c r="F11" s="167"/>
      <c r="G11" s="167"/>
      <c r="H11" s="167"/>
      <c r="I11" s="167"/>
      <c r="J11" s="167"/>
      <c r="K11" s="167"/>
      <c r="L11" s="167"/>
      <c r="M11" s="167"/>
      <c r="N11" s="167"/>
      <c r="O11" s="167"/>
      <c r="P11" s="167"/>
      <c r="Q11" s="167"/>
    </row>
    <row r="12" spans="2:17" ht="15" customHeight="1" x14ac:dyDescent="0.25">
      <c r="B12" s="3" t="s">
        <v>68</v>
      </c>
      <c r="C12" s="167"/>
      <c r="D12" s="167"/>
      <c r="E12" s="167"/>
      <c r="F12" s="167"/>
      <c r="G12" s="167"/>
      <c r="H12" s="167"/>
      <c r="I12" s="167"/>
      <c r="J12" s="167"/>
      <c r="K12" s="167"/>
      <c r="L12" s="167"/>
      <c r="M12" s="167"/>
      <c r="N12" s="167"/>
      <c r="O12" s="167"/>
      <c r="P12" s="167"/>
      <c r="Q12" s="167"/>
    </row>
    <row r="13" spans="2:17" ht="15" customHeight="1" x14ac:dyDescent="0.25"/>
    <row r="14" spans="2:17" ht="72" customHeight="1" x14ac:dyDescent="0.25">
      <c r="B14" s="248" t="s">
        <v>126</v>
      </c>
      <c r="C14" s="248"/>
      <c r="D14" s="248"/>
      <c r="E14" s="248"/>
      <c r="F14" s="248"/>
      <c r="G14" s="248"/>
      <c r="H14" s="248"/>
      <c r="I14" s="248"/>
      <c r="J14" s="248"/>
      <c r="K14" s="248"/>
      <c r="L14" s="248"/>
      <c r="M14" s="248"/>
      <c r="N14" s="248"/>
      <c r="O14" s="248"/>
      <c r="P14" s="248"/>
      <c r="Q14" s="248"/>
    </row>
    <row r="15" spans="2:17" ht="15" customHeight="1" x14ac:dyDescent="0.25">
      <c r="B15" s="5"/>
      <c r="C15" s="5"/>
      <c r="D15" s="5"/>
      <c r="E15" s="5"/>
      <c r="F15" s="5"/>
      <c r="G15" s="5"/>
      <c r="H15" s="5"/>
      <c r="I15" s="5"/>
      <c r="J15" s="5"/>
      <c r="K15" s="5"/>
      <c r="L15" s="5"/>
      <c r="M15" s="5"/>
      <c r="N15" s="5"/>
      <c r="O15" s="5"/>
      <c r="P15" s="5"/>
      <c r="Q15" s="5"/>
    </row>
    <row r="16" spans="2:17" ht="15" customHeight="1" x14ac:dyDescent="0.3">
      <c r="B16" s="6" t="s">
        <v>102</v>
      </c>
      <c r="C16" s="5"/>
      <c r="D16" s="5"/>
      <c r="E16" s="5"/>
      <c r="F16" s="5"/>
      <c r="G16" s="5"/>
      <c r="H16" s="5"/>
      <c r="I16" s="5"/>
      <c r="J16" s="5"/>
      <c r="K16" s="5"/>
      <c r="L16" s="5"/>
      <c r="M16" s="5"/>
      <c r="N16" s="5"/>
      <c r="O16" s="5"/>
      <c r="P16" s="5"/>
      <c r="Q16" s="5"/>
    </row>
    <row r="17" spans="2:17" ht="15" customHeight="1" x14ac:dyDescent="0.25">
      <c r="B17" s="2" t="s">
        <v>103</v>
      </c>
      <c r="C17" s="5"/>
      <c r="D17" s="5"/>
      <c r="E17" s="5"/>
      <c r="F17" s="5"/>
      <c r="G17" s="5"/>
      <c r="H17" s="5"/>
      <c r="I17" s="5"/>
      <c r="J17" s="5"/>
      <c r="K17" s="5"/>
      <c r="L17" s="5"/>
      <c r="M17" s="5"/>
      <c r="N17" s="5"/>
      <c r="O17" s="5"/>
      <c r="P17" s="5"/>
      <c r="Q17" s="5"/>
    </row>
    <row r="18" spans="2:17" ht="15" customHeight="1" x14ac:dyDescent="0.25">
      <c r="B18" s="5"/>
      <c r="C18" s="5"/>
      <c r="D18" s="5"/>
      <c r="E18" s="5"/>
      <c r="F18" s="5"/>
      <c r="G18" s="5"/>
      <c r="H18" s="5"/>
      <c r="I18" s="5"/>
      <c r="J18" s="5"/>
      <c r="K18" s="5"/>
      <c r="L18" s="5"/>
      <c r="M18" s="5"/>
      <c r="N18" s="5"/>
      <c r="O18" s="5"/>
      <c r="P18" s="5"/>
      <c r="Q18" s="5"/>
    </row>
    <row r="19" spans="2:17" ht="15" customHeight="1" x14ac:dyDescent="0.3">
      <c r="B19" s="2" t="s">
        <v>52</v>
      </c>
      <c r="C19" s="168">
        <f>+HULP!D15</f>
        <v>0.2</v>
      </c>
      <c r="D19" s="3" t="s">
        <v>114</v>
      </c>
    </row>
    <row r="20" spans="2:17" ht="15" customHeight="1" x14ac:dyDescent="0.3">
      <c r="B20" s="2" t="s">
        <v>53</v>
      </c>
      <c r="C20" s="168">
        <f>+HULP!E15</f>
        <v>0.5</v>
      </c>
      <c r="D20" s="3" t="s">
        <v>114</v>
      </c>
    </row>
    <row r="21" spans="2:17" ht="15" customHeight="1" x14ac:dyDescent="0.3">
      <c r="B21" s="151" t="s">
        <v>115</v>
      </c>
      <c r="D21" s="2" t="s">
        <v>116</v>
      </c>
    </row>
    <row r="22" spans="2:17" ht="15" customHeight="1" x14ac:dyDescent="0.25">
      <c r="B22" s="2"/>
    </row>
    <row r="23" spans="2:17" ht="15" customHeight="1" x14ac:dyDescent="0.25">
      <c r="B23" s="2" t="s">
        <v>71</v>
      </c>
    </row>
    <row r="24" spans="2:17" ht="15" customHeight="1" x14ac:dyDescent="0.25">
      <c r="B24" s="2" t="s">
        <v>98</v>
      </c>
      <c r="C24" s="168">
        <f>+HULP!D15</f>
        <v>0.2</v>
      </c>
      <c r="D24" s="3" t="s">
        <v>99</v>
      </c>
    </row>
    <row r="25" spans="2:17" ht="15" customHeight="1" x14ac:dyDescent="0.25">
      <c r="B25" s="2" t="str">
        <f>"● Solvabiliteit &gt; = "</f>
        <v xml:space="preserve">● Solvabiliteit &gt; = </v>
      </c>
      <c r="C25" s="168">
        <f>+HULP!D15</f>
        <v>0.2</v>
      </c>
      <c r="D25" s="2" t="str">
        <f>" en &lt; "</f>
        <v xml:space="preserve"> en &lt; </v>
      </c>
      <c r="E25" s="168">
        <f>+HULP!E15</f>
        <v>0.5</v>
      </c>
      <c r="F25" s="2"/>
    </row>
    <row r="26" spans="2:17" ht="15" customHeight="1" x14ac:dyDescent="0.25"/>
    <row r="27" spans="2:17" ht="15" customHeight="1" x14ac:dyDescent="0.25"/>
    <row r="28" spans="2:17" ht="15" customHeight="1" x14ac:dyDescent="0.25"/>
    <row r="29" spans="2:17" ht="15" customHeight="1" x14ac:dyDescent="0.25">
      <c r="B29" s="2" t="s">
        <v>100</v>
      </c>
      <c r="C29" s="168">
        <f>+HULP!E15</f>
        <v>0.5</v>
      </c>
      <c r="D29" s="2" t="s">
        <v>101</v>
      </c>
    </row>
    <row r="30" spans="2:17" ht="15" customHeight="1" x14ac:dyDescent="0.25"/>
    <row r="31" spans="2:17" ht="15" customHeight="1" x14ac:dyDescent="0.25"/>
    <row r="32" spans="2:17"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spans="2:17" ht="15" customHeight="1" x14ac:dyDescent="0.25"/>
    <row r="50" spans="2:17" ht="15" customHeight="1" x14ac:dyDescent="0.25">
      <c r="B50" s="152" t="s">
        <v>54</v>
      </c>
    </row>
    <row r="51" spans="2:17" ht="15" customHeight="1" x14ac:dyDescent="0.25"/>
    <row r="52" spans="2:17" ht="17.399999999999999" x14ac:dyDescent="0.3">
      <c r="B52" s="6" t="s">
        <v>72</v>
      </c>
      <c r="C52" s="167"/>
      <c r="D52" s="167"/>
      <c r="E52" s="167"/>
      <c r="F52" s="167"/>
      <c r="G52" s="167"/>
      <c r="H52" s="167"/>
      <c r="I52" s="167"/>
      <c r="J52" s="167"/>
    </row>
    <row r="53" spans="2:17" ht="15" customHeight="1" x14ac:dyDescent="0.25">
      <c r="B53" s="2" t="s">
        <v>55</v>
      </c>
      <c r="C53" s="167"/>
      <c r="D53" s="167"/>
      <c r="E53" s="167"/>
      <c r="F53" s="167"/>
      <c r="G53" s="167"/>
      <c r="H53" s="167"/>
      <c r="I53" s="167"/>
      <c r="J53" s="167"/>
    </row>
    <row r="54" spans="2:17" ht="15" customHeight="1" x14ac:dyDescent="0.25">
      <c r="B54" s="2" t="s">
        <v>56</v>
      </c>
      <c r="C54" s="167"/>
      <c r="D54" s="167"/>
      <c r="E54" s="167"/>
      <c r="F54" s="167"/>
      <c r="G54" s="167"/>
      <c r="H54" s="167"/>
      <c r="I54" s="167"/>
      <c r="J54" s="167"/>
    </row>
    <row r="55" spans="2:17" ht="15" customHeight="1" x14ac:dyDescent="0.25">
      <c r="B55" s="2"/>
      <c r="C55" s="167"/>
      <c r="D55" s="167"/>
      <c r="E55" s="167"/>
      <c r="F55" s="167"/>
      <c r="G55" s="167"/>
      <c r="H55" s="167"/>
      <c r="I55" s="167"/>
      <c r="J55" s="167"/>
    </row>
    <row r="56" spans="2:17" ht="15" customHeight="1" x14ac:dyDescent="0.3">
      <c r="B56" s="2" t="s">
        <v>52</v>
      </c>
      <c r="C56" s="153">
        <f>HULP!$D$16</f>
        <v>0</v>
      </c>
      <c r="D56" s="3" t="s">
        <v>117</v>
      </c>
      <c r="E56" s="167"/>
      <c r="F56" s="167"/>
      <c r="G56" s="167"/>
      <c r="H56" s="167"/>
      <c r="I56" s="167"/>
      <c r="J56" s="167"/>
    </row>
    <row r="57" spans="2:17" ht="15" customHeight="1" x14ac:dyDescent="0.3">
      <c r="B57" s="2" t="s">
        <v>57</v>
      </c>
      <c r="C57" s="153">
        <f>+HULP!$E$16</f>
        <v>0.1</v>
      </c>
      <c r="D57" s="3" t="s">
        <v>117</v>
      </c>
      <c r="E57" s="167"/>
      <c r="F57" s="167"/>
      <c r="G57" s="167"/>
      <c r="H57" s="167"/>
      <c r="I57" s="167"/>
      <c r="J57" s="167"/>
    </row>
    <row r="58" spans="2:17" ht="15" customHeight="1" x14ac:dyDescent="0.3">
      <c r="B58" s="2" t="s">
        <v>115</v>
      </c>
      <c r="C58" s="2" t="s">
        <v>118</v>
      </c>
      <c r="D58" s="167"/>
      <c r="E58" s="167"/>
      <c r="F58" s="167"/>
      <c r="G58" s="167"/>
      <c r="H58" s="167"/>
      <c r="I58" s="167"/>
      <c r="J58" s="167"/>
    </row>
    <row r="59" spans="2:17" ht="15" customHeight="1" x14ac:dyDescent="0.25">
      <c r="B59" s="2"/>
      <c r="C59" s="167"/>
      <c r="D59" s="167"/>
      <c r="E59" s="167"/>
      <c r="F59" s="167"/>
      <c r="G59" s="167"/>
      <c r="H59" s="167"/>
      <c r="I59" s="167"/>
      <c r="J59" s="167"/>
    </row>
    <row r="60" spans="2:17" ht="33" customHeight="1" x14ac:dyDescent="0.25">
      <c r="B60" s="247"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47"/>
      <c r="D60" s="247"/>
      <c r="E60" s="247"/>
      <c r="F60" s="247"/>
      <c r="G60" s="247"/>
      <c r="H60" s="247"/>
      <c r="I60" s="247"/>
      <c r="J60" s="247"/>
      <c r="K60" s="247"/>
      <c r="L60" s="247"/>
      <c r="M60" s="247"/>
      <c r="N60" s="247"/>
      <c r="O60" s="247"/>
      <c r="P60" s="247"/>
      <c r="Q60" s="247"/>
    </row>
    <row r="61" spans="2:17" ht="15" customHeight="1" x14ac:dyDescent="0.25">
      <c r="B61" s="2"/>
      <c r="C61" s="167"/>
      <c r="D61" s="167"/>
      <c r="E61" s="167"/>
      <c r="F61" s="167"/>
      <c r="G61" s="167"/>
      <c r="H61" s="167"/>
      <c r="I61" s="167"/>
      <c r="J61" s="167"/>
    </row>
    <row r="62" spans="2:17" ht="15" customHeight="1" x14ac:dyDescent="0.25">
      <c r="B62" s="2" t="s">
        <v>58</v>
      </c>
      <c r="C62" s="167"/>
      <c r="D62" s="167"/>
      <c r="E62" s="167"/>
      <c r="F62" s="167"/>
      <c r="G62" s="167"/>
      <c r="H62" s="167"/>
      <c r="I62" s="167"/>
      <c r="J62" s="167"/>
    </row>
    <row r="63" spans="2:17" ht="15" customHeight="1" x14ac:dyDescent="0.25">
      <c r="B63" s="2" t="str">
        <f>"● RTV &lt; "&amp;HULP!D16*100&amp;"% en solvabiliteit &lt; "&amp;HULP!E16*100&amp;"%: knockout"</f>
        <v>● RTV &lt; 0% en solvabiliteit &lt; 10%: knockout</v>
      </c>
      <c r="C63" s="167"/>
      <c r="D63" s="2"/>
      <c r="E63" s="167"/>
      <c r="F63" s="167"/>
      <c r="G63" s="167"/>
      <c r="H63" s="167"/>
      <c r="I63" s="2"/>
      <c r="J63" s="167"/>
    </row>
    <row r="64" spans="2:17" ht="15" customHeight="1" x14ac:dyDescent="0.25">
      <c r="B64" s="2" t="str">
        <f>"● RTV &lt; "&amp;HULP!D16*100&amp;"% en solvabiliteit &gt;= "&amp;HULP!E28*100&amp;"%: aantal punten is 0, alleen knockout voor RTV vervalt!"</f>
        <v>● RTV &lt; 0% en solvabiliteit &gt;= 40%: aantal punten is 0, alleen knockout voor RTV vervalt!</v>
      </c>
      <c r="C64" s="167"/>
      <c r="D64" s="167"/>
      <c r="E64" s="167"/>
      <c r="F64" s="167"/>
      <c r="G64" s="167"/>
      <c r="H64" s="167"/>
      <c r="I64" s="167"/>
      <c r="J64" s="167"/>
    </row>
    <row r="65" spans="2:10" ht="15" customHeight="1" x14ac:dyDescent="0.25">
      <c r="B65" s="2" t="str">
        <f>"● RTV &gt;= "&amp;HULP!D16*100&amp;"% en &lt; "&amp;HULP!E16*100&amp;"%."</f>
        <v>● RTV &gt;= 0% en &lt; 10%.</v>
      </c>
      <c r="C65" s="167"/>
      <c r="D65" s="167"/>
      <c r="E65" s="167"/>
      <c r="F65" s="167"/>
      <c r="G65" s="167"/>
      <c r="H65" s="167"/>
      <c r="I65" s="167"/>
      <c r="J65" s="167"/>
    </row>
    <row r="66" spans="2:10" ht="15" customHeight="1" x14ac:dyDescent="0.25">
      <c r="B66" s="2"/>
      <c r="C66" s="167"/>
      <c r="D66" s="167"/>
      <c r="E66" s="167"/>
      <c r="F66" s="167"/>
      <c r="G66" s="167"/>
      <c r="H66" s="167"/>
      <c r="I66" s="167"/>
      <c r="J66" s="167"/>
    </row>
    <row r="67" spans="2:10" ht="15" customHeight="1" x14ac:dyDescent="0.25">
      <c r="B67" s="2"/>
      <c r="C67" s="167"/>
      <c r="D67" s="167"/>
      <c r="E67" s="167"/>
      <c r="F67" s="167"/>
      <c r="G67" s="167"/>
      <c r="H67" s="167"/>
      <c r="I67" s="167"/>
      <c r="J67" s="167"/>
    </row>
    <row r="68" spans="2:10" ht="15" customHeight="1" x14ac:dyDescent="0.25">
      <c r="B68" s="2"/>
      <c r="C68" s="167"/>
      <c r="D68" s="167"/>
      <c r="E68" s="167"/>
      <c r="F68" s="167"/>
      <c r="G68" s="167"/>
      <c r="H68" s="167"/>
      <c r="I68" s="167"/>
      <c r="J68" s="167"/>
    </row>
    <row r="69" spans="2:10" ht="15" customHeight="1" x14ac:dyDescent="0.25">
      <c r="B69" s="2" t="str">
        <f>"● RTV &gt;= "&amp;HULP!E16*100&amp;"%: aantal punten is 2."</f>
        <v>● RTV &gt;= 10%: aantal punten is 2.</v>
      </c>
      <c r="C69" s="167"/>
      <c r="D69" s="167"/>
      <c r="E69" s="167"/>
      <c r="F69" s="167"/>
      <c r="G69" s="167"/>
      <c r="H69" s="167"/>
      <c r="I69" s="167"/>
      <c r="J69" s="167"/>
    </row>
    <row r="70" spans="2:10" ht="15" customHeight="1" x14ac:dyDescent="0.25"/>
    <row r="71" spans="2:10" ht="15" customHeight="1" x14ac:dyDescent="0.25"/>
    <row r="72" spans="2:10" ht="15" customHeight="1" x14ac:dyDescent="0.25"/>
    <row r="73" spans="2:10" ht="15" customHeight="1" x14ac:dyDescent="0.25"/>
    <row r="74" spans="2:10" ht="15" customHeight="1" x14ac:dyDescent="0.25"/>
    <row r="75" spans="2:10" ht="15" customHeight="1" x14ac:dyDescent="0.25"/>
    <row r="76" spans="2:10" ht="15" customHeight="1" x14ac:dyDescent="0.25"/>
    <row r="77" spans="2:10" ht="15" customHeight="1" x14ac:dyDescent="0.25"/>
    <row r="78" spans="2:10" ht="15" customHeight="1" x14ac:dyDescent="0.25"/>
    <row r="79" spans="2:10" ht="15" customHeight="1" x14ac:dyDescent="0.25"/>
    <row r="80" spans="2:10" ht="15" customHeight="1" x14ac:dyDescent="0.25"/>
    <row r="81" spans="2:4" ht="15" customHeight="1" x14ac:dyDescent="0.25"/>
    <row r="82" spans="2:4" ht="15" customHeight="1" x14ac:dyDescent="0.25"/>
    <row r="83" spans="2:4" ht="15" customHeight="1" x14ac:dyDescent="0.25"/>
    <row r="84" spans="2:4" ht="15" customHeight="1" x14ac:dyDescent="0.25"/>
    <row r="85" spans="2:4" ht="15" customHeight="1" x14ac:dyDescent="0.25"/>
    <row r="86" spans="2:4" ht="15" customHeight="1" x14ac:dyDescent="0.25"/>
    <row r="87" spans="2:4" ht="15" customHeight="1" x14ac:dyDescent="0.25"/>
    <row r="88" spans="2:4" ht="15" customHeight="1" x14ac:dyDescent="0.25"/>
    <row r="89" spans="2:4" ht="15" customHeight="1" x14ac:dyDescent="0.25"/>
    <row r="90" spans="2:4" ht="15" customHeight="1" x14ac:dyDescent="0.25">
      <c r="B90" s="2" t="s">
        <v>108</v>
      </c>
    </row>
    <row r="91" spans="2:4" ht="15" customHeight="1" x14ac:dyDescent="0.25"/>
    <row r="92" spans="2:4" ht="17.399999999999999" x14ac:dyDescent="0.3">
      <c r="B92" s="6" t="s">
        <v>59</v>
      </c>
    </row>
    <row r="93" spans="2:4" ht="15" customHeight="1" x14ac:dyDescent="0.25">
      <c r="B93" s="2" t="s">
        <v>73</v>
      </c>
    </row>
    <row r="94" spans="2:4" ht="15" customHeight="1" x14ac:dyDescent="0.25">
      <c r="B94" s="2" t="s">
        <v>60</v>
      </c>
    </row>
    <row r="95" spans="2:4" ht="15" customHeight="1" x14ac:dyDescent="0.25">
      <c r="B95" s="2"/>
    </row>
    <row r="96" spans="2:4" ht="15" customHeight="1" x14ac:dyDescent="0.3">
      <c r="B96" s="2" t="s">
        <v>104</v>
      </c>
      <c r="C96" s="169">
        <f>+HULP!$D$17</f>
        <v>1</v>
      </c>
      <c r="D96" s="3" t="s">
        <v>119</v>
      </c>
    </row>
    <row r="97" spans="2:4" ht="15" customHeight="1" x14ac:dyDescent="0.3">
      <c r="B97" s="2" t="s">
        <v>57</v>
      </c>
      <c r="C97" s="4">
        <f>+HULP!$E$17</f>
        <v>1.5</v>
      </c>
      <c r="D97" s="3" t="s">
        <v>119</v>
      </c>
    </row>
    <row r="98" spans="2:4" ht="15" customHeight="1" x14ac:dyDescent="0.3">
      <c r="B98" s="2" t="s">
        <v>115</v>
      </c>
      <c r="C98" s="2" t="s">
        <v>120</v>
      </c>
    </row>
    <row r="99" spans="2:4" ht="15" customHeight="1" x14ac:dyDescent="0.25">
      <c r="B99" s="2"/>
    </row>
    <row r="100" spans="2:4" ht="15" customHeight="1" x14ac:dyDescent="0.25">
      <c r="B100" s="2" t="s">
        <v>61</v>
      </c>
    </row>
    <row r="101" spans="2:4" ht="15" customHeight="1" x14ac:dyDescent="0.25">
      <c r="B101" s="2" t="s">
        <v>62</v>
      </c>
    </row>
    <row r="102" spans="2:4" ht="15" customHeight="1" x14ac:dyDescent="0.25">
      <c r="B102" s="2" t="s">
        <v>63</v>
      </c>
    </row>
    <row r="103" spans="2:4" ht="15" customHeight="1" x14ac:dyDescent="0.25">
      <c r="B103" s="167"/>
    </row>
    <row r="104" spans="2:4" ht="15" customHeight="1" x14ac:dyDescent="0.25">
      <c r="B104" s="2"/>
    </row>
    <row r="105" spans="2:4" ht="15" customHeight="1" x14ac:dyDescent="0.25">
      <c r="B105" s="2"/>
    </row>
    <row r="106" spans="2:4" ht="15" customHeight="1" x14ac:dyDescent="0.25">
      <c r="B106" s="2" t="s">
        <v>64</v>
      </c>
    </row>
    <row r="107" spans="2:4" ht="15" customHeight="1" x14ac:dyDescent="0.25"/>
    <row r="108" spans="2:4" ht="15" customHeight="1" x14ac:dyDescent="0.25"/>
    <row r="109" spans="2:4" ht="15" customHeight="1" x14ac:dyDescent="0.25"/>
    <row r="110" spans="2:4" ht="15" customHeight="1" x14ac:dyDescent="0.25"/>
    <row r="111" spans="2:4" ht="15" customHeight="1" x14ac:dyDescent="0.25"/>
    <row r="112" spans="2:4" ht="15" customHeight="1" x14ac:dyDescent="0.25"/>
    <row r="113" spans="2:2" ht="15" customHeight="1" x14ac:dyDescent="0.25"/>
    <row r="114" spans="2:2" ht="15" customHeight="1" x14ac:dyDescent="0.25"/>
    <row r="115" spans="2:2" ht="15" customHeight="1" x14ac:dyDescent="0.25"/>
    <row r="116" spans="2:2" ht="15" customHeight="1" x14ac:dyDescent="0.25"/>
    <row r="117" spans="2:2" ht="15" customHeight="1" x14ac:dyDescent="0.25"/>
    <row r="118" spans="2:2" ht="15" customHeight="1" x14ac:dyDescent="0.25"/>
    <row r="119" spans="2:2" ht="15" customHeight="1" x14ac:dyDescent="0.25"/>
    <row r="120" spans="2:2" ht="15" customHeight="1" x14ac:dyDescent="0.25"/>
    <row r="121" spans="2:2" ht="15" customHeight="1" x14ac:dyDescent="0.25"/>
    <row r="122" spans="2:2" ht="15" customHeight="1" x14ac:dyDescent="0.25"/>
    <row r="123" spans="2:2" ht="15" customHeight="1" x14ac:dyDescent="0.25"/>
    <row r="124" spans="2:2" ht="15" customHeight="1" x14ac:dyDescent="0.25"/>
    <row r="125" spans="2:2" ht="15" customHeight="1" x14ac:dyDescent="0.25"/>
    <row r="126" spans="2:2" ht="15" customHeight="1" x14ac:dyDescent="0.25"/>
    <row r="127" spans="2:2" ht="15" customHeight="1" x14ac:dyDescent="0.25">
      <c r="B127" s="154" t="s">
        <v>74</v>
      </c>
    </row>
    <row r="128" spans="2:2" ht="15" customHeight="1" x14ac:dyDescent="0.25"/>
    <row r="129" ht="15" customHeight="1" x14ac:dyDescent="0.25"/>
  </sheetData>
  <sheetProtection algorithmName="SHA-512" hashValue="Ih6qvfaCUuCXWar91BZng95DJvC/d/M08DE/euQUF74NL2EIaW60uv46dG8UKGft1zHNt/I4HNm60Kdt6pE6vg==" saltValue="Dm+7uCkSMxGCQzVPoh5kuA==" spinCount="100000" sheet="1" objects="1" scenarios="1"/>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60960</xdr:colOff>
                <xdr:row>25</xdr:row>
                <xdr:rowOff>60960</xdr:rowOff>
              </from>
              <to>
                <xdr:col>8</xdr:col>
                <xdr:colOff>190500</xdr:colOff>
                <xdr:row>27</xdr:row>
                <xdr:rowOff>182880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99060</xdr:colOff>
                <xdr:row>65</xdr:row>
                <xdr:rowOff>60960</xdr:rowOff>
              </from>
              <to>
                <xdr:col>8</xdr:col>
                <xdr:colOff>236220</xdr:colOff>
                <xdr:row>67</xdr:row>
                <xdr:rowOff>160020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68580</xdr:colOff>
                <xdr:row>102</xdr:row>
                <xdr:rowOff>76200</xdr:rowOff>
              </from>
              <to>
                <xdr:col>7</xdr:col>
                <xdr:colOff>563880</xdr:colOff>
                <xdr:row>104</xdr:row>
                <xdr:rowOff>175260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L105"/>
  <sheetViews>
    <sheetView showGridLines="0" showOutlineSymbols="0" zoomScale="85" zoomScaleNormal="85" zoomScaleSheetLayoutView="100" workbookViewId="0">
      <selection activeCell="D31" sqref="D31:E31"/>
    </sheetView>
  </sheetViews>
  <sheetFormatPr defaultColWidth="9.109375" defaultRowHeight="0" customHeight="1" zeroHeight="1" x14ac:dyDescent="0.25"/>
  <cols>
    <col min="1" max="1" width="2.5546875" style="13" customWidth="1"/>
    <col min="2" max="2" width="39.88671875" style="13" customWidth="1"/>
    <col min="3" max="3" width="34.5546875" style="13" customWidth="1"/>
    <col min="4" max="5" width="18.6640625" style="13" customWidth="1"/>
    <col min="6" max="6" width="13.5546875" style="13" customWidth="1"/>
    <col min="7" max="7" width="13.33203125" style="13" customWidth="1"/>
    <col min="8" max="8" width="1.77734375" style="13" customWidth="1"/>
    <col min="9" max="9" width="13.88671875" style="13" customWidth="1"/>
    <col min="10" max="10" width="3.109375" style="13" customWidth="1"/>
    <col min="11" max="11" width="8" style="13" customWidth="1"/>
    <col min="12" max="12" width="6.88671875" style="14" customWidth="1"/>
    <col min="13" max="13" width="9.109375" style="13" customWidth="1"/>
    <col min="14" max="18" width="11.109375" style="13" customWidth="1"/>
    <col min="19" max="20" width="9.109375" style="13" customWidth="1"/>
    <col min="21" max="16384" width="9.109375" style="13"/>
  </cols>
  <sheetData>
    <row r="1" spans="2:12" ht="18" customHeight="1" thickBot="1" x14ac:dyDescent="0.3"/>
    <row r="2" spans="2:12" ht="18" customHeight="1" x14ac:dyDescent="0.25">
      <c r="B2" s="15"/>
      <c r="C2" s="16"/>
      <c r="D2" s="16"/>
      <c r="E2" s="16"/>
      <c r="F2" s="16"/>
      <c r="G2" s="16"/>
      <c r="H2" s="16"/>
      <c r="I2" s="17"/>
    </row>
    <row r="3" spans="2:12" ht="17.399999999999999" x14ac:dyDescent="0.3">
      <c r="B3" s="7" t="s">
        <v>124</v>
      </c>
      <c r="C3" s="19"/>
      <c r="D3" s="19"/>
      <c r="E3" s="20"/>
      <c r="F3" s="20"/>
      <c r="G3" s="20"/>
      <c r="H3" s="20"/>
      <c r="I3" s="21"/>
    </row>
    <row r="4" spans="2:12" ht="18" customHeight="1" x14ac:dyDescent="0.25">
      <c r="B4" s="22"/>
      <c r="C4" s="23"/>
      <c r="D4" s="23"/>
      <c r="E4" s="20"/>
      <c r="F4" s="20"/>
      <c r="G4" s="20"/>
      <c r="H4" s="20"/>
      <c r="I4" s="21"/>
    </row>
    <row r="5" spans="2:12" ht="22.2" x14ac:dyDescent="0.35">
      <c r="B5" s="149" t="s">
        <v>113</v>
      </c>
      <c r="C5" s="23"/>
      <c r="D5" s="23"/>
      <c r="E5" s="20"/>
      <c r="F5" s="20"/>
      <c r="G5" s="20"/>
      <c r="H5" s="20"/>
      <c r="I5" s="21"/>
      <c r="L5" s="13"/>
    </row>
    <row r="6" spans="2:12" ht="18" customHeight="1" x14ac:dyDescent="0.25">
      <c r="B6" s="22"/>
      <c r="C6" s="23"/>
      <c r="D6" s="23"/>
      <c r="E6" s="24"/>
      <c r="F6" s="24"/>
      <c r="G6" s="24"/>
      <c r="H6" s="24"/>
      <c r="I6" s="21"/>
      <c r="L6" s="13"/>
    </row>
    <row r="7" spans="2:12" ht="18" customHeight="1" x14ac:dyDescent="0.25">
      <c r="B7" s="18" t="s">
        <v>0</v>
      </c>
      <c r="C7" s="253"/>
      <c r="D7" s="254"/>
      <c r="E7" s="24"/>
      <c r="F7" s="24"/>
      <c r="G7" s="24"/>
      <c r="H7" s="24"/>
      <c r="I7" s="21"/>
      <c r="L7" s="13"/>
    </row>
    <row r="8" spans="2:12" ht="18" customHeight="1" thickBot="1" x14ac:dyDescent="0.3">
      <c r="B8" s="25"/>
      <c r="C8" s="26"/>
      <c r="D8" s="26"/>
      <c r="E8" s="27"/>
      <c r="F8" s="26"/>
      <c r="G8" s="26"/>
      <c r="H8" s="28"/>
      <c r="I8" s="29"/>
      <c r="L8" s="13"/>
    </row>
    <row r="9" spans="2:12" ht="18" customHeight="1" thickBot="1" x14ac:dyDescent="0.3">
      <c r="B9" s="30"/>
      <c r="E9" s="31"/>
      <c r="H9" s="32"/>
      <c r="L9" s="13"/>
    </row>
    <row r="10" spans="2:12" ht="18" customHeight="1" x14ac:dyDescent="0.25">
      <c r="B10" s="33" t="s">
        <v>76</v>
      </c>
      <c r="C10" s="34"/>
      <c r="D10" s="35"/>
      <c r="E10" s="36"/>
      <c r="F10" s="37"/>
      <c r="G10" s="37"/>
      <c r="H10" s="38"/>
      <c r="I10" s="39"/>
      <c r="L10" s="13"/>
    </row>
    <row r="11" spans="2:12" ht="27.6" x14ac:dyDescent="0.25">
      <c r="B11" s="40" t="s">
        <v>77</v>
      </c>
      <c r="C11" s="41" t="s">
        <v>78</v>
      </c>
      <c r="D11" s="253"/>
      <c r="E11" s="257"/>
      <c r="F11" s="257"/>
      <c r="G11" s="254"/>
      <c r="H11" s="43"/>
      <c r="I11" s="44"/>
      <c r="L11" s="13"/>
    </row>
    <row r="12" spans="2:12" ht="18" customHeight="1" x14ac:dyDescent="0.25">
      <c r="B12" s="45"/>
      <c r="C12" s="46"/>
      <c r="D12" s="47"/>
      <c r="E12" s="48"/>
      <c r="F12" s="42"/>
      <c r="G12" s="42"/>
      <c r="H12" s="43"/>
      <c r="I12" s="44"/>
      <c r="L12" s="13"/>
    </row>
    <row r="13" spans="2:12" ht="18" customHeight="1" x14ac:dyDescent="0.25">
      <c r="B13" s="49"/>
      <c r="C13" s="50" t="s">
        <v>48</v>
      </c>
      <c r="D13" s="51"/>
      <c r="E13" s="46" t="s">
        <v>37</v>
      </c>
      <c r="F13" s="42"/>
      <c r="G13" s="42"/>
      <c r="H13" s="43"/>
      <c r="I13" s="44"/>
      <c r="L13" s="13"/>
    </row>
    <row r="14" spans="2:12" ht="18" customHeight="1" x14ac:dyDescent="0.25">
      <c r="B14" s="49"/>
      <c r="C14" s="52"/>
      <c r="D14" s="47"/>
      <c r="E14" s="48"/>
      <c r="F14" s="53"/>
      <c r="G14" s="42"/>
      <c r="H14" s="43"/>
      <c r="I14" s="44"/>
      <c r="L14" s="13"/>
    </row>
    <row r="15" spans="2:12" ht="18" customHeight="1" x14ac:dyDescent="0.25">
      <c r="B15" s="49"/>
      <c r="C15" s="52"/>
      <c r="D15" s="54">
        <v>2020</v>
      </c>
      <c r="E15" s="55">
        <f>D15-1</f>
        <v>2019</v>
      </c>
      <c r="F15" s="42"/>
      <c r="G15" s="42"/>
      <c r="H15" s="42"/>
      <c r="I15" s="44"/>
      <c r="L15" s="13"/>
    </row>
    <row r="16" spans="2:12" ht="18" customHeight="1" thickBot="1" x14ac:dyDescent="0.3">
      <c r="B16" s="56"/>
      <c r="C16" s="57" t="s">
        <v>47</v>
      </c>
      <c r="D16" s="58" t="s">
        <v>25</v>
      </c>
      <c r="E16" s="59" t="str">
        <f>+D16</f>
        <v>EUR</v>
      </c>
      <c r="F16" s="61"/>
      <c r="G16" s="61"/>
      <c r="H16" s="61"/>
      <c r="I16" s="62"/>
      <c r="L16" s="13"/>
    </row>
    <row r="17" spans="2:12" ht="18" customHeight="1" x14ac:dyDescent="0.25">
      <c r="B17" s="63" t="s">
        <v>1</v>
      </c>
      <c r="C17" s="64"/>
      <c r="D17" s="109"/>
      <c r="E17" s="109"/>
      <c r="F17" s="65"/>
      <c r="G17" s="65"/>
      <c r="H17" s="65"/>
      <c r="I17" s="66"/>
      <c r="L17" s="13"/>
    </row>
    <row r="18" spans="2:12" ht="18" customHeight="1" x14ac:dyDescent="0.25">
      <c r="B18" s="67" t="s">
        <v>79</v>
      </c>
      <c r="C18" s="68"/>
      <c r="D18" s="110"/>
      <c r="E18" s="110"/>
      <c r="F18" s="65"/>
      <c r="G18" s="65"/>
      <c r="H18" s="65"/>
      <c r="I18" s="66"/>
      <c r="L18" s="13"/>
    </row>
    <row r="19" spans="2:12" ht="18" customHeight="1" x14ac:dyDescent="0.25">
      <c r="B19" s="69" t="s">
        <v>80</v>
      </c>
      <c r="C19" s="70"/>
      <c r="D19" s="109"/>
      <c r="E19" s="109"/>
      <c r="F19" s="8" t="s">
        <v>109</v>
      </c>
      <c r="H19" s="65"/>
      <c r="I19" s="66"/>
    </row>
    <row r="20" spans="2:12" ht="18" customHeight="1" x14ac:dyDescent="0.25">
      <c r="B20" s="72" t="s">
        <v>31</v>
      </c>
      <c r="C20" s="65"/>
      <c r="D20" s="111">
        <f>+TotaalVermogenN-VasteActivaN-LiquideMiddelenN</f>
        <v>0</v>
      </c>
      <c r="E20" s="111">
        <f>+TotaalVermogenNmin1-VasteActivaNmin1-LiquideMiddelenNmin1</f>
        <v>0</v>
      </c>
      <c r="F20" s="8"/>
      <c r="H20" s="65"/>
      <c r="I20" s="66"/>
    </row>
    <row r="21" spans="2:12" ht="18" customHeight="1" x14ac:dyDescent="0.25">
      <c r="B21" s="69" t="s">
        <v>2</v>
      </c>
      <c r="C21" s="70"/>
      <c r="D21" s="109"/>
      <c r="E21" s="109"/>
      <c r="F21" s="9"/>
      <c r="H21" s="65"/>
      <c r="I21" s="66"/>
    </row>
    <row r="22" spans="2:12" ht="18" customHeight="1" x14ac:dyDescent="0.25">
      <c r="B22" s="73"/>
      <c r="C22" s="74" t="s">
        <v>33</v>
      </c>
      <c r="D22" s="112">
        <f>+LiquideMiddelenN+D20</f>
        <v>0</v>
      </c>
      <c r="E22" s="112">
        <f>+LiquideMiddelenNmin1+E20</f>
        <v>0</v>
      </c>
      <c r="F22" s="9"/>
      <c r="H22" s="65"/>
      <c r="I22" s="66"/>
    </row>
    <row r="23" spans="2:12" ht="18" customHeight="1" x14ac:dyDescent="0.25">
      <c r="B23" s="75"/>
      <c r="C23" s="76" t="s">
        <v>3</v>
      </c>
      <c r="D23" s="110">
        <f>+VlottendeActivaN+VasteActivaN</f>
        <v>0</v>
      </c>
      <c r="E23" s="110">
        <f>+VlottendeActivaNmin1+VasteActivaNmin1</f>
        <v>0</v>
      </c>
      <c r="F23" s="10"/>
      <c r="H23" s="65"/>
      <c r="I23" s="66"/>
    </row>
    <row r="24" spans="2:12" ht="18" customHeight="1" x14ac:dyDescent="0.25">
      <c r="B24" s="67" t="s">
        <v>4</v>
      </c>
      <c r="C24" s="68"/>
      <c r="D24" s="110"/>
      <c r="E24" s="110"/>
      <c r="F24" s="9"/>
      <c r="H24" s="65"/>
      <c r="I24" s="66"/>
    </row>
    <row r="25" spans="2:12" ht="18" customHeight="1" x14ac:dyDescent="0.25">
      <c r="B25" s="69" t="s">
        <v>122</v>
      </c>
      <c r="C25" s="70"/>
      <c r="D25" s="109"/>
      <c r="E25" s="109"/>
      <c r="F25" s="8" t="s">
        <v>110</v>
      </c>
      <c r="H25" s="65"/>
      <c r="I25" s="66"/>
    </row>
    <row r="26" spans="2:12" ht="18" customHeight="1" x14ac:dyDescent="0.25">
      <c r="B26" s="11" t="s">
        <v>81</v>
      </c>
      <c r="C26" s="70"/>
      <c r="D26" s="109"/>
      <c r="E26" s="109"/>
      <c r="F26" s="8" t="s">
        <v>111</v>
      </c>
      <c r="H26" s="65"/>
      <c r="I26" s="66"/>
    </row>
    <row r="27" spans="2:12" ht="18" customHeight="1" x14ac:dyDescent="0.25">
      <c r="B27" s="72" t="s">
        <v>82</v>
      </c>
      <c r="C27" s="65"/>
      <c r="D27" s="112">
        <f>TotaalVermogenN-EigenVermogenN-VreemdVermogenLangN</f>
        <v>0</v>
      </c>
      <c r="E27" s="112">
        <f>TotaalVermogenNmin1-EigenVermogenNmin1-VreemdVermogenLangNmin1</f>
        <v>0</v>
      </c>
      <c r="F27" s="9"/>
      <c r="H27" s="65"/>
      <c r="I27" s="66"/>
    </row>
    <row r="28" spans="2:12" ht="18" customHeight="1" x14ac:dyDescent="0.25">
      <c r="B28" s="77"/>
      <c r="C28" s="78" t="s">
        <v>5</v>
      </c>
      <c r="D28" s="110">
        <f>TotaalVermogenN-EigenVermogenN</f>
        <v>0</v>
      </c>
      <c r="E28" s="110">
        <f>TotaalVermogenNmin1-EigenVermogenNmin1</f>
        <v>0</v>
      </c>
      <c r="F28" s="65"/>
      <c r="G28" s="71"/>
      <c r="H28" s="65"/>
      <c r="I28" s="66"/>
    </row>
    <row r="29" spans="2:12" ht="18" customHeight="1" x14ac:dyDescent="0.25">
      <c r="B29" s="75"/>
      <c r="C29" s="76" t="s">
        <v>6</v>
      </c>
      <c r="D29" s="110">
        <f>SUM(D25:D27)</f>
        <v>0</v>
      </c>
      <c r="E29" s="110">
        <f>SUM(E25:E27)</f>
        <v>0</v>
      </c>
      <c r="F29" s="65"/>
      <c r="G29" s="71"/>
      <c r="H29" s="65"/>
      <c r="I29" s="66"/>
    </row>
    <row r="30" spans="2:12" ht="18" customHeight="1" x14ac:dyDescent="0.25">
      <c r="B30" s="79" t="s">
        <v>7</v>
      </c>
      <c r="C30" s="70"/>
      <c r="D30" s="110"/>
      <c r="E30" s="110"/>
      <c r="F30" s="65"/>
      <c r="G30" s="65"/>
      <c r="H30" s="65"/>
      <c r="I30" s="66"/>
    </row>
    <row r="31" spans="2:12" ht="18" customHeight="1" thickBot="1" x14ac:dyDescent="0.3">
      <c r="B31" s="80" t="s">
        <v>35</v>
      </c>
      <c r="C31" s="81"/>
      <c r="D31" s="113"/>
      <c r="E31" s="113"/>
      <c r="F31" s="82"/>
      <c r="G31" s="82"/>
      <c r="H31" s="82"/>
      <c r="I31" s="83"/>
    </row>
    <row r="32" spans="2:12" ht="18" customHeight="1" thickBot="1" x14ac:dyDescent="0.3">
      <c r="B32" s="84"/>
      <c r="C32" s="65"/>
      <c r="D32" s="65"/>
      <c r="E32" s="65"/>
      <c r="F32" s="65"/>
      <c r="G32" s="65"/>
      <c r="H32" s="65"/>
      <c r="I32" s="65"/>
    </row>
    <row r="33" spans="1:12" ht="28.2" thickBot="1" x14ac:dyDescent="0.3">
      <c r="B33" s="85" t="s">
        <v>8</v>
      </c>
      <c r="C33" s="86"/>
      <c r="D33" s="108">
        <f>D15</f>
        <v>2020</v>
      </c>
      <c r="E33" s="108">
        <f>E15</f>
        <v>2019</v>
      </c>
      <c r="F33" s="108" t="s">
        <v>32</v>
      </c>
      <c r="G33" s="108" t="s">
        <v>28</v>
      </c>
      <c r="H33" s="86"/>
      <c r="I33" s="245" t="s">
        <v>24</v>
      </c>
      <c r="K33" s="14"/>
      <c r="L33" s="13"/>
    </row>
    <row r="34" spans="1:12" ht="18" customHeight="1" x14ac:dyDescent="0.25">
      <c r="B34" s="87"/>
      <c r="C34" s="88"/>
      <c r="D34" s="89"/>
      <c r="E34" s="89"/>
      <c r="F34" s="90"/>
      <c r="I34" s="91"/>
      <c r="K34" s="14"/>
      <c r="L34" s="13"/>
    </row>
    <row r="35" spans="1:12" ht="18" customHeight="1" x14ac:dyDescent="0.25">
      <c r="B35" s="92"/>
      <c r="C35" s="177" t="s">
        <v>9</v>
      </c>
      <c r="D35" s="178">
        <v>1</v>
      </c>
      <c r="E35" s="178">
        <v>1</v>
      </c>
      <c r="F35" s="102"/>
      <c r="I35" s="103"/>
      <c r="K35" s="14"/>
      <c r="L35" s="13"/>
    </row>
    <row r="36" spans="1:12" s="94" customFormat="1" ht="18" customHeight="1" thickBot="1" x14ac:dyDescent="0.3">
      <c r="A36" s="13"/>
      <c r="B36" s="92"/>
      <c r="C36" s="93"/>
      <c r="D36" s="104"/>
      <c r="E36" s="105"/>
      <c r="F36" s="106"/>
      <c r="I36" s="107"/>
      <c r="K36" s="95"/>
    </row>
    <row r="37" spans="1:12" s="94" customFormat="1" ht="18" customHeight="1" x14ac:dyDescent="0.25">
      <c r="A37" s="13"/>
      <c r="B37" s="179" t="s">
        <v>10</v>
      </c>
      <c r="C37" s="177" t="s">
        <v>11</v>
      </c>
      <c r="D37" s="180">
        <f>IF(TotaalVermogenN=0,0,EigenVermogenN/TotaalVermogenN)</f>
        <v>0</v>
      </c>
      <c r="E37" s="180">
        <f>IF(TotaalVermogenNmin1=0,0,EigenVermogenNmin1/TotaalVermogenNmin1)</f>
        <v>0</v>
      </c>
      <c r="F37" s="181">
        <f>C47</f>
        <v>0.2</v>
      </c>
      <c r="G37" s="182">
        <f>(((SolvabiliteitN*D35)+(SolvabiliteitNmin1*E35))/2)</f>
        <v>0</v>
      </c>
      <c r="H37" s="183"/>
      <c r="I37" s="184" t="str">
        <f>IF(TotaalVermogenN=0,"",IF(SolvabiliteitGemiddeld&gt;=G47,G48,IF(AND(C47&lt;SolvabiliteitGemiddeld,SolvabiliteitGemiddeld&lt;G47),ROUND(1+((SolvabiliteitGemiddeld-C47)*((G48-E48)/(G47-E47))),2),IF(SolvabiliteitGemiddeld=D47,1,0))))</f>
        <v/>
      </c>
      <c r="K37" s="95"/>
    </row>
    <row r="38" spans="1:12" s="94" customFormat="1" ht="18" customHeight="1" x14ac:dyDescent="0.25">
      <c r="A38" s="13"/>
      <c r="B38" s="179" t="s">
        <v>12</v>
      </c>
      <c r="C38" s="177" t="s">
        <v>34</v>
      </c>
      <c r="D38" s="180">
        <f>IF(TotaalVermogenN=0,0,NettoResultaatN/TotaalVermogenN)</f>
        <v>0</v>
      </c>
      <c r="E38" s="180">
        <f>IF(TotaalVermogenNmin1=0,0,NettoResultaatNmin1/TotaalVermogenNmin1)</f>
        <v>0</v>
      </c>
      <c r="F38" s="185">
        <f>E49</f>
        <v>0</v>
      </c>
      <c r="G38" s="182">
        <f>(((RentabiliteitN*D35)+(RentabiliteitNmin1*E35)/2))</f>
        <v>0</v>
      </c>
      <c r="H38" s="183"/>
      <c r="I38" s="186" t="str">
        <f>IF(NettoResultaatN="","",IF(SUM(D17:E31)=0,0,IF(RentabiliteitGemiddeld&gt;=G49,G50,IF(AND(E49&lt;RentabiliteitGemiddeld,RentabiliteitGemiddeld&lt;G49),ROUND(1+(((RentabiliteitGemiddeld-E49)/(G49-E49))*(G50-E50)),2),IF(RentabiliteitGemiddeld=E49,1,0)))))</f>
        <v/>
      </c>
      <c r="K38" s="95"/>
    </row>
    <row r="39" spans="1:12" s="94" customFormat="1" ht="18" customHeight="1" thickBot="1" x14ac:dyDescent="0.3">
      <c r="A39" s="13"/>
      <c r="B39" s="179" t="s">
        <v>13</v>
      </c>
      <c r="C39" s="177" t="s">
        <v>14</v>
      </c>
      <c r="D39" s="187">
        <f>IF(TotaalVermogenN=0,0,IF(VreemdVermogenKortN=0,1.5,VlottendeActivaN/VreemdVermogenKortN))</f>
        <v>0</v>
      </c>
      <c r="E39" s="187">
        <f>IF(TotaalVermogenNmin1=0,0,IF(VreemdVermogenKortNmin1=0,1.5,VlottendeActivaNmin1/VreemdVermogenKortNmin1))</f>
        <v>0</v>
      </c>
      <c r="F39" s="188">
        <f>E51</f>
        <v>1</v>
      </c>
      <c r="G39" s="189">
        <f>((+(CurrentRatioNmin1*E35)+(CurrentRatioN*D35))/2)</f>
        <v>0</v>
      </c>
      <c r="H39" s="190"/>
      <c r="I39" s="191">
        <f>IF(CurrentRatioGemiddeld&gt;=G51,G52,IF(AND(E51&lt;CurrentRatioGemiddeld,CurrentRatioGemiddeld&lt;G51),ROUND(1+(((CurrentRatioGemiddeld-E51)/(G51-E51))*(G52-E52)),2),IF(CurrentRatioGemiddeld=E51,1,0)))</f>
        <v>0</v>
      </c>
      <c r="K39" s="95"/>
    </row>
    <row r="40" spans="1:12" s="94" customFormat="1" ht="18" customHeight="1" thickBot="1" x14ac:dyDescent="0.3">
      <c r="A40" s="13"/>
      <c r="B40" s="192"/>
      <c r="C40" s="193"/>
      <c r="D40" s="194"/>
      <c r="E40" s="194"/>
      <c r="F40" s="195"/>
      <c r="G40" s="194"/>
      <c r="H40" s="190"/>
      <c r="I40" s="196"/>
      <c r="K40" s="95"/>
    </row>
    <row r="41" spans="1:12" s="94" customFormat="1" ht="18" customHeight="1" thickBot="1" x14ac:dyDescent="0.3">
      <c r="A41" s="13"/>
      <c r="B41" s="192"/>
      <c r="C41" s="193"/>
      <c r="D41" s="194" t="s">
        <v>65</v>
      </c>
      <c r="E41" s="194" t="s">
        <v>65</v>
      </c>
      <c r="F41" s="195"/>
      <c r="G41" s="197" t="s">
        <v>23</v>
      </c>
      <c r="H41" s="183"/>
      <c r="I41" s="198">
        <f>SUM(I37:I39)</f>
        <v>0</v>
      </c>
      <c r="K41" s="95"/>
    </row>
    <row r="42" spans="1:12" s="94" customFormat="1" ht="18" customHeight="1" thickBot="1" x14ac:dyDescent="0.3">
      <c r="A42" s="13"/>
      <c r="B42" s="97"/>
      <c r="C42" s="98"/>
      <c r="D42" s="13"/>
      <c r="E42" s="96"/>
      <c r="F42" s="96"/>
      <c r="G42" s="96"/>
      <c r="H42" s="99"/>
      <c r="I42" s="65"/>
      <c r="L42" s="95"/>
    </row>
    <row r="43" spans="1:12" ht="18" customHeight="1" x14ac:dyDescent="0.25">
      <c r="B43" s="199" t="s">
        <v>15</v>
      </c>
      <c r="C43" s="200"/>
      <c r="D43" s="200"/>
      <c r="E43" s="200"/>
      <c r="F43" s="200"/>
      <c r="G43" s="200"/>
      <c r="H43" s="201"/>
      <c r="I43" s="202"/>
    </row>
    <row r="44" spans="1:12" ht="18" customHeight="1" x14ac:dyDescent="0.25">
      <c r="B44" s="203"/>
      <c r="C44" s="204"/>
      <c r="D44" s="204"/>
      <c r="E44" s="204"/>
      <c r="F44" s="255" t="s">
        <v>67</v>
      </c>
      <c r="G44" s="255" t="s">
        <v>66</v>
      </c>
      <c r="H44" s="205"/>
      <c r="I44" s="206"/>
    </row>
    <row r="45" spans="1:12" ht="18" customHeight="1" thickBot="1" x14ac:dyDescent="0.3">
      <c r="B45" s="207" t="s">
        <v>16</v>
      </c>
      <c r="C45" s="246" t="s">
        <v>17</v>
      </c>
      <c r="D45" s="246" t="s">
        <v>16</v>
      </c>
      <c r="E45" s="246" t="s">
        <v>32</v>
      </c>
      <c r="F45" s="256"/>
      <c r="G45" s="256"/>
      <c r="H45" s="208"/>
      <c r="I45" s="206"/>
    </row>
    <row r="46" spans="1:12" ht="18" customHeight="1" thickBot="1" x14ac:dyDescent="0.3">
      <c r="B46" s="205" t="s">
        <v>72</v>
      </c>
      <c r="C46" s="209"/>
      <c r="D46" s="210"/>
      <c r="E46" s="211"/>
      <c r="F46" s="212"/>
      <c r="G46" s="212"/>
      <c r="H46" s="211"/>
      <c r="I46" s="206"/>
    </row>
    <row r="47" spans="1:12" ht="18" customHeight="1" x14ac:dyDescent="0.25">
      <c r="B47" s="213" t="s">
        <v>10</v>
      </c>
      <c r="C47" s="214">
        <f>+HULP!D15</f>
        <v>0.2</v>
      </c>
      <c r="D47" s="215" t="s">
        <v>18</v>
      </c>
      <c r="E47" s="216">
        <f>C47</f>
        <v>0.2</v>
      </c>
      <c r="F47" s="217" t="str">
        <f>E47*100&amp;"% - "&amp;G47*100&amp;"%"</f>
        <v>20% - 50%</v>
      </c>
      <c r="G47" s="218">
        <f>+HULP!E15</f>
        <v>0.5</v>
      </c>
      <c r="H47" s="205"/>
      <c r="I47" s="206"/>
    </row>
    <row r="48" spans="1:12" ht="18" customHeight="1" x14ac:dyDescent="0.25">
      <c r="B48" s="219" t="s">
        <v>11</v>
      </c>
      <c r="C48" s="220"/>
      <c r="D48" s="177" t="s">
        <v>19</v>
      </c>
      <c r="E48" s="220">
        <v>1</v>
      </c>
      <c r="F48" s="221" t="str">
        <f>E48&amp;" tot "&amp;G48</f>
        <v>1 tot 4</v>
      </c>
      <c r="G48" s="222">
        <v>4</v>
      </c>
      <c r="H48" s="205"/>
      <c r="I48" s="206"/>
    </row>
    <row r="49" spans="2:9" ht="18" customHeight="1" x14ac:dyDescent="0.25">
      <c r="B49" s="223" t="s">
        <v>12</v>
      </c>
      <c r="C49" s="224">
        <f>+HULP!D16</f>
        <v>0</v>
      </c>
      <c r="D49" s="225" t="s">
        <v>18</v>
      </c>
      <c r="E49" s="226">
        <f>C49</f>
        <v>0</v>
      </c>
      <c r="F49" s="227" t="str">
        <f>E49*100&amp;"% - "&amp;G49*100&amp;"%"</f>
        <v>0% - 10%</v>
      </c>
      <c r="G49" s="226">
        <f>+HULP!E16</f>
        <v>0.1</v>
      </c>
      <c r="H49" s="205"/>
      <c r="I49" s="206"/>
    </row>
    <row r="50" spans="2:9" ht="18" customHeight="1" x14ac:dyDescent="0.25">
      <c r="B50" s="219" t="s">
        <v>36</v>
      </c>
      <c r="C50" s="220"/>
      <c r="D50" s="177" t="s">
        <v>19</v>
      </c>
      <c r="E50" s="220">
        <v>1</v>
      </c>
      <c r="F50" s="221" t="str">
        <f>E50&amp;" tot "&amp;G50</f>
        <v>1 tot 2</v>
      </c>
      <c r="G50" s="220">
        <v>2</v>
      </c>
      <c r="H50" s="205"/>
      <c r="I50" s="206"/>
    </row>
    <row r="51" spans="2:9" ht="18" customHeight="1" x14ac:dyDescent="0.25">
      <c r="B51" s="223" t="s">
        <v>13</v>
      </c>
      <c r="C51" s="228">
        <f>+HULP!D17</f>
        <v>1</v>
      </c>
      <c r="D51" s="225" t="str">
        <f>D47</f>
        <v>Norm: &gt;=</v>
      </c>
      <c r="E51" s="227">
        <f>C51</f>
        <v>1</v>
      </c>
      <c r="F51" s="227" t="str">
        <f>E51&amp;" - "&amp;G51</f>
        <v>1 - 1,5</v>
      </c>
      <c r="G51" s="229">
        <f>+HULP!E17</f>
        <v>1.5</v>
      </c>
      <c r="H51" s="205"/>
      <c r="I51" s="206"/>
    </row>
    <row r="52" spans="2:9" ht="18" customHeight="1" thickBot="1" x14ac:dyDescent="0.3">
      <c r="B52" s="230" t="s">
        <v>20</v>
      </c>
      <c r="C52" s="231"/>
      <c r="D52" s="232" t="s">
        <v>19</v>
      </c>
      <c r="E52" s="233">
        <v>1</v>
      </c>
      <c r="F52" s="234" t="str">
        <f>E52&amp;" tot "&amp;G52</f>
        <v>1 tot 3</v>
      </c>
      <c r="G52" s="233">
        <v>3</v>
      </c>
      <c r="H52" s="205"/>
      <c r="I52" s="206"/>
    </row>
    <row r="53" spans="2:9" ht="18" customHeight="1" x14ac:dyDescent="0.25">
      <c r="B53" s="205"/>
      <c r="C53" s="209"/>
      <c r="D53" s="210"/>
      <c r="E53" s="211"/>
      <c r="F53" s="212"/>
      <c r="G53" s="212"/>
      <c r="H53" s="211"/>
      <c r="I53" s="206"/>
    </row>
    <row r="54" spans="2:9" ht="18" customHeight="1" x14ac:dyDescent="0.25">
      <c r="B54" s="235" t="s">
        <v>21</v>
      </c>
      <c r="C54" s="236"/>
      <c r="D54" s="209"/>
      <c r="E54" s="209"/>
      <c r="F54" s="209"/>
      <c r="G54" s="209"/>
      <c r="H54" s="209"/>
      <c r="I54" s="206"/>
    </row>
    <row r="55" spans="2:9" ht="18" customHeight="1" x14ac:dyDescent="0.25">
      <c r="B55" s="237" t="str">
        <f>"1) De inschrijver dient gemiddeld een waardering te verkrijgen van minimaal 4 punten, onder de volgende voorwaarden:"</f>
        <v>1) De inschrijver dient gemiddeld een waardering te verkrijgen van minimaal 4 punten, onder de volgende voorwaarden:</v>
      </c>
      <c r="C55" s="209"/>
      <c r="D55" s="209"/>
      <c r="E55" s="209"/>
      <c r="F55" s="209"/>
      <c r="G55" s="209"/>
      <c r="H55" s="209"/>
      <c r="I55" s="206"/>
    </row>
    <row r="56" spans="2:9" ht="22.5" customHeight="1" x14ac:dyDescent="0.25">
      <c r="B56" s="249" t="s">
        <v>112</v>
      </c>
      <c r="C56" s="250"/>
      <c r="D56" s="250"/>
      <c r="E56" s="250"/>
      <c r="F56" s="250"/>
      <c r="G56" s="250"/>
      <c r="H56" s="209"/>
      <c r="I56" s="206"/>
    </row>
    <row r="57" spans="2:9" ht="49.8" customHeight="1" x14ac:dyDescent="0.25">
      <c r="B57" s="251" t="str">
        <f>"● er dient een minimale score van 1 punt op rentabiliteit behaald te worden. Indien dit niet behaald wordt dan dient er ter compensatie minimaal een gemiddelde solvabiliteit van "&amp;G47*100-10&amp;"% gehaald te worden."</f>
        <v>● er dient een minimale score van 1 punt op rentabiliteit behaald te worden. Indien dit niet behaald wordt dan dient er ter compensatie minimaal een gemiddelde solvabiliteit van 40% gehaald te worden.</v>
      </c>
      <c r="C57" s="252"/>
      <c r="D57" s="252"/>
      <c r="E57" s="252"/>
      <c r="F57" s="252"/>
      <c r="G57" s="252"/>
      <c r="H57" s="209"/>
      <c r="I57" s="206"/>
    </row>
    <row r="58" spans="2:9" ht="18" customHeight="1" x14ac:dyDescent="0.25">
      <c r="B58" s="238"/>
      <c r="C58" s="239"/>
      <c r="D58" s="240"/>
      <c r="E58" s="211"/>
      <c r="F58" s="211"/>
      <c r="G58" s="211"/>
      <c r="H58" s="211"/>
      <c r="I58" s="206"/>
    </row>
    <row r="59" spans="2:9" ht="18" customHeight="1" x14ac:dyDescent="0.25">
      <c r="B59" s="235" t="s">
        <v>22</v>
      </c>
      <c r="C59" s="239"/>
      <c r="D59" s="240"/>
      <c r="E59" s="211"/>
      <c r="F59" s="211"/>
      <c r="G59" s="211"/>
      <c r="H59" s="211"/>
      <c r="I59" s="206"/>
    </row>
    <row r="60" spans="2:9" ht="18" customHeight="1" x14ac:dyDescent="0.25">
      <c r="B60" s="237" t="s">
        <v>125</v>
      </c>
      <c r="C60" s="209"/>
      <c r="D60" s="210"/>
      <c r="E60" s="211"/>
      <c r="F60" s="211"/>
      <c r="G60" s="211"/>
      <c r="H60" s="211"/>
      <c r="I60" s="206"/>
    </row>
    <row r="61" spans="2:9" ht="18" customHeight="1" x14ac:dyDescent="0.25">
      <c r="B61" s="205" t="s">
        <v>30</v>
      </c>
      <c r="C61" s="209"/>
      <c r="D61" s="210"/>
      <c r="E61" s="211"/>
      <c r="F61" s="211"/>
      <c r="G61" s="211"/>
      <c r="H61" s="211"/>
      <c r="I61" s="206"/>
    </row>
    <row r="62" spans="2:9" ht="18" customHeight="1" x14ac:dyDescent="0.25">
      <c r="B62" s="241" t="str">
        <f>"           ●  jaar "&amp;E15&amp;" "&amp;E35&amp;"/"&amp;SUM(D35:E35)</f>
        <v xml:space="preserve">           ●  jaar 2019 1/2</v>
      </c>
      <c r="C62" s="209"/>
      <c r="D62" s="210"/>
      <c r="E62" s="211"/>
      <c r="F62" s="211"/>
      <c r="G62" s="211"/>
      <c r="H62" s="211"/>
      <c r="I62" s="206"/>
    </row>
    <row r="63" spans="2:9" ht="18" customHeight="1" x14ac:dyDescent="0.25">
      <c r="B63" s="241" t="str">
        <f>"           ●  jaar "&amp;D15&amp;" "&amp;D35&amp; "/"&amp;SUM(D35:E35)</f>
        <v xml:space="preserve">           ●  jaar 2020 1/2</v>
      </c>
      <c r="C63" s="209"/>
      <c r="D63" s="211"/>
      <c r="E63" s="211"/>
      <c r="F63" s="211"/>
      <c r="G63" s="211"/>
      <c r="H63" s="211"/>
      <c r="I63" s="206"/>
    </row>
    <row r="64" spans="2:9" ht="18" customHeight="1" x14ac:dyDescent="0.25">
      <c r="B64" s="241"/>
      <c r="C64" s="209"/>
      <c r="D64" s="211"/>
      <c r="E64" s="211"/>
      <c r="F64" s="211"/>
      <c r="G64" s="211"/>
      <c r="H64" s="211"/>
      <c r="I64" s="206"/>
    </row>
    <row r="65" spans="2:9" ht="18" customHeight="1" x14ac:dyDescent="0.25">
      <c r="B65" s="238" t="s">
        <v>38</v>
      </c>
      <c r="C65" s="209"/>
      <c r="D65" s="211"/>
      <c r="E65" s="211"/>
      <c r="F65" s="211"/>
      <c r="G65" s="211"/>
      <c r="H65" s="211"/>
      <c r="I65" s="206"/>
    </row>
    <row r="66" spans="2:9" ht="18" customHeight="1" thickBot="1" x14ac:dyDescent="0.3">
      <c r="B66" s="242"/>
      <c r="C66" s="243"/>
      <c r="D66" s="243"/>
      <c r="E66" s="243"/>
      <c r="F66" s="243"/>
      <c r="G66" s="243"/>
      <c r="H66" s="243"/>
      <c r="I66" s="244"/>
    </row>
    <row r="67" spans="2:9" ht="18" customHeight="1" x14ac:dyDescent="0.25"/>
    <row r="68" spans="2:9" ht="18" customHeight="1" x14ac:dyDescent="0.25"/>
    <row r="69" spans="2:9" ht="18" hidden="1" customHeight="1" x14ac:dyDescent="0.25"/>
    <row r="70" spans="2:9" ht="18" hidden="1" customHeight="1" x14ac:dyDescent="0.25"/>
    <row r="71" spans="2:9" ht="18" hidden="1" customHeight="1" x14ac:dyDescent="0.25"/>
    <row r="72" spans="2:9" ht="18" hidden="1" customHeight="1" x14ac:dyDescent="0.25"/>
    <row r="73" spans="2:9" ht="18" hidden="1" customHeight="1" x14ac:dyDescent="0.25">
      <c r="D73" s="100"/>
      <c r="E73" s="100"/>
      <c r="F73" s="100"/>
    </row>
    <row r="74" spans="2:9" ht="18" hidden="1" customHeight="1" x14ac:dyDescent="0.25">
      <c r="F74" s="101"/>
    </row>
    <row r="75" spans="2:9" ht="18" hidden="1" customHeight="1" x14ac:dyDescent="0.25"/>
    <row r="76" spans="2:9" ht="18" hidden="1" customHeight="1" x14ac:dyDescent="0.25"/>
    <row r="77" spans="2:9" ht="18" hidden="1" customHeight="1" x14ac:dyDescent="0.25">
      <c r="B77" s="12"/>
    </row>
    <row r="78" spans="2:9" ht="18" hidden="1" customHeight="1" x14ac:dyDescent="0.25"/>
    <row r="79" spans="2:9" ht="18" hidden="1" customHeight="1" x14ac:dyDescent="0.25"/>
    <row r="80" spans="2:9" ht="18" hidden="1" customHeight="1" x14ac:dyDescent="0.25"/>
    <row r="81" ht="18" hidden="1" customHeight="1" x14ac:dyDescent="0.25"/>
    <row r="82" ht="18" hidden="1" customHeight="1" x14ac:dyDescent="0.25"/>
    <row r="83" ht="18" hidden="1" customHeight="1" x14ac:dyDescent="0.25"/>
    <row r="84" ht="18" hidden="1" customHeight="1" x14ac:dyDescent="0.25"/>
    <row r="85" ht="18" hidden="1" customHeight="1" x14ac:dyDescent="0.25"/>
    <row r="86" ht="18" hidden="1" customHeight="1" x14ac:dyDescent="0.25"/>
    <row r="87" ht="18" hidden="1" customHeight="1" x14ac:dyDescent="0.25"/>
    <row r="88" ht="18" hidden="1" customHeight="1" x14ac:dyDescent="0.25"/>
    <row r="89" ht="18" hidden="1" customHeight="1" x14ac:dyDescent="0.25"/>
    <row r="90" ht="18" hidden="1" customHeight="1" x14ac:dyDescent="0.25"/>
    <row r="91" ht="18" hidden="1" customHeight="1" x14ac:dyDescent="0.25"/>
    <row r="92" ht="18" hidden="1" customHeight="1" x14ac:dyDescent="0.25"/>
    <row r="93" ht="18" hidden="1" customHeight="1" x14ac:dyDescent="0.25"/>
    <row r="94" ht="18" hidden="1" customHeight="1" x14ac:dyDescent="0.25"/>
    <row r="95" ht="18" hidden="1" customHeight="1" x14ac:dyDescent="0.25"/>
    <row r="96" ht="18" hidden="1" customHeight="1" x14ac:dyDescent="0.25"/>
    <row r="97" spans="2:2" ht="18" hidden="1" customHeight="1" x14ac:dyDescent="0.25"/>
    <row r="98" spans="2:2" ht="18" hidden="1" customHeight="1" x14ac:dyDescent="0.25"/>
    <row r="99" spans="2:2" ht="18" hidden="1" customHeight="1" x14ac:dyDescent="0.25"/>
    <row r="100" spans="2:2" ht="18" hidden="1" customHeight="1" x14ac:dyDescent="0.25"/>
    <row r="101" spans="2:2" ht="18" hidden="1" customHeight="1" x14ac:dyDescent="0.25"/>
    <row r="102" spans="2:2" ht="18" hidden="1" customHeight="1" x14ac:dyDescent="0.25"/>
    <row r="103" spans="2:2" ht="18" hidden="1" customHeight="1" x14ac:dyDescent="0.25"/>
    <row r="104" spans="2:2" ht="18" hidden="1" customHeight="1" x14ac:dyDescent="0.25"/>
    <row r="105" spans="2:2" ht="18" hidden="1" customHeight="1" x14ac:dyDescent="0.25">
      <c r="B105" s="13" t="s">
        <v>74</v>
      </c>
    </row>
  </sheetData>
  <sheetProtection algorithmName="SHA-512" hashValue="6ulvzPamhvVKAF3d3hw8V39jvq9u8sORUy+F4s5ySXjAkoIyQaZhB13eVSJS277GBJGo1o68T79p+ONCkrhTPg==" saltValue="+lVTV07w+EUBulEjX0VlOA==" spinCount="100000" sheet="1" objects="1" scenarios="1"/>
  <mergeCells count="6">
    <mergeCell ref="B56:G56"/>
    <mergeCell ref="B57:G57"/>
    <mergeCell ref="C7:D7"/>
    <mergeCell ref="G44:G45"/>
    <mergeCell ref="F44:F45"/>
    <mergeCell ref="D11:G11"/>
  </mergeCells>
  <dataValidations count="1">
    <dataValidation type="list" allowBlank="1" showInputMessage="1" showErrorMessage="1" sqref="D15">
      <formula1>"2019,2020"</formula1>
    </dataValidation>
  </dataValidation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A27849AE-FACC-4214-88E2-98EF8900D01A}">
            <xm:f>AND(HULP!$G$9&gt;=2,$I$41&gt;=4)</xm:f>
            <x14:dxf>
              <fill>
                <patternFill>
                  <bgColor indexed="11"/>
                </patternFill>
              </fill>
            </x14:dxf>
          </x14:cfRule>
          <x14:cfRule type="expression" priority="2" stopIfTrue="1" id="{46946C3F-7182-4A09-96D6-554F1FEF5507}">
            <xm:f>OR(HULP!$G$9&lt;2,$I$41&lt;4)</xm:f>
            <x14:dxf>
              <fill>
                <patternFill>
                  <bgColor indexed="10"/>
                </patternFill>
              </fill>
            </x14:dxf>
          </x14:cfRule>
          <xm:sqref>I41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HULP!$H$7:$H$9</xm:f>
          </x14:formula1>
          <xm:sqref>D13</xm:sqref>
        </x14:dataValidation>
        <x14:dataValidation type="list" allowBlank="1" showInputMessage="1" showErrorMessage="1">
          <x14:formula1>
            <xm:f>HULP!$E$7:$E$9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showGridLines="0" topLeftCell="A31" workbookViewId="0">
      <selection activeCell="C8" sqref="C8"/>
    </sheetView>
  </sheetViews>
  <sheetFormatPr defaultColWidth="0" defaultRowHeight="13.8" zeroHeight="1" x14ac:dyDescent="0.25"/>
  <cols>
    <col min="1" max="1" width="3.33203125" style="114" customWidth="1"/>
    <col min="2" max="2" width="17.5546875" style="114" customWidth="1"/>
    <col min="3" max="11" width="14.6640625" style="114" customWidth="1"/>
    <col min="12" max="13" width="9.109375" style="114" customWidth="1"/>
    <col min="14" max="22" width="0" style="114" hidden="1" customWidth="1"/>
    <col min="23" max="16384" width="9.109375" style="114" hidden="1"/>
  </cols>
  <sheetData>
    <row r="1" spans="2:22" x14ac:dyDescent="0.25"/>
    <row r="2" spans="2:22" ht="22.2" x14ac:dyDescent="0.35">
      <c r="B2" s="146" t="s">
        <v>105</v>
      </c>
      <c r="C2" s="14"/>
      <c r="D2" s="13"/>
      <c r="E2" s="13"/>
      <c r="F2" s="13"/>
      <c r="G2" s="13"/>
      <c r="H2" s="13"/>
      <c r="I2" s="13"/>
    </row>
    <row r="3" spans="2:22" x14ac:dyDescent="0.25">
      <c r="B3" s="115"/>
      <c r="C3" s="14"/>
      <c r="D3" s="13"/>
      <c r="E3" s="13"/>
      <c r="F3" s="13"/>
      <c r="G3" s="13"/>
      <c r="H3" s="13"/>
      <c r="I3" s="13"/>
    </row>
    <row r="4" spans="2:22" x14ac:dyDescent="0.25">
      <c r="B4" s="115"/>
      <c r="C4" s="14"/>
      <c r="D4" s="13"/>
      <c r="E4" s="13"/>
      <c r="F4" s="13"/>
      <c r="G4" s="13"/>
      <c r="H4" s="13"/>
      <c r="I4" s="13"/>
    </row>
    <row r="5" spans="2:22" ht="12.75" customHeight="1" x14ac:dyDescent="0.25">
      <c r="B5" s="116"/>
      <c r="C5" s="117" t="s">
        <v>44</v>
      </c>
      <c r="D5" s="117"/>
      <c r="E5" s="117"/>
      <c r="F5" s="117"/>
      <c r="G5" s="117"/>
      <c r="H5" s="117"/>
      <c r="I5" s="118"/>
      <c r="N5" s="119"/>
      <c r="O5" s="119"/>
      <c r="P5" s="119"/>
      <c r="Q5" s="119"/>
      <c r="R5" s="119"/>
      <c r="S5" s="119"/>
      <c r="T5" s="119"/>
      <c r="U5" s="119"/>
      <c r="V5" s="119"/>
    </row>
    <row r="6" spans="2:22" x14ac:dyDescent="0.25">
      <c r="B6" s="60" t="s">
        <v>43</v>
      </c>
      <c r="C6" s="120" t="s">
        <v>42</v>
      </c>
      <c r="D6" s="120" t="s">
        <v>43</v>
      </c>
      <c r="E6" s="120" t="s">
        <v>29</v>
      </c>
      <c r="F6" s="120"/>
      <c r="G6" s="120" t="s">
        <v>49</v>
      </c>
      <c r="H6" s="120" t="s">
        <v>45</v>
      </c>
      <c r="I6" s="121" t="s">
        <v>46</v>
      </c>
      <c r="M6" s="119"/>
      <c r="N6" s="119"/>
      <c r="O6" s="119"/>
      <c r="P6" s="119"/>
      <c r="Q6" s="119"/>
      <c r="R6" s="119"/>
      <c r="S6" s="119"/>
      <c r="T6" s="119"/>
      <c r="U6" s="119"/>
      <c r="V6" s="119"/>
    </row>
    <row r="7" spans="2:22" x14ac:dyDescent="0.25">
      <c r="B7" s="122" t="s">
        <v>39</v>
      </c>
      <c r="C7" s="123">
        <v>1</v>
      </c>
      <c r="D7" s="124">
        <v>2020</v>
      </c>
      <c r="E7" s="125" t="s">
        <v>25</v>
      </c>
      <c r="F7" s="126"/>
      <c r="G7" s="127">
        <f>IF(Kengetallen!I37&gt;=1,1,0)</f>
        <v>1</v>
      </c>
      <c r="H7" s="128">
        <v>1</v>
      </c>
      <c r="I7" s="112">
        <v>1000000</v>
      </c>
      <c r="M7" s="119"/>
      <c r="N7" s="119"/>
      <c r="O7" s="119"/>
      <c r="P7" s="119"/>
      <c r="Q7" s="119"/>
      <c r="R7" s="119"/>
      <c r="S7" s="119"/>
      <c r="T7" s="119"/>
      <c r="U7" s="119"/>
      <c r="V7" s="119"/>
    </row>
    <row r="8" spans="2:22" x14ac:dyDescent="0.25">
      <c r="B8" s="122" t="s">
        <v>40</v>
      </c>
      <c r="C8" s="123">
        <v>1</v>
      </c>
      <c r="D8" s="176">
        <f>D7-1</f>
        <v>2019</v>
      </c>
      <c r="E8" s="125" t="s">
        <v>26</v>
      </c>
      <c r="F8" s="126"/>
      <c r="G8" s="127">
        <f>IF(Kengetallen!I38&gt;=1,1,IF(Kengetallen!G37&gt;=(Kengetallen!G47-0.1),1,0))</f>
        <v>1</v>
      </c>
      <c r="H8" s="128">
        <v>1000</v>
      </c>
      <c r="I8" s="112">
        <v>1000</v>
      </c>
      <c r="M8" s="119"/>
      <c r="N8" s="119"/>
      <c r="O8" s="119"/>
      <c r="P8" s="119"/>
      <c r="Q8" s="119"/>
      <c r="R8" s="119"/>
      <c r="S8" s="119"/>
      <c r="T8" s="119"/>
      <c r="U8" s="119"/>
      <c r="V8" s="119"/>
    </row>
    <row r="9" spans="2:22" x14ac:dyDescent="0.25">
      <c r="B9" s="122" t="s">
        <v>41</v>
      </c>
      <c r="C9" s="123">
        <v>1</v>
      </c>
      <c r="D9" s="176">
        <f>D8-1</f>
        <v>2018</v>
      </c>
      <c r="E9" s="125" t="s">
        <v>27</v>
      </c>
      <c r="F9" s="126"/>
      <c r="G9" s="127">
        <f>SUM(G7:G8)</f>
        <v>2</v>
      </c>
      <c r="H9" s="128">
        <v>1000000</v>
      </c>
      <c r="I9" s="112">
        <v>1</v>
      </c>
      <c r="M9" s="119"/>
      <c r="N9" s="119"/>
      <c r="O9" s="119"/>
      <c r="P9" s="119"/>
      <c r="Q9" s="119"/>
      <c r="R9" s="119"/>
      <c r="S9" s="119"/>
      <c r="T9" s="119"/>
      <c r="U9" s="119"/>
      <c r="V9" s="119"/>
    </row>
    <row r="10" spans="2:22" x14ac:dyDescent="0.25">
      <c r="B10" s="13"/>
      <c r="C10" s="14"/>
      <c r="D10" s="129"/>
      <c r="E10" s="14"/>
      <c r="F10" s="14"/>
      <c r="G10" s="14"/>
      <c r="H10" s="13"/>
      <c r="I10" s="130" t="e">
        <f>VLOOKUP(Kengetallen!D13,H7:$I$9,2,FALSE)</f>
        <v>#N/A</v>
      </c>
      <c r="J10" s="114" t="s">
        <v>121</v>
      </c>
      <c r="M10" s="119"/>
      <c r="N10" s="119"/>
      <c r="O10" s="119"/>
      <c r="P10" s="119"/>
      <c r="Q10" s="119"/>
      <c r="R10" s="119"/>
      <c r="S10" s="119"/>
      <c r="T10" s="119"/>
      <c r="U10" s="119"/>
      <c r="V10" s="119"/>
    </row>
    <row r="11" spans="2:22" x14ac:dyDescent="0.25">
      <c r="B11" s="13"/>
      <c r="C11" s="14"/>
      <c r="D11" s="13"/>
      <c r="E11" s="13"/>
      <c r="F11" s="13"/>
      <c r="G11" s="13"/>
      <c r="H11" s="13"/>
      <c r="I11" s="13"/>
    </row>
    <row r="12" spans="2:22" x14ac:dyDescent="0.25">
      <c r="B12" s="13"/>
      <c r="C12" s="14"/>
      <c r="D12" s="13"/>
      <c r="E12" s="13"/>
      <c r="F12" s="13"/>
      <c r="G12" s="13"/>
      <c r="H12" s="13"/>
      <c r="I12" s="13"/>
    </row>
    <row r="13" spans="2:22" x14ac:dyDescent="0.25">
      <c r="B13" s="131" t="s">
        <v>86</v>
      </c>
      <c r="C13" s="117"/>
      <c r="D13" s="132" t="s">
        <v>83</v>
      </c>
      <c r="E13" s="132" t="s">
        <v>85</v>
      </c>
      <c r="F13" s="117"/>
      <c r="G13" s="117"/>
      <c r="H13" s="117"/>
      <c r="I13" s="118"/>
    </row>
    <row r="14" spans="2:22" x14ac:dyDescent="0.25">
      <c r="B14" s="60"/>
      <c r="C14" s="120"/>
      <c r="D14" s="133" t="s">
        <v>84</v>
      </c>
      <c r="E14" s="133" t="s">
        <v>84</v>
      </c>
      <c r="F14" s="120" t="s">
        <v>97</v>
      </c>
      <c r="G14" s="120"/>
      <c r="H14" s="120"/>
      <c r="I14" s="121"/>
    </row>
    <row r="15" spans="2:22" x14ac:dyDescent="0.25">
      <c r="B15" s="134"/>
      <c r="C15" s="135" t="s">
        <v>10</v>
      </c>
      <c r="D15" s="136">
        <v>0.2</v>
      </c>
      <c r="E15" s="137">
        <f>+D15+0.3</f>
        <v>0.5</v>
      </c>
      <c r="F15" s="134" t="s">
        <v>94</v>
      </c>
      <c r="G15" s="70"/>
      <c r="H15" s="70"/>
      <c r="I15" s="138"/>
    </row>
    <row r="16" spans="2:22" x14ac:dyDescent="0.25">
      <c r="B16" s="134"/>
      <c r="C16" s="135" t="s">
        <v>12</v>
      </c>
      <c r="D16" s="139">
        <v>0</v>
      </c>
      <c r="E16" s="139">
        <v>0.1</v>
      </c>
      <c r="F16" s="134" t="s">
        <v>95</v>
      </c>
      <c r="G16" s="70"/>
      <c r="H16" s="70"/>
      <c r="I16" s="138"/>
    </row>
    <row r="17" spans="2:11" x14ac:dyDescent="0.25">
      <c r="B17" s="134"/>
      <c r="C17" s="135" t="s">
        <v>13</v>
      </c>
      <c r="D17" s="140">
        <v>1</v>
      </c>
      <c r="E17" s="140">
        <v>1.5</v>
      </c>
      <c r="F17" s="134" t="s">
        <v>96</v>
      </c>
      <c r="G17" s="70"/>
      <c r="H17" s="70"/>
      <c r="I17" s="138"/>
    </row>
    <row r="18" spans="2:11" x14ac:dyDescent="0.25">
      <c r="B18" s="13"/>
      <c r="C18" s="14"/>
      <c r="D18" s="13"/>
      <c r="E18" s="13"/>
      <c r="F18" s="13"/>
      <c r="G18" s="13"/>
      <c r="H18" s="13"/>
      <c r="I18" s="13"/>
    </row>
    <row r="19" spans="2:11" x14ac:dyDescent="0.25">
      <c r="B19" s="134"/>
      <c r="C19" s="135" t="s">
        <v>87</v>
      </c>
      <c r="D19" s="124">
        <f>D7</f>
        <v>2020</v>
      </c>
      <c r="E19" s="13"/>
      <c r="F19" s="13"/>
      <c r="G19" s="13"/>
      <c r="H19" s="13"/>
      <c r="I19" s="13"/>
    </row>
    <row r="20" spans="2:11" x14ac:dyDescent="0.25">
      <c r="B20" s="13"/>
      <c r="C20" s="14"/>
      <c r="D20" s="13"/>
      <c r="E20" s="13"/>
      <c r="F20" s="13"/>
      <c r="G20" s="13"/>
      <c r="H20" s="13"/>
      <c r="I20" s="13"/>
    </row>
    <row r="21" spans="2:11" x14ac:dyDescent="0.25"/>
    <row r="22" spans="2:11" x14ac:dyDescent="0.25">
      <c r="B22" s="131" t="s">
        <v>93</v>
      </c>
      <c r="C22" s="117"/>
      <c r="D22" s="132"/>
      <c r="E22" s="132"/>
      <c r="F22" s="117"/>
      <c r="G22" s="117"/>
      <c r="H22" s="117"/>
      <c r="I22" s="117"/>
      <c r="J22" s="117"/>
      <c r="K22" s="118"/>
    </row>
    <row r="23" spans="2:11" x14ac:dyDescent="0.25">
      <c r="B23" s="60"/>
      <c r="C23" s="120"/>
      <c r="D23" s="133"/>
      <c r="E23" s="133"/>
      <c r="F23" s="120"/>
      <c r="G23" s="120"/>
      <c r="H23" s="120"/>
      <c r="I23" s="120"/>
      <c r="J23" s="120"/>
      <c r="K23" s="121"/>
    </row>
    <row r="24" spans="2:11" x14ac:dyDescent="0.25"/>
    <row r="25" spans="2:11" x14ac:dyDescent="0.25"/>
    <row r="26" spans="2:11" x14ac:dyDescent="0.25">
      <c r="B26" s="141" t="s">
        <v>92</v>
      </c>
      <c r="C26" s="141"/>
      <c r="E26" s="147" t="s">
        <v>106</v>
      </c>
    </row>
    <row r="27" spans="2:11" x14ac:dyDescent="0.25">
      <c r="E27" s="148" t="s">
        <v>107</v>
      </c>
    </row>
    <row r="28" spans="2:11" x14ac:dyDescent="0.25">
      <c r="B28" s="114" t="s">
        <v>10</v>
      </c>
      <c r="C28" s="142">
        <f>+D15</f>
        <v>0.2</v>
      </c>
      <c r="D28" s="142">
        <f t="shared" ref="D28:K28" si="0">+C28+0.1</f>
        <v>0.30000000000000004</v>
      </c>
      <c r="E28" s="143">
        <f t="shared" si="0"/>
        <v>0.4</v>
      </c>
      <c r="F28" s="142">
        <f t="shared" si="0"/>
        <v>0.5</v>
      </c>
      <c r="G28" s="142">
        <f t="shared" si="0"/>
        <v>0.6</v>
      </c>
      <c r="H28" s="142">
        <f t="shared" si="0"/>
        <v>0.7</v>
      </c>
      <c r="I28" s="142">
        <f t="shared" si="0"/>
        <v>0.79999999999999993</v>
      </c>
      <c r="J28" s="142">
        <f t="shared" si="0"/>
        <v>0.89999999999999991</v>
      </c>
      <c r="K28" s="142">
        <f t="shared" si="0"/>
        <v>0.99999999999999989</v>
      </c>
    </row>
    <row r="29" spans="2:11" x14ac:dyDescent="0.25">
      <c r="B29" s="114" t="s">
        <v>88</v>
      </c>
      <c r="C29" s="114">
        <v>1</v>
      </c>
      <c r="D29" s="114">
        <v>2</v>
      </c>
      <c r="E29" s="114">
        <v>3</v>
      </c>
      <c r="F29" s="114">
        <v>4</v>
      </c>
      <c r="G29" s="114">
        <v>4</v>
      </c>
      <c r="H29" s="114">
        <v>4</v>
      </c>
      <c r="I29" s="114">
        <v>4</v>
      </c>
      <c r="J29" s="114">
        <v>4</v>
      </c>
      <c r="K29" s="114">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141" t="s">
        <v>91</v>
      </c>
      <c r="C59" s="141"/>
    </row>
    <row r="60" spans="2:12" x14ac:dyDescent="0.25"/>
    <row r="61" spans="2:12" x14ac:dyDescent="0.25">
      <c r="B61" s="114" t="s">
        <v>12</v>
      </c>
      <c r="C61" s="142">
        <v>0</v>
      </c>
      <c r="D61" s="142">
        <f t="shared" ref="D61:J61" si="1">+C61+0.1</f>
        <v>0.1</v>
      </c>
      <c r="E61" s="142">
        <f t="shared" si="1"/>
        <v>0.2</v>
      </c>
      <c r="F61" s="142">
        <f t="shared" si="1"/>
        <v>0.30000000000000004</v>
      </c>
      <c r="G61" s="142">
        <f t="shared" si="1"/>
        <v>0.4</v>
      </c>
      <c r="H61" s="142">
        <f t="shared" si="1"/>
        <v>0.5</v>
      </c>
      <c r="I61" s="142">
        <f t="shared" si="1"/>
        <v>0.6</v>
      </c>
      <c r="J61" s="142">
        <f t="shared" si="1"/>
        <v>0.7</v>
      </c>
      <c r="K61" s="142"/>
      <c r="L61" s="142"/>
    </row>
    <row r="62" spans="2:12" x14ac:dyDescent="0.25">
      <c r="B62" s="114" t="s">
        <v>88</v>
      </c>
      <c r="C62" s="114">
        <v>1</v>
      </c>
      <c r="D62" s="114">
        <v>2</v>
      </c>
      <c r="E62" s="114">
        <v>2</v>
      </c>
      <c r="F62" s="114">
        <v>2</v>
      </c>
      <c r="G62" s="114">
        <v>2</v>
      </c>
      <c r="H62" s="114">
        <v>2</v>
      </c>
      <c r="I62" s="114">
        <v>2</v>
      </c>
      <c r="J62" s="114">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141" t="s">
        <v>90</v>
      </c>
      <c r="C92" s="141"/>
    </row>
    <row r="93" spans="2:11" x14ac:dyDescent="0.25"/>
    <row r="94" spans="2:11" x14ac:dyDescent="0.25">
      <c r="B94" s="114" t="s">
        <v>89</v>
      </c>
      <c r="C94" s="144">
        <v>1</v>
      </c>
      <c r="D94" s="144">
        <v>1.1000000000000001</v>
      </c>
      <c r="E94" s="144">
        <v>1.2</v>
      </c>
      <c r="F94" s="144">
        <v>1.3</v>
      </c>
      <c r="G94" s="144">
        <v>1.4</v>
      </c>
      <c r="H94" s="144">
        <v>1.5</v>
      </c>
      <c r="I94" s="144">
        <v>2</v>
      </c>
      <c r="J94" s="144">
        <v>3</v>
      </c>
      <c r="K94" s="144">
        <v>3</v>
      </c>
    </row>
    <row r="95" spans="2:11" x14ac:dyDescent="0.25">
      <c r="B95" s="114" t="s">
        <v>88</v>
      </c>
      <c r="C95" s="114">
        <v>1</v>
      </c>
      <c r="D95" s="145">
        <f>1+((+D94-$C$94)/0.5)*2</f>
        <v>1.4000000000000004</v>
      </c>
      <c r="E95" s="145">
        <f>1+((+E94-$C$94)/0.5)*2</f>
        <v>1.7999999999999998</v>
      </c>
      <c r="F95" s="145">
        <f>1+((+F94-$C$94)/0.5)*2</f>
        <v>2.2000000000000002</v>
      </c>
      <c r="G95" s="145">
        <f>1+((+G94-$C$94)/0.5)*2</f>
        <v>2.5999999999999996</v>
      </c>
      <c r="H95" s="145">
        <f>1+((+H94-$C$94)/0.5)*2</f>
        <v>3</v>
      </c>
      <c r="I95" s="145">
        <v>3</v>
      </c>
      <c r="J95" s="114">
        <v>3</v>
      </c>
      <c r="K95" s="114">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30</vt:i4>
      </vt:variant>
    </vt:vector>
  </HeadingPairs>
  <TitlesOfParts>
    <vt:vector size="33" baseType="lpstr">
      <vt:lpstr>Toelichting Berekening</vt:lpstr>
      <vt:lpstr>Kengetallen</vt:lpstr>
      <vt:lpstr>HULP</vt:lpstr>
      <vt:lpstr>CurrentRatioGemiddeld</vt:lpstr>
      <vt:lpstr>CurrentRatioN</vt:lpstr>
      <vt:lpstr>CurrentRatioNmin1</vt:lpstr>
      <vt:lpstr>EigenVermogenN</vt:lpstr>
      <vt:lpstr>EigenVermogenNmin1</vt:lpstr>
      <vt:lpstr>LiquideMiddelenN</vt:lpstr>
      <vt:lpstr>LiquideMiddelenNmin1</vt:lpstr>
      <vt:lpstr>NettoResultaatN</vt:lpstr>
      <vt:lpstr>NettoResultaatNmin1</vt:lpstr>
      <vt:lpstr>NettoResultaatNmin2</vt:lpstr>
      <vt:lpstr>RentabiliteitGemiddeld</vt:lpstr>
      <vt:lpstr>RentabiliteitN</vt:lpstr>
      <vt:lpstr>RentabiliteitNmin1</vt:lpstr>
      <vt:lpstr>SolvabiliteitGemiddeld</vt:lpstr>
      <vt:lpstr>SolvabiliteitN</vt:lpstr>
      <vt:lpstr>SolvabiliteitNmin1</vt:lpstr>
      <vt:lpstr>TotaalVermogenN</vt:lpstr>
      <vt:lpstr>TotaalVermogenNmin1</vt:lpstr>
      <vt:lpstr>TotaalVermogenNmin2</vt:lpstr>
      <vt:lpstr>VasteActivaN</vt:lpstr>
      <vt:lpstr>VasteActivaNmin1</vt:lpstr>
      <vt:lpstr>VlottendeActivaN</vt:lpstr>
      <vt:lpstr>VlottendeActivaNmin1</vt:lpstr>
      <vt:lpstr>VreemdVermogenKortN</vt:lpstr>
      <vt:lpstr>VreemdVermogenKortNmin1</vt:lpstr>
      <vt:lpstr>VreemdVermogenLangN</vt:lpstr>
      <vt:lpstr>VreemdVermogenLangNmin1</vt:lpstr>
      <vt:lpstr>VreemdVermogenN</vt:lpstr>
      <vt:lpstr>VreemdVermogenNmin1</vt:lpstr>
      <vt:lpstr>VreemdVermogenNmin2</vt:lpstr>
    </vt:vector>
  </TitlesOfParts>
  <Company>Belastingdienst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Pieter P.C. van Dorth</cp:lastModifiedBy>
  <cp:lastPrinted>2015-02-24T14:03:25Z</cp:lastPrinted>
  <dcterms:created xsi:type="dcterms:W3CDTF">2005-12-12T14:07:38Z</dcterms:created>
  <dcterms:modified xsi:type="dcterms:W3CDTF">2021-07-13T07:16:28Z</dcterms:modified>
</cp:coreProperties>
</file>