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8_{43352050-DAFA-4635-94BC-34ED80A87F9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pec.Noordwijk per 311221" sheetId="4" r:id="rId1"/>
    <sheet name="spec.Noordwijkerhout per 311221" sheetId="5" r:id="rId2"/>
  </sheets>
  <definedNames>
    <definedName name="_xlnm.Print_Area" localSheetId="0">'Spec.Noordwijk per 311221'!$A$1:$N$76</definedName>
    <definedName name="_xlnm.Print_Area" localSheetId="1">'spec.Noordwijkerhout per 311221'!$A$1:$M$48</definedName>
    <definedName name="_xlnm.Print_Titles" localSheetId="0">'Spec.Noordwijk per 311221'!$1:$1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3" i="5" l="1"/>
  <c r="L45" i="5" s="1"/>
  <c r="K43" i="5"/>
  <c r="K45" i="5" s="1"/>
  <c r="K35" i="5"/>
  <c r="L35" i="5"/>
  <c r="K36" i="5"/>
  <c r="L36" i="5"/>
  <c r="K37" i="5"/>
  <c r="L37" i="5"/>
  <c r="K38" i="5"/>
  <c r="L38" i="5"/>
  <c r="K39" i="5"/>
  <c r="M39" i="5" s="1"/>
  <c r="L39" i="5"/>
  <c r="K40" i="5"/>
  <c r="M40" i="5" s="1"/>
  <c r="L40" i="5"/>
  <c r="K41" i="5"/>
  <c r="L41" i="5"/>
  <c r="K42" i="5"/>
  <c r="L42" i="5"/>
  <c r="M42" i="5"/>
  <c r="M41" i="5"/>
  <c r="M38" i="5"/>
  <c r="M37" i="5"/>
  <c r="M36" i="5"/>
  <c r="M35" i="5"/>
  <c r="M34" i="5"/>
  <c r="L34" i="5"/>
  <c r="K34" i="5"/>
  <c r="K7" i="5"/>
  <c r="L7" i="5"/>
  <c r="K8" i="5"/>
  <c r="L8" i="5"/>
  <c r="K9" i="5"/>
  <c r="M9" i="5" s="1"/>
  <c r="L9" i="5"/>
  <c r="K10" i="5"/>
  <c r="M10" i="5" s="1"/>
  <c r="L10" i="5"/>
  <c r="K11" i="5"/>
  <c r="M11" i="5" s="1"/>
  <c r="L11" i="5"/>
  <c r="L28" i="5" s="1"/>
  <c r="K12" i="5"/>
  <c r="M12" i="5" s="1"/>
  <c r="L12" i="5"/>
  <c r="K13" i="5"/>
  <c r="L13" i="5"/>
  <c r="K14" i="5"/>
  <c r="L14" i="5"/>
  <c r="K15" i="5"/>
  <c r="L15" i="5"/>
  <c r="K16" i="5"/>
  <c r="M16" i="5" s="1"/>
  <c r="L16" i="5"/>
  <c r="K17" i="5"/>
  <c r="L17" i="5"/>
  <c r="M17" i="5" s="1"/>
  <c r="K18" i="5"/>
  <c r="M18" i="5" s="1"/>
  <c r="L18" i="5"/>
  <c r="K19" i="5"/>
  <c r="L19" i="5"/>
  <c r="K20" i="5"/>
  <c r="L20" i="5"/>
  <c r="K21" i="5"/>
  <c r="M21" i="5" s="1"/>
  <c r="L21" i="5"/>
  <c r="K22" i="5"/>
  <c r="M22" i="5" s="1"/>
  <c r="L22" i="5"/>
  <c r="K23" i="5"/>
  <c r="M23" i="5" s="1"/>
  <c r="L23" i="5"/>
  <c r="K24" i="5"/>
  <c r="M24" i="5" s="1"/>
  <c r="L24" i="5"/>
  <c r="K25" i="5"/>
  <c r="L25" i="5"/>
  <c r="K26" i="5"/>
  <c r="L26" i="5"/>
  <c r="K27" i="5"/>
  <c r="L27" i="5"/>
  <c r="L6" i="5"/>
  <c r="M6" i="5" s="1"/>
  <c r="K6" i="5"/>
  <c r="M7" i="5"/>
  <c r="M8" i="5"/>
  <c r="M13" i="5"/>
  <c r="M14" i="5"/>
  <c r="M15" i="5"/>
  <c r="M19" i="5"/>
  <c r="M20" i="5"/>
  <c r="M25" i="5"/>
  <c r="M26" i="5"/>
  <c r="M27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2" i="4"/>
  <c r="K28" i="5" l="1"/>
  <c r="M28" i="5"/>
  <c r="J40" i="5"/>
  <c r="I40" i="5"/>
  <c r="I6" i="5"/>
  <c r="J6" i="5"/>
  <c r="I27" i="5"/>
  <c r="I7" i="5"/>
  <c r="J7" i="5"/>
  <c r="J27" i="5"/>
  <c r="J35" i="5"/>
  <c r="J38" i="5"/>
  <c r="J42" i="5"/>
  <c r="J9" i="5"/>
  <c r="J10" i="5"/>
  <c r="J11" i="5"/>
  <c r="J12" i="5"/>
  <c r="J13" i="5"/>
  <c r="J16" i="5"/>
  <c r="J17" i="5"/>
  <c r="J19" i="5"/>
  <c r="J20" i="5"/>
  <c r="J21" i="5"/>
  <c r="J22" i="5"/>
  <c r="J23" i="5"/>
  <c r="J24" i="5"/>
  <c r="J25" i="5"/>
  <c r="J26" i="5"/>
  <c r="J41" i="5"/>
  <c r="I41" i="5"/>
  <c r="J39" i="5"/>
  <c r="I39" i="5"/>
  <c r="I38" i="5"/>
  <c r="J37" i="5"/>
  <c r="I37" i="5"/>
  <c r="I36" i="5"/>
  <c r="J34" i="5"/>
  <c r="I34" i="5"/>
  <c r="I26" i="5"/>
  <c r="I25" i="5"/>
  <c r="I24" i="5"/>
  <c r="I23" i="5"/>
  <c r="I22" i="5"/>
  <c r="I21" i="5"/>
  <c r="I20" i="5"/>
  <c r="I19" i="5"/>
  <c r="J18" i="5"/>
  <c r="I18" i="5"/>
  <c r="I17" i="5"/>
  <c r="I16" i="5"/>
  <c r="J15" i="5"/>
  <c r="I15" i="5"/>
  <c r="I14" i="5"/>
  <c r="I13" i="5"/>
  <c r="I11" i="5"/>
  <c r="I10" i="5"/>
  <c r="I9" i="5"/>
  <c r="J8" i="5"/>
  <c r="I8" i="5"/>
  <c r="K42" i="4"/>
  <c r="M41" i="4"/>
  <c r="K41" i="4"/>
  <c r="M40" i="4"/>
  <c r="K40" i="4"/>
  <c r="M22" i="4"/>
  <c r="K22" i="4"/>
  <c r="M21" i="4"/>
  <c r="M12" i="4"/>
  <c r="K12" i="4"/>
  <c r="L12" i="4" s="1"/>
  <c r="K59" i="4"/>
  <c r="K61" i="4"/>
  <c r="K60" i="4"/>
  <c r="K62" i="4"/>
  <c r="K63" i="4"/>
  <c r="K64" i="4"/>
  <c r="K65" i="4"/>
  <c r="K66" i="4"/>
  <c r="K67" i="4"/>
  <c r="K58" i="4"/>
  <c r="K57" i="4"/>
  <c r="K56" i="4"/>
  <c r="K55" i="4"/>
  <c r="K53" i="4"/>
  <c r="K51" i="4"/>
  <c r="K47" i="4"/>
  <c r="K45" i="4"/>
  <c r="K43" i="4"/>
  <c r="K39" i="4"/>
  <c r="M36" i="4"/>
  <c r="K35" i="4"/>
  <c r="K34" i="4"/>
  <c r="K32" i="4"/>
  <c r="K28" i="4"/>
  <c r="K27" i="4"/>
  <c r="K26" i="4"/>
  <c r="K20" i="4"/>
  <c r="K18" i="4"/>
  <c r="M17" i="4"/>
  <c r="K15" i="4"/>
  <c r="K14" i="4"/>
  <c r="M11" i="4"/>
  <c r="K9" i="4"/>
  <c r="K8" i="4"/>
  <c r="K3" i="4"/>
  <c r="L18" i="4" l="1"/>
  <c r="L27" i="4"/>
  <c r="L34" i="4"/>
  <c r="L41" i="4"/>
  <c r="L43" i="4"/>
  <c r="L35" i="4"/>
  <c r="L45" i="4"/>
  <c r="L28" i="4"/>
  <c r="L47" i="4"/>
  <c r="L57" i="4"/>
  <c r="L65" i="4"/>
  <c r="L53" i="4"/>
  <c r="L64" i="4"/>
  <c r="L22" i="4"/>
  <c r="L42" i="4"/>
  <c r="L63" i="4"/>
  <c r="L59" i="4"/>
  <c r="L3" i="4"/>
  <c r="L56" i="4"/>
  <c r="L62" i="4"/>
  <c r="L55" i="4"/>
  <c r="L66" i="4"/>
  <c r="L58" i="4"/>
  <c r="L8" i="4"/>
  <c r="L32" i="4"/>
  <c r="L39" i="4"/>
  <c r="L51" i="4"/>
  <c r="L60" i="4"/>
  <c r="L40" i="4"/>
  <c r="L67" i="4"/>
  <c r="L20" i="4"/>
  <c r="L14" i="4"/>
  <c r="L15" i="4"/>
  <c r="L9" i="4"/>
  <c r="L26" i="4"/>
  <c r="L61" i="4"/>
  <c r="I42" i="5"/>
  <c r="M68" i="4"/>
  <c r="K21" i="4"/>
  <c r="K16" i="4"/>
  <c r="K50" i="4"/>
  <c r="K4" i="4"/>
  <c r="K29" i="4"/>
  <c r="K10" i="4"/>
  <c r="K30" i="4"/>
  <c r="K25" i="4"/>
  <c r="K49" i="4"/>
  <c r="K38" i="4"/>
  <c r="K48" i="4"/>
  <c r="K37" i="4"/>
  <c r="K13" i="4"/>
  <c r="K36" i="4"/>
  <c r="K24" i="4"/>
  <c r="K46" i="4"/>
  <c r="K23" i="4"/>
  <c r="K11" i="4"/>
  <c r="K44" i="4"/>
  <c r="K33" i="4"/>
  <c r="K54" i="4"/>
  <c r="K31" i="4"/>
  <c r="K19" i="4"/>
  <c r="K7" i="4"/>
  <c r="K6" i="4"/>
  <c r="K52" i="4"/>
  <c r="K17" i="4"/>
  <c r="K5" i="4"/>
  <c r="K2" i="4"/>
  <c r="L2" i="4" s="1"/>
  <c r="L11" i="4" l="1"/>
  <c r="L10" i="4"/>
  <c r="L29" i="4"/>
  <c r="L46" i="4"/>
  <c r="L4" i="4"/>
  <c r="L24" i="4"/>
  <c r="L30" i="4"/>
  <c r="L52" i="4"/>
  <c r="L16" i="4"/>
  <c r="L37" i="4"/>
  <c r="L19" i="4"/>
  <c r="L31" i="4"/>
  <c r="L23" i="4"/>
  <c r="L5" i="4"/>
  <c r="L36" i="4"/>
  <c r="L6" i="4"/>
  <c r="L7" i="4"/>
  <c r="L21" i="4"/>
  <c r="L38" i="4"/>
  <c r="L54" i="4"/>
  <c r="L49" i="4"/>
  <c r="L44" i="4"/>
  <c r="L17" i="4"/>
  <c r="L50" i="4"/>
  <c r="L13" i="4"/>
  <c r="L48" i="4"/>
  <c r="L33" i="4"/>
  <c r="L25" i="4"/>
  <c r="J14" i="5"/>
  <c r="J28" i="5" s="1"/>
  <c r="J36" i="5"/>
  <c r="J43" i="5" s="1"/>
  <c r="I12" i="5"/>
  <c r="I28" i="5" s="1"/>
  <c r="I35" i="5"/>
  <c r="I43" i="5" s="1"/>
  <c r="K68" i="4"/>
  <c r="L68" i="4" l="1"/>
  <c r="N68" i="4"/>
  <c r="M43" i="5"/>
  <c r="I45" i="5"/>
  <c r="K78" i="4" s="1"/>
  <c r="M45" i="5" l="1"/>
  <c r="J4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E2" authorId="0" shapeId="0" xr:uid="{FEDEE902-D1C1-4622-9B7C-DC2A44E93BAF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6" authorId="0" shapeId="0" xr:uid="{C12E8F03-CC98-4A6D-9852-A447EDE610E7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7" authorId="0" shapeId="0" xr:uid="{7D4D722C-880D-410A-9A7E-611BC30E98E5}">
      <text>
        <r>
          <rPr>
            <sz val="9"/>
            <color indexed="81"/>
            <rFont val="Tahoma"/>
            <family val="2"/>
          </rPr>
          <t>Deel van het object (kantine) is gelegen 'in' het naastgelegen politiebureau. Dit deel is buiten
de waardering gelaten en in de taxatie van het politiebureau (Duinwetering 101)
meegenomen.</t>
        </r>
      </text>
    </comment>
    <comment ref="E10" authorId="0" shapeId="0" xr:uid="{EF51C793-2E50-4FEA-B133-A0A564B86340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11" authorId="0" shapeId="0" xr:uid="{F18636DB-7635-4902-B3ED-8FE22005417A}">
      <text>
        <r>
          <rPr>
            <sz val="9"/>
            <color indexed="81"/>
            <rFont val="Tahoma"/>
            <family val="2"/>
          </rPr>
          <t>Getaxeerde betreft het gehele complex bestaande uit sporthallen, tribunes, kleedkamers en kantines.
De inventaris behorende bij de sporthallen en aanhorigheden (eigendom van Sportbedrijf
Noordwijk) is getaxeerd op € 740.000,--</t>
        </r>
      </text>
    </comment>
    <comment ref="E11" authorId="0" shapeId="0" xr:uid="{EFB516C4-B850-4A10-BF92-E98B447FBD1A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16" authorId="0" shapeId="0" xr:uid="{A268F89F-7D3C-4CDF-89E0-1AF456B0AB70}">
      <text>
        <r>
          <rPr>
            <sz val="9"/>
            <color indexed="81"/>
            <rFont val="Tahoma"/>
            <family val="2"/>
          </rPr>
          <t>In het object zijn meerdere gebruikers aanwezig. De inventariswaarde betreft de inventaris in
gebruik bij de school.</t>
        </r>
      </text>
    </comment>
    <comment ref="E25" authorId="0" shapeId="0" xr:uid="{EF4B33A0-D99D-46F9-AB5E-C3BE8FC8529D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29" authorId="0" shapeId="0" xr:uid="{BB5126AF-A08E-4295-AC9A-A6D907933402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30" authorId="0" shapeId="0" xr:uid="{B6599579-285D-418D-822F-6BA26CAF6815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32" authorId="0" shapeId="0" xr:uid="{FBCFD0F3-A771-4F29-B9C8-DAAD1F174B42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34" authorId="0" shapeId="0" xr:uid="{B8AF8437-A8CB-41FE-9D4F-F7375FF22DD0}">
      <text>
        <r>
          <rPr>
            <sz val="9"/>
            <color indexed="81"/>
            <rFont val="Tahoma"/>
            <family val="2"/>
          </rPr>
          <t>Taxatie betreft 4 strandposten (portakabins):
1) Politiepost Koningin Wilhelminaboulevard. Oppervlakte circa 70 m2. Getaxeerde waarde € 60.000,--
2) Reddingsbrigade Koningin Wilhelminaboulevard. Oppervlakte circa 54 m2. Getaxeerde waarde € 46.000,--
3) Reddingsbrigade Duindamseslag. Oppervlakte circa 36 m2. Getaxeerde waarde € 31.000,--
4) Reddingsbrigade Langevelderslag. Oppervlakte circa 30 m2. Getaxeerde waarde € 27.000,--</t>
        </r>
      </text>
    </comment>
    <comment ref="E36" authorId="0" shapeId="0" xr:uid="{DE214E5B-475E-44D0-9C48-1E7761974A0B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42" authorId="0" shapeId="0" xr:uid="{1C5468A1-8F3D-4B97-9CE7-EC754A52077C}">
      <text>
        <r>
          <rPr>
            <sz val="9"/>
            <color indexed="81"/>
            <rFont val="Tahoma"/>
            <family val="2"/>
          </rPr>
          <t>26 zonnepanelen zijn meegenomen in de taxatiewaarde.</t>
        </r>
      </text>
    </comment>
    <comment ref="E42" authorId="0" shapeId="0" xr:uid="{177F1C9E-9B95-46F5-B75A-A265D1537D33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43" authorId="0" shapeId="0" xr:uid="{96430060-2701-42BE-9E42-6CA510F3B4EE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A44" authorId="0" shapeId="0" xr:uid="{9ECA2BA5-9721-4FA8-8E47-C221768B172E}">
      <text>
        <r>
          <rPr>
            <sz val="9"/>
            <color indexed="81"/>
            <rFont val="Tahoma"/>
            <family val="2"/>
          </rPr>
          <t xml:space="preserve">Object staat grotendeels leeg, wordt deels verhuurd als woonruimte en is deels in gebruik
door OBS de Wijkjutter. Getaxeerde inventariswaarde heeft betrekking op de OBS.
</t>
        </r>
      </text>
    </comment>
    <comment ref="A55" authorId="0" shapeId="0" xr:uid="{0D97082F-A745-4314-9565-ED595424387C}">
      <text>
        <r>
          <rPr>
            <sz val="9"/>
            <color indexed="81"/>
            <rFont val="Tahoma"/>
            <family val="2"/>
          </rPr>
          <t>Betreft een gedeelte van de onderbouw van een appartemencomplex. Getaxeerde bestaat uit een buurthuis en enkele kantoorruimtes. Uiteraard met de nodige sanitaire ruimtes.</t>
        </r>
      </text>
    </comment>
    <comment ref="E61" authorId="0" shapeId="0" xr:uid="{BA308C7A-CC22-4422-AF0B-EF86ADDDAA8A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62" authorId="0" shapeId="0" xr:uid="{FB6ED11E-55D9-4F88-AB7A-B67946479754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  <author>pcornelisse</author>
  </authors>
  <commentList>
    <comment ref="F9" authorId="0" shapeId="0" xr:uid="{2DFA7FB3-6EF3-47F3-87D8-EEA8B3DBA1C5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11" authorId="1" shapeId="0" xr:uid="{F374D8B4-7409-4E19-9673-EA2B0AD9F27E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in de vs zijn de funderingen inbegrepen
en btw uitgesloten</t>
        </r>
      </text>
    </comment>
    <comment ref="F11" authorId="0" shapeId="0" xr:uid="{06A74BAB-27D1-4200-8532-67DD95801BC0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F25" authorId="0" shapeId="0" xr:uid="{9BFFBA71-2D1F-4606-9B72-1C70B23A00D9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F26" authorId="0" shapeId="0" xr:uid="{6480D0C5-4C19-421C-839B-D6D4B207D7D4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E34" authorId="1" shapeId="0" xr:uid="{C955BF95-FEF1-4482-8724-38E2C3134E72}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inclusief fundering</t>
        </r>
      </text>
    </comment>
    <comment ref="B35" authorId="0" shapeId="0" xr:uid="{FE121FF0-D92B-4F48-B7A1-8847AD2B954E}">
      <text>
        <r>
          <rPr>
            <sz val="9"/>
            <color indexed="81"/>
            <rFont val="Tahoma"/>
            <family val="2"/>
          </rPr>
          <t>Object is aangebouwd aan Ambachtslaan 1 zijnde een school. De school is separaat
getaxeerd.</t>
        </r>
      </text>
    </comment>
    <comment ref="F35" authorId="0" shapeId="0" xr:uid="{B09D160C-A4EF-4606-9513-2D9D52815BCC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  <comment ref="F42" authorId="0" shapeId="0" xr:uid="{E91CA80B-4971-4ADE-B413-F28AF17DCDB8}">
      <text>
        <r>
          <rPr>
            <sz val="9"/>
            <color indexed="81"/>
            <rFont val="Tahoma"/>
            <family val="2"/>
          </rPr>
          <t>verzekerde som aangepast naar incl. BTW</t>
        </r>
      </text>
    </comment>
  </commentList>
</comments>
</file>

<file path=xl/sharedStrings.xml><?xml version="1.0" encoding="utf-8"?>
<sst xmlns="http://schemas.openxmlformats.org/spreadsheetml/2006/main" count="797" uniqueCount="349">
  <si>
    <t>Bouwaard:</t>
  </si>
  <si>
    <t>Inventaris:</t>
  </si>
  <si>
    <t>Omschrijving:</t>
  </si>
  <si>
    <t>Adres:</t>
  </si>
  <si>
    <t>Postcode:</t>
  </si>
  <si>
    <t>2203 HM</t>
  </si>
  <si>
    <t>Steen/hard</t>
  </si>
  <si>
    <t>Nieuwe Zeeweg 50</t>
  </si>
  <si>
    <t>2202 HB</t>
  </si>
  <si>
    <t>Noordwijk</t>
  </si>
  <si>
    <t>Br/Vlg/St</t>
  </si>
  <si>
    <t xml:space="preserve"> </t>
  </si>
  <si>
    <t>Hekken Sportpark</t>
  </si>
  <si>
    <t>2201 HW</t>
  </si>
  <si>
    <t>Oude Zeeweg 32</t>
  </si>
  <si>
    <t>Onbekend</t>
  </si>
  <si>
    <t>Gemeentehuis</t>
  </si>
  <si>
    <t>Voorstraat 42</t>
  </si>
  <si>
    <t>gymnastieklokaal</t>
  </si>
  <si>
    <t>Binnenhof 26</t>
  </si>
  <si>
    <t>2201 KR</t>
  </si>
  <si>
    <t>2202 LC</t>
  </si>
  <si>
    <t xml:space="preserve">gymnastieklokaal </t>
  </si>
  <si>
    <t>Strandplevier 2</t>
  </si>
  <si>
    <t>2201 XK</t>
  </si>
  <si>
    <t>Multifunctioneel gebouw</t>
  </si>
  <si>
    <t>Openbare Basisschool "De Witte school"</t>
  </si>
  <si>
    <t>2203 JN</t>
  </si>
  <si>
    <t>Stakman Bossestraat 81</t>
  </si>
  <si>
    <t>2203 GH</t>
  </si>
  <si>
    <t>Uitvaltij 2</t>
  </si>
  <si>
    <t xml:space="preserve">Openbare Basisschool "De Jutter" </t>
  </si>
  <si>
    <t>Alk 82</t>
  </si>
  <si>
    <t>2201 XP</t>
  </si>
  <si>
    <t>R.K. Basisschool "De Schapendel"</t>
  </si>
  <si>
    <t>R.K. Basisschool "De Bronckhorst"</t>
  </si>
  <si>
    <t>Bronckhorststraat 30 en 32</t>
  </si>
  <si>
    <t>2201 KW</t>
  </si>
  <si>
    <t>De Noordwijkse School</t>
  </si>
  <si>
    <t>Hoogwakersbosstraat 14</t>
  </si>
  <si>
    <t>2202 SP</t>
  </si>
  <si>
    <t>P.C. Basisschool "De Zeehonk"</t>
  </si>
  <si>
    <t>Julianastraat 11</t>
  </si>
  <si>
    <t>2202 KB</t>
  </si>
  <si>
    <t>P.C. Basisschool "Wakersduin"</t>
  </si>
  <si>
    <t>Hoogwakersbosstraat 22</t>
  </si>
  <si>
    <t>P.C. Basisschool "Hoffenne"</t>
  </si>
  <si>
    <t>2201 WN</t>
  </si>
  <si>
    <t>Montessorischool</t>
  </si>
  <si>
    <t>OSG Northgo</t>
  </si>
  <si>
    <t>Duinwetering 107</t>
  </si>
  <si>
    <t>2201 SH</t>
  </si>
  <si>
    <t>Plaats:</t>
  </si>
  <si>
    <t>Dekking:</t>
  </si>
  <si>
    <t>Katwijk</t>
  </si>
  <si>
    <t>2222 AM</t>
  </si>
  <si>
    <t>Heerenweg 13</t>
  </si>
  <si>
    <t>Stijntjesduinstraat achter 36</t>
  </si>
  <si>
    <t>Scholen</t>
  </si>
  <si>
    <t>Adres</t>
  </si>
  <si>
    <t>pc basisschool Hoffenne</t>
  </si>
  <si>
    <t>Invaltij 17</t>
  </si>
  <si>
    <t>2203 GH Noordwijk</t>
  </si>
  <si>
    <t>Telefoonnummer: 071-3614091</t>
  </si>
  <si>
    <t>e-mail: hoffenne@hoffennevierboet.nl</t>
  </si>
  <si>
    <t>pc basisschool Zeehonk</t>
  </si>
  <si>
    <t>2202 KB Noordwijk</t>
  </si>
  <si>
    <t>Telefoonnummer: 071-3615098</t>
  </si>
  <si>
    <t>e-mail: post@zeehonk.nl</t>
  </si>
  <si>
    <t>pc basisschool Wakersduin</t>
  </si>
  <si>
    <t>2203 SP Noordwijk</t>
  </si>
  <si>
    <t>Telefoonnummer: 071-3611314</t>
  </si>
  <si>
    <t>e-mail: info@wakersduin.net</t>
  </si>
  <si>
    <t>Stakmanbossestraat 77</t>
  </si>
  <si>
    <t>rk basisschool Bronckhorst</t>
  </si>
  <si>
    <t>Bronckhorststraat 30-32</t>
  </si>
  <si>
    <t>2201 KW Noordwijk</t>
  </si>
  <si>
    <t>Telefoonnummer: 071-3613441</t>
  </si>
  <si>
    <t>e-mail: debronckhorst@hetnet.nl</t>
  </si>
  <si>
    <t>rk basisschool Schapendel</t>
  </si>
  <si>
    <t>Stakmanbossestraat 73</t>
  </si>
  <si>
    <t>Telefoonnummer: 071-3613477</t>
  </si>
  <si>
    <t>e-mail: schapendel@hetnet.nl</t>
  </si>
  <si>
    <t>rk bassischool</t>
  </si>
  <si>
    <t>Jan de Ridderstraat 6</t>
  </si>
  <si>
    <t>2201 DN Noordwijk</t>
  </si>
  <si>
    <t>Telefoonnummer: 071-3610662</t>
  </si>
  <si>
    <t>e-mail: team@montessorinoordwijk.nl</t>
  </si>
  <si>
    <t>obs De Witte School</t>
  </si>
  <si>
    <t>Van Panhuysstraat 19</t>
  </si>
  <si>
    <t>2203 JN Noordwijk</t>
  </si>
  <si>
    <t>Telefoonnummer: 071-3615000</t>
  </si>
  <si>
    <t>e-mail: info@dewitteschool.nl</t>
  </si>
  <si>
    <t>Daltonschool Klaverweide</t>
  </si>
  <si>
    <t>Jan de Ridderstraat 4</t>
  </si>
  <si>
    <t>Telefoonnummer: 071-3610089</t>
  </si>
  <si>
    <t>e-mail: info@klaverweideschool.nl</t>
  </si>
  <si>
    <t>obs De Jutter</t>
  </si>
  <si>
    <t>2201 XP Noordwijk</t>
  </si>
  <si>
    <t>Telefoonnummer: 071-3621544</t>
  </si>
  <si>
    <t>e-mail: jutterschool@planet.nl</t>
  </si>
  <si>
    <t>2202 SP Noordwijk</t>
  </si>
  <si>
    <t>Telefoonnummer: 071-3619800</t>
  </si>
  <si>
    <t>e-mail: info@denoordwijkseschool.nl</t>
  </si>
  <si>
    <t xml:space="preserve">VSO Het Duin </t>
  </si>
  <si>
    <t>Telefoonnummer:</t>
  </si>
  <si>
    <t>e-mail: zmlkschool@duinpieper.nl</t>
  </si>
  <si>
    <t>2203 HM Noordwijk</t>
  </si>
  <si>
    <t>Telefoonnummer: 071-368 18 40</t>
  </si>
  <si>
    <t>e-mail: info@northgo-college.nl</t>
  </si>
  <si>
    <t>Directeur</t>
  </si>
  <si>
    <t>Mw. M. Hensen</t>
  </si>
  <si>
    <t>Mw. M. Kloos a.i.</t>
  </si>
  <si>
    <t>Mw. M. vd Helm</t>
  </si>
  <si>
    <t>Mw. Y. de Kousemaeker</t>
  </si>
  <si>
    <t>Mw. A. de Gier &amp; Mw. O. Rietmeijer</t>
  </si>
  <si>
    <t>Dhr. J. vd Plas</t>
  </si>
  <si>
    <t>Nieuwe Zeeweg 165</t>
  </si>
  <si>
    <t>2202 HA</t>
  </si>
  <si>
    <t>Zwembad Binnenzee</t>
  </si>
  <si>
    <t>2203 GE</t>
  </si>
  <si>
    <t>Brandweerkazerne</t>
  </si>
  <si>
    <t>Duinwetering 102</t>
  </si>
  <si>
    <t xml:space="preserve">4 Reddingsposten op het strand. 1 Politiepost en 3 Reddingsbrigade </t>
  </si>
  <si>
    <t>Noordwijkse strand (ook Duindamseslag/Langevelderslag)</t>
  </si>
  <si>
    <t>onbekend</t>
  </si>
  <si>
    <t>beton</t>
  </si>
  <si>
    <t>Strandmeubilair(vuilcontainers vlaggenmasten pictogramborden etc.)</t>
  </si>
  <si>
    <t>Noordwijkse strand</t>
  </si>
  <si>
    <t>steen/hard</t>
  </si>
  <si>
    <t>Bibliotheek Hier zitten appartementen aan vast VVE</t>
  </si>
  <si>
    <t>2201 MC</t>
  </si>
  <si>
    <t>Trefpunt vve?</t>
  </si>
  <si>
    <t>Schoolstraat 2</t>
  </si>
  <si>
    <t>Voormalig Harlekijn (antikraak)</t>
  </si>
  <si>
    <t>Ludolph Berkemeierstraat 24a</t>
  </si>
  <si>
    <t>Gruenepad 2</t>
  </si>
  <si>
    <t>2203 EZ</t>
  </si>
  <si>
    <t>Woning (anti kraak)</t>
  </si>
  <si>
    <t>Voorstraat 26</t>
  </si>
  <si>
    <t>2201 HV</t>
  </si>
  <si>
    <t>Woning (verhuurd)</t>
  </si>
  <si>
    <t>Voorstraat 28</t>
  </si>
  <si>
    <t>Watertoren</t>
  </si>
  <si>
    <t>Van Hardenbroekweg 18</t>
  </si>
  <si>
    <t>2202 EE</t>
  </si>
  <si>
    <t>Woonhuis</t>
  </si>
  <si>
    <t>Voorstraat 14</t>
  </si>
  <si>
    <t>Duinwetering 101</t>
  </si>
  <si>
    <t>Hoogwakersbosstraat 12</t>
  </si>
  <si>
    <t>Politiebureau</t>
  </si>
  <si>
    <t>Duinwetering 105</t>
  </si>
  <si>
    <t>ja</t>
  </si>
  <si>
    <t>excl.</t>
  </si>
  <si>
    <t>Lageweg 5</t>
  </si>
  <si>
    <t>S.J.C. 3 kunstof voetbalsvelden en een keepersveld</t>
  </si>
  <si>
    <t>2201 TV</t>
  </si>
  <si>
    <t>Clubgebouw Fluks 
(2 kunstgrasvelden)</t>
  </si>
  <si>
    <t>Lindeplein ong.</t>
  </si>
  <si>
    <t>Muziektent</t>
  </si>
  <si>
    <t>incl</t>
  </si>
  <si>
    <t>Voorstraat 44</t>
  </si>
  <si>
    <t>Kerktoren</t>
  </si>
  <si>
    <t>Gebouwen getaxeerd door Troostwijk Taxaties, diverse data en rapportnummers</t>
  </si>
  <si>
    <t>Akkerwinde 1a, Zilverschoon 20</t>
  </si>
  <si>
    <t>Nicolaas Barnhoornweg 44</t>
  </si>
  <si>
    <t>2202 JB</t>
  </si>
  <si>
    <t>getaxeerd:</t>
  </si>
  <si>
    <t>inclusief
fundering:</t>
  </si>
  <si>
    <t>btw:</t>
  </si>
  <si>
    <t>Totaal:</t>
  </si>
  <si>
    <t>achter schoolgeb."De Noordwijkse school" Hoogwakersbosstraat 14A</t>
  </si>
  <si>
    <t>Kinderboerderij</t>
  </si>
  <si>
    <t>Oude Zeeweg 3</t>
  </si>
  <si>
    <t xml:space="preserve">2201 TA </t>
  </si>
  <si>
    <t>2 Golfbanken</t>
  </si>
  <si>
    <t>Koningin Wilhelmina Boulevard</t>
  </si>
  <si>
    <t>SO De Oeverpieper</t>
  </si>
  <si>
    <t>Opslag Gemeentewerken</t>
  </si>
  <si>
    <t>Bredeschool (Daltonschool Klaverweide)</t>
  </si>
  <si>
    <t>Bredeschool (RK Montessorischool)</t>
  </si>
  <si>
    <t>SBO Duinpieper</t>
  </si>
  <si>
    <t>Lageweg 3</t>
  </si>
  <si>
    <t>Kinderopvang Humanitas en het Zandkasteel</t>
  </si>
  <si>
    <t>Stakman Bossestraat 65</t>
  </si>
  <si>
    <t xml:space="preserve">Woning </t>
  </si>
  <si>
    <t>Hoogwakersbosstraat 41</t>
  </si>
  <si>
    <t>2202 SR</t>
  </si>
  <si>
    <t>W.H. van Konijnenburgplatsoen 28</t>
  </si>
  <si>
    <t>2202 XB</t>
  </si>
  <si>
    <t>GEMEENTELIJKE EIGENDOMMEN</t>
  </si>
  <si>
    <t xml:space="preserve">Sub </t>
  </si>
  <si>
    <t>Ligging</t>
  </si>
  <si>
    <t>Postcode</t>
  </si>
  <si>
    <t>Plaats</t>
  </si>
  <si>
    <t>Bestemming</t>
  </si>
  <si>
    <t>Getaxeerd</t>
  </si>
  <si>
    <t>Gebouwen</t>
  </si>
  <si>
    <t>Inventaris</t>
  </si>
  <si>
    <t>Totaal</t>
  </si>
  <si>
    <t>Herenweg  2-4</t>
  </si>
  <si>
    <t>2211 CC</t>
  </si>
  <si>
    <t>Noordwijkerhout</t>
  </si>
  <si>
    <t>Maandagsewetering ong.</t>
  </si>
  <si>
    <t>2211 WV</t>
  </si>
  <si>
    <t>8 sanitaire units</t>
  </si>
  <si>
    <t>Dorpsstraat 7</t>
  </si>
  <si>
    <t>2211 GA</t>
  </si>
  <si>
    <t>Kerktoren "Witte Kerk"</t>
  </si>
  <si>
    <t>Maandagsewetering 202</t>
  </si>
  <si>
    <t>Cultureel Centrum "De Schelft" (met zwembad, horeca en installaties)</t>
  </si>
  <si>
    <t>Herenweg 96</t>
  </si>
  <si>
    <t>2211 CD</t>
  </si>
  <si>
    <t xml:space="preserve">Brandweerkazerne </t>
  </si>
  <si>
    <t>Duin en Dal 1a/Viaductweg 50</t>
  </si>
  <si>
    <t>2211 JP</t>
  </si>
  <si>
    <t>Bijzondere basisschool De Optimist, jeugd en jongerenwerk</t>
  </si>
  <si>
    <t>Zeestraat 12a</t>
  </si>
  <si>
    <t>2211 XG</t>
  </si>
  <si>
    <t>Woning in de verhuur</t>
  </si>
  <si>
    <t>Dijkzicht 1</t>
  </si>
  <si>
    <t>2211 HZ</t>
  </si>
  <si>
    <t>(voormalig) politiebureau</t>
  </si>
  <si>
    <t>Via Antiqua 23</t>
  </si>
  <si>
    <t>2211 HW</t>
  </si>
  <si>
    <t>Sportlaan 34</t>
  </si>
  <si>
    <t>2191 XH</t>
  </si>
  <si>
    <t>De Zilk</t>
  </si>
  <si>
    <t>De Duinpan</t>
  </si>
  <si>
    <t>Zilkerduinweg 105</t>
  </si>
  <si>
    <t>2191 AJ</t>
  </si>
  <si>
    <t>Voormalige zoutloods in gebruik als kringloopwinkel</t>
  </si>
  <si>
    <t>Sportlaan 31</t>
  </si>
  <si>
    <t>Kleedkamers sportpark Wassenaar in gebruik bij voetbal Van Nispen</t>
  </si>
  <si>
    <t>SCHOLEN</t>
  </si>
  <si>
    <t>Ambachtsweg 1</t>
  </si>
  <si>
    <t>2211 JN</t>
  </si>
  <si>
    <t>Openbare Basisschool "De Regenboog"</t>
  </si>
  <si>
    <t>Ambachtsweg 2</t>
  </si>
  <si>
    <t>Gymlokaal</t>
  </si>
  <si>
    <t>Hoogstraat 58 a</t>
  </si>
  <si>
    <t>2211 GM</t>
  </si>
  <si>
    <t xml:space="preserve">Noordwijkerhout </t>
  </si>
  <si>
    <t>Gedeeltelijk leeg, voor de rest verhuurd aan Verenigingen - particulieren.</t>
  </si>
  <si>
    <t>Langevelderweg 2-2a</t>
  </si>
  <si>
    <t>2211 AH</t>
  </si>
  <si>
    <t>Bijzondere Basisschool "Prinsenhof", gymlokaal</t>
  </si>
  <si>
    <t>Langelaan 1</t>
  </si>
  <si>
    <t>2211 XT</t>
  </si>
  <si>
    <t xml:space="preserve">Teylingen College locatie Leeuwenhorst  </t>
  </si>
  <si>
    <t>Pilarenlaan 33</t>
  </si>
  <si>
    <t>2211 LH</t>
  </si>
  <si>
    <t>Sint Victorschool</t>
  </si>
  <si>
    <t>Hafkenscheidtlaan 2 - 2a</t>
  </si>
  <si>
    <t>2191 BP</t>
  </si>
  <si>
    <t>Bijzondere Basisschool "Egelantier" inclusief gymlokaal</t>
  </si>
  <si>
    <t>2201 KA 
2201 HV</t>
  </si>
  <si>
    <t>Wilhelminstraat 1-3/
Voorstraat 14</t>
  </si>
  <si>
    <t xml:space="preserve">Nog onduidelijk wie eigenaar is </t>
  </si>
  <si>
    <t>Sporthal Duinwetering</t>
  </si>
  <si>
    <t>Woonhuis/clubgebouw</t>
  </si>
  <si>
    <t>Inventaris getaxeerd door Troostwijk Taxaties, d.d. 24-05-2017, rapportnummer 00231078001 
(excl. Stakman Bossestraat 65, W.H. van Konijnenburgplantsoen 28 en Hoogwakersbosstraat 41)</t>
  </si>
  <si>
    <t>Dhr. L. Kruithof</t>
  </si>
  <si>
    <t>pc basisschool De Vierboet</t>
  </si>
  <si>
    <t>Telefoonnummer: 071-3612031</t>
  </si>
  <si>
    <t>e-mail: vierboet@hoffennevierboet.nl</t>
  </si>
  <si>
    <t>Dhr. M. Vlieten</t>
  </si>
  <si>
    <t>Dhr. F. vd Woerd</t>
  </si>
  <si>
    <t>Mw. T. Vogelaar</t>
  </si>
  <si>
    <t>Stakmanbossestraat 79-81</t>
  </si>
  <si>
    <t>Carillon</t>
  </si>
  <si>
    <t>Hoofdstraat 96</t>
  </si>
  <si>
    <t>2202 EZ</t>
  </si>
  <si>
    <t>Jan Kroonsplein 8</t>
  </si>
  <si>
    <t>2202 JC</t>
  </si>
  <si>
    <t>excl</t>
  </si>
  <si>
    <t>Beukenlaan 15</t>
  </si>
  <si>
    <t>Herenweg 21-23</t>
  </si>
  <si>
    <t>2201 GA</t>
  </si>
  <si>
    <t>Troelstralaan 2</t>
  </si>
  <si>
    <t>2211 AC</t>
  </si>
  <si>
    <t xml:space="preserve">1 kunstgras senioren voetbalveld Kurk + schockpad </t>
  </si>
  <si>
    <t xml:space="preserve">1 kunstgras senioren voetbalveld TPE + schockpad </t>
  </si>
  <si>
    <t xml:space="preserve">1 kunstgras Pupillen voetbalveld TPE + schockpad </t>
  </si>
  <si>
    <t>1 kunstgras Keepershoek TPE + schockpad  </t>
  </si>
  <si>
    <t>2192 XH</t>
  </si>
  <si>
    <t>31a</t>
  </si>
  <si>
    <t>31b</t>
  </si>
  <si>
    <t>per 31-12-2019</t>
  </si>
  <si>
    <t>indexcijfer 140,3</t>
  </si>
  <si>
    <t>indexcijfer 122,2</t>
  </si>
  <si>
    <t>#1</t>
  </si>
  <si>
    <t>#1 gebouwen en inventaris getaxeerd door Thorbecke d.d. 01-07-2019 (exclusief BTW)</t>
  </si>
  <si>
    <t>Sportpark Wassenaar 1 kunstgrasveld</t>
  </si>
  <si>
    <t>V.V. Noordwijk 
(2 kunstgras voetbalvelden)</t>
  </si>
  <si>
    <t>Begraafplaats/aula</t>
  </si>
  <si>
    <t>Bijzondere Basisschool "Prinsenhof"</t>
  </si>
  <si>
    <t>Hockey H.V.C. sportvelden 
(3 kunstgrasvelden)</t>
  </si>
  <si>
    <t>voormalig gymnastieklokaal Stakman Bossestraat</t>
  </si>
  <si>
    <t>voormalige Balletschool + woning panden zitten aan elkaar vast</t>
  </si>
  <si>
    <t>Toiletgebouw</t>
  </si>
  <si>
    <t>Vuurtorenplein ong.</t>
  </si>
  <si>
    <t>2202 PA</t>
  </si>
  <si>
    <t>9a</t>
  </si>
  <si>
    <t>jongerencentrum X-OUT</t>
  </si>
  <si>
    <t>9b</t>
  </si>
  <si>
    <t>WMO-adviescentrum, JGT, JGZ en Kwadraad</t>
  </si>
  <si>
    <t xml:space="preserve">Bibliotheek </t>
  </si>
  <si>
    <t>VSO/BSO het Duin</t>
  </si>
  <si>
    <t>Stakman Bossestraat 77-79</t>
  </si>
  <si>
    <t>Stakman Bossestraat 73</t>
  </si>
  <si>
    <t>Woning</t>
  </si>
  <si>
    <t>Betreft een portacabin met naastgelegen toiletunit.</t>
  </si>
  <si>
    <t>Duinwetering 103</t>
  </si>
  <si>
    <t>Welzijn Noordwijk</t>
  </si>
  <si>
    <t>Wassenaarsestraat 5</t>
  </si>
  <si>
    <t>2201 RD</t>
  </si>
  <si>
    <t>Langevelderweg 27 F</t>
  </si>
  <si>
    <t>2211 AB</t>
  </si>
  <si>
    <t>Het Pesthuis - casco - leegstaand</t>
  </si>
  <si>
    <t>INCLUSIEF</t>
  </si>
  <si>
    <t>2202 HB/HC</t>
  </si>
  <si>
    <t>bedrijfspanden/woningen/garageboxen</t>
  </si>
  <si>
    <r>
      <t xml:space="preserve">Herenweg </t>
    </r>
    <r>
      <rPr>
        <sz val="10"/>
        <color rgb="FFFF0000"/>
        <rFont val="Arial"/>
        <family val="2"/>
      </rPr>
      <t xml:space="preserve"> 4</t>
    </r>
  </si>
  <si>
    <t>#2</t>
  </si>
  <si>
    <t>#2 Troostwijk, taxatierapport 276475-01-0 d.d. 9-12-2020 incl. fundering, incl. BTW</t>
  </si>
  <si>
    <t>Raadhuis, monumentale gedeelte</t>
  </si>
  <si>
    <t>Raadhuis overige gedeelte</t>
  </si>
  <si>
    <t>#2 bedrijfsinventaris/installaties onderdeel van het gebouw getaxeerd door Troostwijk, rapport 276720-01-0 d.d. 09-12-2020 (exclusief BTW)</t>
  </si>
  <si>
    <t xml:space="preserve"> rapport 276720-01-0 d.d. 09-12-2020 (exclusief BTW)</t>
  </si>
  <si>
    <t>Schoolstraat 1B t/m 1R</t>
  </si>
  <si>
    <t>2202 HC</t>
  </si>
  <si>
    <t>Nieuwe Zeeweg 90a</t>
  </si>
  <si>
    <t>Nieuwe Zeeweg 92</t>
  </si>
  <si>
    <t>Nieuwe Zeeweg 102</t>
  </si>
  <si>
    <t>Nieuwe Zeeweg 104</t>
  </si>
  <si>
    <t>nieuw per 27-11-2020, waarde volgt nog, zie mails 24-12/4-1-2021</t>
  </si>
  <si>
    <t>Gebouwen:
per 31-12-2019
indexcijfer 140,3</t>
  </si>
  <si>
    <t>Gebouwen:
per 31-12-2020
indexcijfer 150,8</t>
  </si>
  <si>
    <t>gymnastieklokaal, 48 zonnepanelen+10 omvormers</t>
  </si>
  <si>
    <t>gymnastieklokaal, 38 zonnepanelen+20 omvormers</t>
  </si>
  <si>
    <t>gymnastieklokaal, incl. 26 zonnepanelen+10 omvormers</t>
  </si>
  <si>
    <t>per 31-12-2020</t>
  </si>
  <si>
    <t>indexcijfer 124,2</t>
  </si>
  <si>
    <t>Gebouwen:
per 31-12-2021
indexcijfer 158,3</t>
  </si>
  <si>
    <t>per 31-12-2021</t>
  </si>
  <si>
    <t>indexcijfer 150,8</t>
  </si>
  <si>
    <t>indexcijfer 158,3</t>
  </si>
  <si>
    <t>indexcijfer 126,6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</si>
</sst>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 [$€-413]\ * #,##0.00_ ;_ [$€-413]\ * \-#,##0.00_ ;_ [$€-413]\ * &quot;-&quot;??_ ;_ @_ "/>
    <numFmt numFmtId="166" formatCode="_([$EUR]\ * #,##0.00_);_([$EUR]\ * \(#,##0.00\);_([$EUR]\ * &quot;-&quot;??_);_(@_)"/>
    <numFmt numFmtId="167" formatCode="_-&quot;€&quot;\ * #,##0.00_-;_-&quot;€&quot;\ * #,##0.00\-;_-&quot;€&quot;\ * &quot;-&quot;??_-;_-@_-"/>
    <numFmt numFmtId="168" formatCode="&quot;€&quot;\ #,##0_-"/>
  </numFmts>
  <fonts count="21" x14ac:knownFonts="1">
    <font>
      <sz val="9"/>
      <color theme="1"/>
      <name val="Verdana"/>
      <family val="2"/>
    </font>
    <font>
      <sz val="10"/>
      <name val="Times New Roman"/>
      <family val="1"/>
    </font>
    <font>
      <sz val="10"/>
      <name val="Arial"/>
      <family val="2"/>
    </font>
    <font>
      <u/>
      <sz val="9"/>
      <color theme="10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rgb="FF00418C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u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44" fontId="7" fillId="0" borderId="0" xfId="6" applyFont="1"/>
    <xf numFmtId="1" fontId="2" fillId="0" borderId="2" xfId="1" applyNumberFormat="1" applyFont="1" applyBorder="1" applyAlignment="1">
      <alignment horizontal="left" vertical="top" wrapText="1"/>
    </xf>
    <xf numFmtId="4" fontId="8" fillId="0" borderId="2" xfId="1" applyNumberFormat="1" applyFont="1" applyBorder="1" applyAlignment="1">
      <alignment horizontal="left" vertical="top" wrapText="1"/>
    </xf>
    <xf numFmtId="1" fontId="2" fillId="0" borderId="2" xfId="1" applyNumberFormat="1" applyFont="1" applyBorder="1" applyAlignment="1">
      <alignment horizontal="left" vertical="top"/>
    </xf>
    <xf numFmtId="4" fontId="2" fillId="0" borderId="2" xfId="1" applyNumberFormat="1" applyFont="1" applyBorder="1" applyAlignment="1">
      <alignment horizontal="left" vertical="top"/>
    </xf>
    <xf numFmtId="4" fontId="2" fillId="0" borderId="2" xfId="1" applyNumberFormat="1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0" borderId="0" xfId="5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7" fillId="2" borderId="0" xfId="0" applyFont="1" applyFill="1"/>
    <xf numFmtId="0" fontId="1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0" xfId="0" applyFont="1"/>
    <xf numFmtId="165" fontId="7" fillId="0" borderId="0" xfId="0" applyNumberFormat="1" applyFont="1"/>
    <xf numFmtId="165" fontId="8" fillId="0" borderId="2" xfId="2" applyNumberFormat="1" applyFont="1" applyBorder="1" applyAlignment="1">
      <alignment horizontal="left" vertical="top"/>
    </xf>
    <xf numFmtId="4" fontId="8" fillId="3" borderId="1" xfId="2" applyNumberFormat="1" applyFont="1" applyFill="1" applyBorder="1" applyAlignment="1">
      <alignment horizontal="center" vertical="top" wrapText="1"/>
    </xf>
    <xf numFmtId="4" fontId="8" fillId="3" borderId="1" xfId="2" applyNumberFormat="1" applyFont="1" applyFill="1" applyBorder="1" applyAlignment="1">
      <alignment horizontal="left" vertical="top" wrapText="1"/>
    </xf>
    <xf numFmtId="1" fontId="8" fillId="3" borderId="1" xfId="2" applyNumberFormat="1" applyFont="1" applyFill="1" applyBorder="1" applyAlignment="1">
      <alignment horizontal="left" vertical="top"/>
    </xf>
    <xf numFmtId="4" fontId="8" fillId="3" borderId="1" xfId="2" applyNumberFormat="1" applyFont="1" applyFill="1" applyBorder="1" applyAlignment="1">
      <alignment horizontal="left" vertical="top"/>
    </xf>
    <xf numFmtId="165" fontId="8" fillId="3" borderId="1" xfId="2" applyNumberFormat="1" applyFont="1" applyFill="1" applyBorder="1" applyAlignment="1">
      <alignment horizontal="left" vertical="top"/>
    </xf>
    <xf numFmtId="0" fontId="2" fillId="0" borderId="0" xfId="0" applyFont="1"/>
    <xf numFmtId="4" fontId="2" fillId="0" borderId="4" xfId="1" applyNumberFormat="1" applyFont="1" applyBorder="1" applyAlignment="1" applyProtection="1">
      <alignment horizontal="left" vertical="top" wrapText="1"/>
      <protection locked="0"/>
    </xf>
    <xf numFmtId="1" fontId="2" fillId="0" borderId="4" xfId="1" applyNumberFormat="1" applyFont="1" applyBorder="1" applyAlignment="1" applyProtection="1">
      <alignment horizontal="left" vertical="top"/>
      <protection locked="0"/>
    </xf>
    <xf numFmtId="4" fontId="2" fillId="0" borderId="4" xfId="1" applyNumberFormat="1" applyFont="1" applyBorder="1" applyAlignment="1" applyProtection="1">
      <alignment horizontal="left" vertical="top"/>
      <protection locked="0"/>
    </xf>
    <xf numFmtId="165" fontId="2" fillId="0" borderId="4" xfId="2" applyNumberFormat="1" applyFont="1" applyBorder="1" applyAlignment="1" applyProtection="1">
      <alignment horizontal="left" vertical="top"/>
      <protection locked="0"/>
    </xf>
    <xf numFmtId="165" fontId="2" fillId="0" borderId="4" xfId="2" applyNumberFormat="1" applyFont="1" applyFill="1" applyBorder="1" applyAlignment="1" applyProtection="1">
      <alignment horizontal="left" vertical="top"/>
      <protection locked="0"/>
    </xf>
    <xf numFmtId="4" fontId="2" fillId="0" borderId="4" xfId="1" quotePrefix="1" applyNumberFormat="1" applyFont="1" applyBorder="1" applyAlignment="1" applyProtection="1">
      <alignment horizontal="left" vertical="top" wrapText="1"/>
      <protection locked="0"/>
    </xf>
    <xf numFmtId="4" fontId="2" fillId="0" borderId="4" xfId="1" applyNumberFormat="1" applyFont="1" applyFill="1" applyBorder="1" applyAlignment="1" applyProtection="1">
      <alignment horizontal="left" vertical="top" wrapText="1"/>
      <protection locked="0"/>
    </xf>
    <xf numFmtId="4" fontId="2" fillId="0" borderId="5" xfId="1" applyNumberFormat="1" applyFont="1" applyBorder="1" applyAlignment="1" applyProtection="1">
      <alignment horizontal="left" vertical="top" wrapText="1"/>
      <protection locked="0"/>
    </xf>
    <xf numFmtId="44" fontId="2" fillId="0" borderId="4" xfId="6" applyFont="1" applyBorder="1" applyAlignment="1" applyProtection="1">
      <alignment horizontal="left" vertical="top"/>
      <protection locked="0"/>
    </xf>
    <xf numFmtId="166" fontId="2" fillId="0" borderId="4" xfId="2" applyNumberFormat="1" applyFont="1" applyBorder="1" applyAlignment="1" applyProtection="1">
      <alignment horizontal="left" vertical="top"/>
      <protection locked="0"/>
    </xf>
    <xf numFmtId="0" fontId="15" fillId="0" borderId="0" xfId="0" applyFont="1"/>
    <xf numFmtId="14" fontId="2" fillId="0" borderId="4" xfId="1" applyNumberFormat="1" applyFont="1" applyBorder="1" applyAlignment="1" applyProtection="1">
      <alignment horizontal="left" vertical="top"/>
      <protection locked="0"/>
    </xf>
    <xf numFmtId="44" fontId="2" fillId="0" borderId="4" xfId="6" applyFont="1" applyFill="1" applyBorder="1" applyAlignment="1" applyProtection="1">
      <alignment horizontal="left" vertical="top"/>
      <protection locked="0"/>
    </xf>
    <xf numFmtId="14" fontId="2" fillId="0" borderId="4" xfId="1" applyNumberFormat="1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vertical="top" wrapText="1"/>
    </xf>
    <xf numFmtId="165" fontId="8" fillId="3" borderId="1" xfId="2" applyNumberFormat="1" applyFont="1" applyFill="1" applyBorder="1" applyAlignment="1">
      <alignment horizontal="left" vertical="top" wrapText="1"/>
    </xf>
    <xf numFmtId="0" fontId="7" fillId="0" borderId="4" xfId="0" applyFont="1" applyBorder="1"/>
    <xf numFmtId="44" fontId="7" fillId="0" borderId="0" xfId="6" applyFont="1" applyBorder="1"/>
    <xf numFmtId="0" fontId="7" fillId="0" borderId="0" xfId="0" applyFont="1" applyBorder="1"/>
    <xf numFmtId="165" fontId="7" fillId="0" borderId="0" xfId="0" applyNumberFormat="1" applyFont="1" applyBorder="1"/>
    <xf numFmtId="4" fontId="2" fillId="0" borderId="6" xfId="1" applyNumberFormat="1" applyFont="1" applyBorder="1" applyAlignment="1" applyProtection="1">
      <alignment horizontal="left" vertical="top" wrapText="1"/>
      <protection locked="0"/>
    </xf>
    <xf numFmtId="1" fontId="2" fillId="0" borderId="6" xfId="1" applyNumberFormat="1" applyFont="1" applyBorder="1" applyAlignment="1" applyProtection="1">
      <alignment horizontal="left" vertical="top"/>
      <protection locked="0"/>
    </xf>
    <xf numFmtId="4" fontId="2" fillId="0" borderId="6" xfId="1" applyNumberFormat="1" applyFont="1" applyBorder="1" applyAlignment="1" applyProtection="1">
      <alignment horizontal="left" vertical="top"/>
      <protection locked="0"/>
    </xf>
    <xf numFmtId="166" fontId="2" fillId="0" borderId="6" xfId="2" applyNumberFormat="1" applyFont="1" applyBorder="1" applyAlignment="1" applyProtection="1">
      <alignment horizontal="left" vertical="top"/>
      <protection locked="0"/>
    </xf>
    <xf numFmtId="1" fontId="2" fillId="0" borderId="4" xfId="1" applyNumberFormat="1" applyFont="1" applyBorder="1" applyAlignment="1" applyProtection="1">
      <alignment horizontal="left" vertical="top" wrapText="1"/>
      <protection locked="0"/>
    </xf>
    <xf numFmtId="4" fontId="2" fillId="0" borderId="0" xfId="1" applyNumberFormat="1" applyFont="1" applyBorder="1" applyAlignment="1" applyProtection="1">
      <alignment horizontal="left" vertical="top" wrapText="1"/>
      <protection locked="0"/>
    </xf>
    <xf numFmtId="1" fontId="2" fillId="0" borderId="0" xfId="1" applyNumberFormat="1" applyFont="1" applyBorder="1" applyAlignment="1" applyProtection="1">
      <alignment horizontal="left" vertical="top"/>
      <protection locked="0"/>
    </xf>
    <xf numFmtId="4" fontId="2" fillId="0" borderId="0" xfId="1" applyNumberFormat="1" applyFont="1" applyBorder="1" applyAlignment="1" applyProtection="1">
      <alignment horizontal="left" vertical="top"/>
      <protection locked="0"/>
    </xf>
    <xf numFmtId="0" fontId="15" fillId="0" borderId="0" xfId="0" applyFont="1" applyBorder="1"/>
    <xf numFmtId="165" fontId="2" fillId="0" borderId="0" xfId="2" applyNumberFormat="1" applyFont="1" applyFill="1" applyBorder="1" applyAlignment="1" applyProtection="1">
      <alignment horizontal="left" vertical="top"/>
      <protection locked="0"/>
    </xf>
    <xf numFmtId="14" fontId="2" fillId="0" borderId="0" xfId="1" applyNumberFormat="1" applyFont="1" applyBorder="1" applyAlignment="1" applyProtection="1">
      <alignment horizontal="left" vertical="top"/>
      <protection locked="0"/>
    </xf>
    <xf numFmtId="165" fontId="2" fillId="0" borderId="0" xfId="2" applyNumberFormat="1" applyFont="1" applyBorder="1" applyAlignment="1" applyProtection="1">
      <alignment horizontal="left" vertical="top"/>
      <protection locked="0"/>
    </xf>
    <xf numFmtId="166" fontId="2" fillId="0" borderId="0" xfId="2" applyNumberFormat="1" applyFont="1" applyBorder="1" applyAlignment="1" applyProtection="1">
      <alignment horizontal="left" vertical="top"/>
      <protection locked="0"/>
    </xf>
    <xf numFmtId="0" fontId="16" fillId="0" borderId="0" xfId="0" applyFont="1"/>
    <xf numFmtId="2" fontId="17" fillId="0" borderId="0" xfId="0" applyNumberFormat="1" applyFont="1"/>
    <xf numFmtId="2" fontId="16" fillId="0" borderId="0" xfId="0" applyNumberFormat="1" applyFont="1"/>
    <xf numFmtId="2" fontId="18" fillId="4" borderId="8" xfId="0" applyNumberFormat="1" applyFont="1" applyFill="1" applyBorder="1" applyAlignment="1">
      <alignment horizontal="center"/>
    </xf>
    <xf numFmtId="2" fontId="18" fillId="4" borderId="9" xfId="0" applyNumberFormat="1" applyFont="1" applyFill="1" applyBorder="1" applyAlignment="1">
      <alignment horizontal="center"/>
    </xf>
    <xf numFmtId="167" fontId="18" fillId="4" borderId="9" xfId="7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2" fontId="18" fillId="4" borderId="10" xfId="0" applyNumberFormat="1" applyFont="1" applyFill="1" applyBorder="1" applyAlignment="1">
      <alignment horizontal="center"/>
    </xf>
    <xf numFmtId="2" fontId="18" fillId="4" borderId="0" xfId="0" applyNumberFormat="1" applyFont="1" applyFill="1" applyBorder="1" applyAlignment="1">
      <alignment horizontal="center"/>
    </xf>
    <xf numFmtId="167" fontId="18" fillId="4" borderId="0" xfId="7" applyFont="1" applyFill="1" applyBorder="1" applyAlignment="1">
      <alignment horizontal="center"/>
    </xf>
    <xf numFmtId="2" fontId="18" fillId="4" borderId="11" xfId="0" applyNumberFormat="1" applyFont="1" applyFill="1" applyBorder="1" applyAlignment="1">
      <alignment horizontal="center"/>
    </xf>
    <xf numFmtId="2" fontId="18" fillId="4" borderId="12" xfId="0" applyNumberFormat="1" applyFont="1" applyFill="1" applyBorder="1" applyAlignment="1">
      <alignment horizontal="center"/>
    </xf>
    <xf numFmtId="167" fontId="18" fillId="4" borderId="12" xfId="7" applyFont="1" applyFill="1" applyBorder="1" applyAlignment="1">
      <alignment horizontal="center"/>
    </xf>
    <xf numFmtId="1" fontId="16" fillId="0" borderId="4" xfId="0" applyNumberFormat="1" applyFont="1" applyBorder="1" applyAlignment="1">
      <alignment horizontal="left"/>
    </xf>
    <xf numFmtId="2" fontId="16" fillId="0" borderId="4" xfId="0" applyNumberFormat="1" applyFont="1" applyBorder="1"/>
    <xf numFmtId="2" fontId="2" fillId="0" borderId="4" xfId="0" applyNumberFormat="1" applyFont="1" applyBorder="1"/>
    <xf numFmtId="167" fontId="16" fillId="0" borderId="13" xfId="7" applyFont="1" applyBorder="1" applyAlignment="1">
      <alignment horizontal="left"/>
    </xf>
    <xf numFmtId="167" fontId="16" fillId="0" borderId="4" xfId="7" applyFont="1" applyBorder="1" applyAlignment="1">
      <alignment horizontal="left"/>
    </xf>
    <xf numFmtId="2" fontId="16" fillId="0" borderId="4" xfId="0" applyNumberFormat="1" applyFont="1" applyBorder="1" applyAlignment="1">
      <alignment wrapText="1"/>
    </xf>
    <xf numFmtId="2" fontId="16" fillId="0" borderId="4" xfId="0" applyNumberFormat="1" applyFont="1" applyFill="1" applyBorder="1"/>
    <xf numFmtId="1" fontId="2" fillId="0" borderId="4" xfId="0" applyNumberFormat="1" applyFont="1" applyBorder="1" applyAlignment="1">
      <alignment horizontal="left"/>
    </xf>
    <xf numFmtId="167" fontId="2" fillId="0" borderId="13" xfId="7" applyFont="1" applyBorder="1" applyAlignment="1">
      <alignment horizontal="left"/>
    </xf>
    <xf numFmtId="167" fontId="2" fillId="0" borderId="4" xfId="7" applyFont="1" applyBorder="1" applyAlignment="1">
      <alignment horizontal="left"/>
    </xf>
    <xf numFmtId="1" fontId="19" fillId="0" borderId="0" xfId="0" applyNumberFormat="1" applyFont="1" applyAlignment="1">
      <alignment horizontal="left"/>
    </xf>
    <xf numFmtId="2" fontId="19" fillId="0" borderId="0" xfId="0" applyNumberFormat="1" applyFont="1"/>
    <xf numFmtId="167" fontId="19" fillId="0" borderId="0" xfId="7" applyFont="1" applyAlignment="1">
      <alignment horizontal="center"/>
    </xf>
    <xf numFmtId="0" fontId="19" fillId="0" borderId="0" xfId="0" applyFont="1"/>
    <xf numFmtId="1" fontId="16" fillId="0" borderId="0" xfId="0" applyNumberFormat="1" applyFont="1" applyAlignment="1">
      <alignment horizontal="left"/>
    </xf>
    <xf numFmtId="168" fontId="16" fillId="0" borderId="0" xfId="0" applyNumberFormat="1" applyFont="1" applyAlignment="1">
      <alignment horizontal="center"/>
    </xf>
    <xf numFmtId="1" fontId="16" fillId="0" borderId="0" xfId="0" applyNumberFormat="1" applyFont="1"/>
    <xf numFmtId="1" fontId="2" fillId="0" borderId="13" xfId="0" applyNumberFormat="1" applyFont="1" applyBorder="1" applyAlignment="1">
      <alignment horizontal="left"/>
    </xf>
    <xf numFmtId="1" fontId="19" fillId="0" borderId="0" xfId="0" applyNumberFormat="1" applyFont="1" applyBorder="1" applyAlignment="1">
      <alignment horizontal="left"/>
    </xf>
    <xf numFmtId="2" fontId="19" fillId="0" borderId="0" xfId="0" applyNumberFormat="1" applyFont="1" applyBorder="1"/>
    <xf numFmtId="167" fontId="19" fillId="0" borderId="0" xfId="7" applyFont="1" applyBorder="1" applyAlignment="1">
      <alignment horizontal="right"/>
    </xf>
    <xf numFmtId="3" fontId="16" fillId="0" borderId="0" xfId="0" applyNumberFormat="1" applyFont="1"/>
    <xf numFmtId="2" fontId="18" fillId="0" borderId="0" xfId="0" applyNumberFormat="1" applyFont="1"/>
    <xf numFmtId="167" fontId="18" fillId="0" borderId="3" xfId="7" applyFont="1" applyBorder="1"/>
    <xf numFmtId="167" fontId="16" fillId="0" borderId="0" xfId="7" applyFont="1"/>
    <xf numFmtId="165" fontId="13" fillId="0" borderId="0" xfId="0" applyNumberFormat="1" applyFont="1" applyBorder="1"/>
    <xf numFmtId="1" fontId="2" fillId="0" borderId="4" xfId="1" applyNumberFormat="1" applyFont="1" applyFill="1" applyBorder="1" applyAlignment="1" applyProtection="1">
      <alignment horizontal="left" vertical="top"/>
      <protection locked="0"/>
    </xf>
    <xf numFmtId="4" fontId="2" fillId="0" borderId="4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Fill="1"/>
    <xf numFmtId="0" fontId="7" fillId="0" borderId="0" xfId="0" applyFont="1" applyFill="1"/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165" fontId="2" fillId="0" borderId="4" xfId="0" applyNumberFormat="1" applyFont="1" applyBorder="1"/>
    <xf numFmtId="0" fontId="2" fillId="0" borderId="0" xfId="0" applyFont="1" applyAlignment="1">
      <alignment vertical="top" wrapText="1"/>
    </xf>
    <xf numFmtId="165" fontId="2" fillId="0" borderId="0" xfId="0" applyNumberFormat="1" applyFont="1"/>
    <xf numFmtId="0" fontId="2" fillId="0" borderId="0" xfId="0" applyFont="1" applyAlignment="1">
      <alignment vertical="top"/>
    </xf>
    <xf numFmtId="0" fontId="15" fillId="0" borderId="0" xfId="0" applyFont="1" applyAlignment="1">
      <alignment vertical="top"/>
    </xf>
    <xf numFmtId="167" fontId="15" fillId="0" borderId="0" xfId="7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165" fontId="15" fillId="0" borderId="0" xfId="0" applyNumberFormat="1" applyFont="1" applyBorder="1" applyAlignment="1">
      <alignment vertical="top"/>
    </xf>
    <xf numFmtId="165" fontId="15" fillId="0" borderId="0" xfId="0" applyNumberFormat="1" applyFont="1"/>
    <xf numFmtId="1" fontId="2" fillId="0" borderId="0" xfId="0" applyNumberFormat="1" applyFont="1" applyBorder="1" applyAlignment="1">
      <alignment horizontal="left"/>
    </xf>
    <xf numFmtId="1" fontId="2" fillId="0" borderId="4" xfId="0" applyNumberFormat="1" applyFont="1" applyBorder="1"/>
    <xf numFmtId="2" fontId="2" fillId="0" borderId="4" xfId="0" applyNumberFormat="1" applyFont="1" applyFill="1" applyBorder="1"/>
    <xf numFmtId="0" fontId="7" fillId="0" borderId="15" xfId="0" applyFont="1" applyBorder="1"/>
    <xf numFmtId="0" fontId="2" fillId="0" borderId="4" xfId="0" applyFont="1" applyFill="1" applyBorder="1"/>
    <xf numFmtId="2" fontId="2" fillId="0" borderId="0" xfId="0" applyNumberFormat="1" applyFont="1" applyFill="1" applyBorder="1" applyAlignment="1">
      <alignment wrapText="1"/>
    </xf>
    <xf numFmtId="14" fontId="2" fillId="0" borderId="4" xfId="0" applyNumberFormat="1" applyFont="1" applyFill="1" applyBorder="1"/>
    <xf numFmtId="14" fontId="2" fillId="0" borderId="0" xfId="0" applyNumberFormat="1" applyFont="1" applyFill="1"/>
    <xf numFmtId="2" fontId="2" fillId="0" borderId="4" xfId="0" applyNumberFormat="1" applyFont="1" applyFill="1" applyBorder="1" applyAlignment="1">
      <alignment wrapText="1"/>
    </xf>
    <xf numFmtId="165" fontId="2" fillId="0" borderId="4" xfId="0" applyNumberFormat="1" applyFont="1" applyFill="1" applyBorder="1"/>
    <xf numFmtId="166" fontId="2" fillId="0" borderId="4" xfId="2" applyNumberFormat="1" applyFont="1" applyFill="1" applyBorder="1" applyAlignment="1" applyProtection="1">
      <alignment horizontal="left" vertical="top"/>
      <protection locked="0"/>
    </xf>
    <xf numFmtId="165" fontId="2" fillId="0" borderId="6" xfId="2" applyNumberFormat="1" applyFont="1" applyFill="1" applyBorder="1" applyAlignment="1" applyProtection="1">
      <alignment horizontal="left" vertical="top"/>
      <protection locked="0"/>
    </xf>
    <xf numFmtId="165" fontId="2" fillId="0" borderId="4" xfId="0" applyNumberFormat="1" applyFont="1" applyFill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2" borderId="0" xfId="0" applyFont="1" applyFill="1"/>
    <xf numFmtId="165" fontId="20" fillId="0" borderId="0" xfId="0" applyNumberFormat="1" applyFont="1" applyBorder="1"/>
    <xf numFmtId="14" fontId="15" fillId="0" borderId="0" xfId="1" applyNumberFormat="1" applyFont="1" applyFill="1" applyBorder="1" applyAlignment="1" applyProtection="1">
      <alignment horizontal="left" vertical="top"/>
      <protection locked="0"/>
    </xf>
    <xf numFmtId="14" fontId="2" fillId="0" borderId="0" xfId="1" applyNumberFormat="1" applyFont="1" applyFill="1" applyBorder="1" applyAlignment="1" applyProtection="1">
      <alignment horizontal="left" vertical="top" wrapText="1"/>
      <protection locked="0"/>
    </xf>
    <xf numFmtId="4" fontId="15" fillId="0" borderId="0" xfId="1" applyNumberFormat="1" applyFont="1" applyFill="1" applyBorder="1" applyAlignment="1" applyProtection="1">
      <alignment horizontal="left" vertical="top"/>
      <protection locked="0"/>
    </xf>
    <xf numFmtId="4" fontId="15" fillId="0" borderId="0" xfId="1" applyNumberFormat="1" applyFont="1" applyBorder="1" applyAlignment="1" applyProtection="1">
      <alignment horizontal="left" vertical="top" wrapText="1"/>
      <protection locked="0"/>
    </xf>
    <xf numFmtId="1" fontId="15" fillId="0" borderId="0" xfId="1" applyNumberFormat="1" applyFont="1" applyBorder="1" applyAlignment="1" applyProtection="1">
      <alignment horizontal="left" vertical="top"/>
      <protection locked="0"/>
    </xf>
    <xf numFmtId="4" fontId="15" fillId="0" borderId="0" xfId="1" applyNumberFormat="1" applyFont="1" applyBorder="1" applyAlignment="1" applyProtection="1">
      <alignment horizontal="left" vertical="top"/>
      <protection locked="0"/>
    </xf>
    <xf numFmtId="14" fontId="15" fillId="0" borderId="0" xfId="1" applyNumberFormat="1" applyFont="1" applyFill="1" applyBorder="1" applyAlignment="1" applyProtection="1">
      <alignment horizontal="left" vertical="top" wrapText="1"/>
      <protection locked="0"/>
    </xf>
    <xf numFmtId="165" fontId="15" fillId="0" borderId="0" xfId="2" applyNumberFormat="1" applyFont="1" applyBorder="1" applyAlignment="1" applyProtection="1">
      <alignment horizontal="left" vertical="top"/>
      <protection locked="0"/>
    </xf>
    <xf numFmtId="165" fontId="15" fillId="0" borderId="0" xfId="2" applyNumberFormat="1" applyFont="1" applyFill="1" applyBorder="1" applyAlignment="1" applyProtection="1">
      <alignment horizontal="left" vertical="top"/>
      <protection locked="0"/>
    </xf>
    <xf numFmtId="0" fontId="11" fillId="0" borderId="0" xfId="5" applyFont="1" applyAlignment="1">
      <alignment vertical="top" wrapText="1"/>
    </xf>
    <xf numFmtId="0" fontId="10" fillId="0" borderId="0" xfId="0" applyFont="1" applyAlignment="1">
      <alignment vertical="center" wrapText="1"/>
    </xf>
    <xf numFmtId="2" fontId="2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165" fontId="2" fillId="2" borderId="4" xfId="2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14" fontId="2" fillId="0" borderId="4" xfId="1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vertical="top"/>
    </xf>
    <xf numFmtId="0" fontId="2" fillId="0" borderId="14" xfId="0" applyFont="1" applyBorder="1"/>
    <xf numFmtId="2" fontId="2" fillId="0" borderId="0" xfId="0" applyNumberFormat="1" applyFont="1" applyFill="1" applyBorder="1" applyAlignment="1">
      <alignment horizontal="center"/>
    </xf>
    <xf numFmtId="4" fontId="2" fillId="0" borderId="6" xfId="1" applyNumberFormat="1" applyFont="1" applyFill="1" applyBorder="1" applyAlignment="1" applyProtection="1">
      <alignment horizontal="left" vertical="top"/>
      <protection locked="0"/>
    </xf>
    <xf numFmtId="4" fontId="2" fillId="0" borderId="6" xfId="1" applyNumberFormat="1" applyFont="1" applyFill="1" applyBorder="1" applyAlignment="1" applyProtection="1">
      <alignment horizontal="left" vertical="top" wrapText="1"/>
      <protection locked="0"/>
    </xf>
    <xf numFmtId="1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vertical="top" wrapText="1"/>
    </xf>
    <xf numFmtId="4" fontId="2" fillId="0" borderId="7" xfId="1" applyNumberFormat="1" applyFont="1" applyFill="1" applyBorder="1" applyAlignment="1" applyProtection="1">
      <alignment horizontal="left" vertical="top" wrapText="1"/>
      <protection locked="0"/>
    </xf>
    <xf numFmtId="4" fontId="2" fillId="0" borderId="5" xfId="1" applyNumberFormat="1" applyFont="1" applyFill="1" applyBorder="1" applyAlignment="1" applyProtection="1">
      <alignment horizontal="left" vertical="top"/>
      <protection locked="0"/>
    </xf>
    <xf numFmtId="4" fontId="2" fillId="0" borderId="5" xfId="1" applyNumberFormat="1" applyFont="1" applyFill="1" applyBorder="1" applyAlignment="1" applyProtection="1">
      <alignment horizontal="left" vertical="top" wrapText="1"/>
      <protection locked="0"/>
    </xf>
    <xf numFmtId="1" fontId="16" fillId="0" borderId="13" xfId="0" applyNumberFormat="1" applyFont="1" applyBorder="1" applyAlignment="1">
      <alignment horizontal="left"/>
    </xf>
    <xf numFmtId="2" fontId="16" fillId="0" borderId="13" xfId="0" applyNumberFormat="1" applyFont="1" applyBorder="1"/>
    <xf numFmtId="14" fontId="2" fillId="0" borderId="13" xfId="0" applyNumberFormat="1" applyFont="1" applyFill="1" applyBorder="1"/>
    <xf numFmtId="165" fontId="2" fillId="0" borderId="13" xfId="2" applyNumberFormat="1" applyFont="1" applyBorder="1" applyAlignment="1" applyProtection="1">
      <alignment horizontal="left" vertical="top"/>
      <protection locked="0"/>
    </xf>
    <xf numFmtId="0" fontId="7" fillId="0" borderId="7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center" wrapText="1"/>
    </xf>
    <xf numFmtId="0" fontId="11" fillId="0" borderId="0" xfId="5" applyFont="1" applyAlignment="1">
      <alignment vertical="top" wrapText="1"/>
    </xf>
    <xf numFmtId="0" fontId="10" fillId="0" borderId="0" xfId="0" applyFont="1" applyAlignment="1">
      <alignment vertical="center" wrapText="1"/>
    </xf>
  </cellXfs>
  <cellStyles count="8">
    <cellStyle name="Euro" xfId="7" xr:uid="{00000000-0005-0000-0000-000000000000}"/>
    <cellStyle name="Hyperlink" xfId="5" builtinId="8"/>
    <cellStyle name="Komma 2" xfId="2" xr:uid="{00000000-0005-0000-0000-000002000000}"/>
    <cellStyle name="Normal_Sheet" xfId="3" xr:uid="{00000000-0005-0000-0000-000003000000}"/>
    <cellStyle name="Procent 2" xfId="4" xr:uid="{00000000-0005-0000-0000-000004000000}"/>
    <cellStyle name="Standaard" xfId="0" builtinId="0"/>
    <cellStyle name="Standaard 2" xfId="1" xr:uid="{00000000-0005-0000-0000-000006000000}"/>
    <cellStyle name="Valuta" xfId="6" builtinId="4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gif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91</xdr:row>
      <xdr:rowOff>0</xdr:rowOff>
    </xdr:from>
    <xdr:to>
      <xdr:col>3</xdr:col>
      <xdr:colOff>600075</xdr:colOff>
      <xdr:row>96</xdr:row>
      <xdr:rowOff>95250</xdr:rowOff>
    </xdr:to>
    <xdr:pic>
      <xdr:nvPicPr>
        <xdr:cNvPr id="2" name="Afbeelding 1" descr="Hoffenne">
          <a:extLst>
            <a:ext uri="{FF2B5EF4-FFF2-40B4-BE49-F238E27FC236}">
              <a16:creationId xmlns:a16="http://schemas.microsoft.com/office/drawing/2014/main" id="{26CF75CD-2B41-40C4-820F-9103F945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0935950"/>
          <a:ext cx="14287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3</xdr:col>
      <xdr:colOff>600075</xdr:colOff>
      <xdr:row>100</xdr:row>
      <xdr:rowOff>95250</xdr:rowOff>
    </xdr:to>
    <xdr:pic>
      <xdr:nvPicPr>
        <xdr:cNvPr id="3" name="Afbeelding 2" descr="De Zeehonk">
          <a:extLst>
            <a:ext uri="{FF2B5EF4-FFF2-40B4-BE49-F238E27FC236}">
              <a16:creationId xmlns:a16="http://schemas.microsoft.com/office/drawing/2014/main" id="{75BC7178-BBDC-47C4-99D2-A77A7431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174557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3</xdr:col>
      <xdr:colOff>600075</xdr:colOff>
      <xdr:row>105</xdr:row>
      <xdr:rowOff>0</xdr:rowOff>
    </xdr:to>
    <xdr:pic>
      <xdr:nvPicPr>
        <xdr:cNvPr id="4" name="Afbeelding 3" descr="Wakersduin">
          <a:extLst>
            <a:ext uri="{FF2B5EF4-FFF2-40B4-BE49-F238E27FC236}">
              <a16:creationId xmlns:a16="http://schemas.microsoft.com/office/drawing/2014/main" id="{C4CEA2A2-49DD-4717-9EFD-13C0471A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255520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3</xdr:col>
      <xdr:colOff>600075</xdr:colOff>
      <xdr:row>110</xdr:row>
      <xdr:rowOff>95250</xdr:rowOff>
    </xdr:to>
    <xdr:pic>
      <xdr:nvPicPr>
        <xdr:cNvPr id="5" name="Afbeelding 4" descr="De vierboet">
          <a:extLst>
            <a:ext uri="{FF2B5EF4-FFF2-40B4-BE49-F238E27FC236}">
              <a16:creationId xmlns:a16="http://schemas.microsoft.com/office/drawing/2014/main" id="{B9D24620-963A-47FE-87F8-E6D049F7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336482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111</xdr:row>
      <xdr:rowOff>0</xdr:rowOff>
    </xdr:from>
    <xdr:to>
      <xdr:col>3</xdr:col>
      <xdr:colOff>600075</xdr:colOff>
      <xdr:row>116</xdr:row>
      <xdr:rowOff>66675</xdr:rowOff>
    </xdr:to>
    <xdr:pic>
      <xdr:nvPicPr>
        <xdr:cNvPr id="6" name="Afbeelding 5" descr="Bronckhorst">
          <a:extLst>
            <a:ext uri="{FF2B5EF4-FFF2-40B4-BE49-F238E27FC236}">
              <a16:creationId xmlns:a16="http://schemas.microsoft.com/office/drawing/2014/main" id="{DEAB6189-4DA6-40B9-A835-3B2525C8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4174450"/>
          <a:ext cx="14287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3</xdr:col>
      <xdr:colOff>600075</xdr:colOff>
      <xdr:row>121</xdr:row>
      <xdr:rowOff>47625</xdr:rowOff>
    </xdr:to>
    <xdr:pic>
      <xdr:nvPicPr>
        <xdr:cNvPr id="7" name="Afbeelding 6" descr="Schapendel">
          <a:extLst>
            <a:ext uri="{FF2B5EF4-FFF2-40B4-BE49-F238E27FC236}">
              <a16:creationId xmlns:a16="http://schemas.microsoft.com/office/drawing/2014/main" id="{CF070606-93EC-4FC3-9D90-A2C63157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5107900"/>
          <a:ext cx="14287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3</xdr:col>
      <xdr:colOff>600075</xdr:colOff>
      <xdr:row>127</xdr:row>
      <xdr:rowOff>95250</xdr:rowOff>
    </xdr:to>
    <xdr:pic>
      <xdr:nvPicPr>
        <xdr:cNvPr id="8" name="Afbeelding 7" descr="https://www.noordwijk.nl/images/Afdelingen/WRE/montessori.gif">
          <a:extLst>
            <a:ext uri="{FF2B5EF4-FFF2-40B4-BE49-F238E27FC236}">
              <a16:creationId xmlns:a16="http://schemas.microsoft.com/office/drawing/2014/main" id="{26DF8115-4CE2-473E-BA0E-DB1AB1DF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6184225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126</xdr:row>
      <xdr:rowOff>0</xdr:rowOff>
    </xdr:from>
    <xdr:to>
      <xdr:col>3</xdr:col>
      <xdr:colOff>600075</xdr:colOff>
      <xdr:row>130</xdr:row>
      <xdr:rowOff>0</xdr:rowOff>
    </xdr:to>
    <xdr:pic>
      <xdr:nvPicPr>
        <xdr:cNvPr id="9" name="Afbeelding 8" descr="De Witte School">
          <a:extLst>
            <a:ext uri="{FF2B5EF4-FFF2-40B4-BE49-F238E27FC236}">
              <a16:creationId xmlns:a16="http://schemas.microsoft.com/office/drawing/2014/main" id="{28607BFE-B420-41F1-8497-6005B981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699385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131</xdr:row>
      <xdr:rowOff>0</xdr:rowOff>
    </xdr:from>
    <xdr:to>
      <xdr:col>3</xdr:col>
      <xdr:colOff>600075</xdr:colOff>
      <xdr:row>135</xdr:row>
      <xdr:rowOff>0</xdr:rowOff>
    </xdr:to>
    <xdr:pic>
      <xdr:nvPicPr>
        <xdr:cNvPr id="10" name="Afbeelding 9" descr="https://www.noordwijk.nl/images/Afdelingen/WRE/LogoKlaverweide.gif">
          <a:extLst>
            <a:ext uri="{FF2B5EF4-FFF2-40B4-BE49-F238E27FC236}">
              <a16:creationId xmlns:a16="http://schemas.microsoft.com/office/drawing/2014/main" id="{A953D51E-D1BB-48F7-95D8-8AA146F4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7803475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136</xdr:row>
      <xdr:rowOff>0</xdr:rowOff>
    </xdr:from>
    <xdr:to>
      <xdr:col>3</xdr:col>
      <xdr:colOff>600075</xdr:colOff>
      <xdr:row>140</xdr:row>
      <xdr:rowOff>0</xdr:rowOff>
    </xdr:to>
    <xdr:pic>
      <xdr:nvPicPr>
        <xdr:cNvPr id="11" name="Afbeelding 10" descr="De Jutter">
          <a:extLst>
            <a:ext uri="{FF2B5EF4-FFF2-40B4-BE49-F238E27FC236}">
              <a16:creationId xmlns:a16="http://schemas.microsoft.com/office/drawing/2014/main" id="{3F18CAEF-0946-4D8D-A873-219B297E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861310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141</xdr:row>
      <xdr:rowOff>0</xdr:rowOff>
    </xdr:from>
    <xdr:to>
      <xdr:col>3</xdr:col>
      <xdr:colOff>600075</xdr:colOff>
      <xdr:row>145</xdr:row>
      <xdr:rowOff>95250</xdr:rowOff>
    </xdr:to>
    <xdr:pic>
      <xdr:nvPicPr>
        <xdr:cNvPr id="12" name="Afbeelding 11" descr="De Noordwijkse School">
          <a:extLst>
            <a:ext uri="{FF2B5EF4-FFF2-40B4-BE49-F238E27FC236}">
              <a16:creationId xmlns:a16="http://schemas.microsoft.com/office/drawing/2014/main" id="{8BD4E4BE-B861-431E-B913-D96925B4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942272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146</xdr:row>
      <xdr:rowOff>0</xdr:rowOff>
    </xdr:from>
    <xdr:to>
      <xdr:col>3</xdr:col>
      <xdr:colOff>600075</xdr:colOff>
      <xdr:row>152</xdr:row>
      <xdr:rowOff>76200</xdr:rowOff>
    </xdr:to>
    <xdr:pic>
      <xdr:nvPicPr>
        <xdr:cNvPr id="13" name="Afbeelding 12" descr="VSO Het Duin">
          <a:extLst>
            <a:ext uri="{FF2B5EF4-FFF2-40B4-BE49-F238E27FC236}">
              <a16:creationId xmlns:a16="http://schemas.microsoft.com/office/drawing/2014/main" id="{CF63790C-B9FE-41E5-83A3-69BD005A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0232350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3</xdr:col>
      <xdr:colOff>533399</xdr:colOff>
      <xdr:row>161</xdr:row>
      <xdr:rowOff>66675</xdr:rowOff>
    </xdr:to>
    <xdr:pic>
      <xdr:nvPicPr>
        <xdr:cNvPr id="14" name="Afbeelding 13" descr="Northgo College">
          <a:extLst>
            <a:ext uri="{FF2B5EF4-FFF2-40B4-BE49-F238E27FC236}">
              <a16:creationId xmlns:a16="http://schemas.microsoft.com/office/drawing/2014/main" id="{FB80E7C0-31A4-42C9-B83C-BCDF6E9E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689675"/>
          <a:ext cx="1362074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3</xdr:col>
      <xdr:colOff>600075</xdr:colOff>
      <xdr:row>94</xdr:row>
      <xdr:rowOff>95250</xdr:rowOff>
    </xdr:to>
    <xdr:pic>
      <xdr:nvPicPr>
        <xdr:cNvPr id="15" name="Afbeelding 14" descr="Hoffenne">
          <a:extLst>
            <a:ext uri="{FF2B5EF4-FFF2-40B4-BE49-F238E27FC236}">
              <a16:creationId xmlns:a16="http://schemas.microsoft.com/office/drawing/2014/main" id="{C3D62E74-EE8D-4C16-937C-D5F195CD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0612100"/>
          <a:ext cx="14287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3</xdr:col>
      <xdr:colOff>600075</xdr:colOff>
      <xdr:row>98</xdr:row>
      <xdr:rowOff>95250</xdr:rowOff>
    </xdr:to>
    <xdr:pic>
      <xdr:nvPicPr>
        <xdr:cNvPr id="16" name="Afbeelding 15" descr="De Zeehonk">
          <a:extLst>
            <a:ext uri="{FF2B5EF4-FFF2-40B4-BE49-F238E27FC236}">
              <a16:creationId xmlns:a16="http://schemas.microsoft.com/office/drawing/2014/main" id="{8E254500-7276-404E-A854-D4AFA60D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142172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3</xdr:col>
      <xdr:colOff>600075</xdr:colOff>
      <xdr:row>103</xdr:row>
      <xdr:rowOff>0</xdr:rowOff>
    </xdr:to>
    <xdr:pic>
      <xdr:nvPicPr>
        <xdr:cNvPr id="17" name="Afbeelding 16" descr="Wakersduin">
          <a:extLst>
            <a:ext uri="{FF2B5EF4-FFF2-40B4-BE49-F238E27FC236}">
              <a16:creationId xmlns:a16="http://schemas.microsoft.com/office/drawing/2014/main" id="{43D85571-48E8-4C2E-A418-8DE7A971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223135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3</xdr:col>
      <xdr:colOff>600075</xdr:colOff>
      <xdr:row>108</xdr:row>
      <xdr:rowOff>95250</xdr:rowOff>
    </xdr:to>
    <xdr:pic>
      <xdr:nvPicPr>
        <xdr:cNvPr id="18" name="Afbeelding 17" descr="De vierboet">
          <a:extLst>
            <a:ext uri="{FF2B5EF4-FFF2-40B4-BE49-F238E27FC236}">
              <a16:creationId xmlns:a16="http://schemas.microsoft.com/office/drawing/2014/main" id="{6F8512BD-5D38-4C34-92FF-7F88CF6F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304097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3</xdr:col>
      <xdr:colOff>600075</xdr:colOff>
      <xdr:row>114</xdr:row>
      <xdr:rowOff>66675</xdr:rowOff>
    </xdr:to>
    <xdr:pic>
      <xdr:nvPicPr>
        <xdr:cNvPr id="19" name="Afbeelding 18" descr="Bronckhorst">
          <a:extLst>
            <a:ext uri="{FF2B5EF4-FFF2-40B4-BE49-F238E27FC236}">
              <a16:creationId xmlns:a16="http://schemas.microsoft.com/office/drawing/2014/main" id="{22DA9D63-1980-4A12-966A-D7C6924E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3850600"/>
          <a:ext cx="14287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3</xdr:col>
      <xdr:colOff>600075</xdr:colOff>
      <xdr:row>120</xdr:row>
      <xdr:rowOff>104775</xdr:rowOff>
    </xdr:to>
    <xdr:pic>
      <xdr:nvPicPr>
        <xdr:cNvPr id="20" name="Afbeelding 19" descr="Schapendel">
          <a:extLst>
            <a:ext uri="{FF2B5EF4-FFF2-40B4-BE49-F238E27FC236}">
              <a16:creationId xmlns:a16="http://schemas.microsoft.com/office/drawing/2014/main" id="{D30FD011-F2F2-4EF0-B983-3A60350D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4660225"/>
          <a:ext cx="142875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3</xdr:col>
      <xdr:colOff>600075</xdr:colOff>
      <xdr:row>125</xdr:row>
      <xdr:rowOff>95250</xdr:rowOff>
    </xdr:to>
    <xdr:pic>
      <xdr:nvPicPr>
        <xdr:cNvPr id="21" name="Afbeelding 20" descr="https://www.noordwijk.nl/images/Afdelingen/WRE/montessori.gif">
          <a:extLst>
            <a:ext uri="{FF2B5EF4-FFF2-40B4-BE49-F238E27FC236}">
              <a16:creationId xmlns:a16="http://schemas.microsoft.com/office/drawing/2014/main" id="{631209B5-E0A9-42D6-901C-FECE4427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5860375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3</xdr:col>
      <xdr:colOff>600075</xdr:colOff>
      <xdr:row>128</xdr:row>
      <xdr:rowOff>0</xdr:rowOff>
    </xdr:to>
    <xdr:pic>
      <xdr:nvPicPr>
        <xdr:cNvPr id="22" name="Afbeelding 21" descr="De Witte School">
          <a:extLst>
            <a:ext uri="{FF2B5EF4-FFF2-40B4-BE49-F238E27FC236}">
              <a16:creationId xmlns:a16="http://schemas.microsoft.com/office/drawing/2014/main" id="{7C92E67E-B46B-4C30-8B70-EF63990C6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667000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3</xdr:col>
      <xdr:colOff>600075</xdr:colOff>
      <xdr:row>133</xdr:row>
      <xdr:rowOff>0</xdr:rowOff>
    </xdr:to>
    <xdr:pic>
      <xdr:nvPicPr>
        <xdr:cNvPr id="23" name="Afbeelding 22" descr="https://www.noordwijk.nl/images/Afdelingen/WRE/LogoKlaverweide.gif">
          <a:extLst>
            <a:ext uri="{FF2B5EF4-FFF2-40B4-BE49-F238E27FC236}">
              <a16:creationId xmlns:a16="http://schemas.microsoft.com/office/drawing/2014/main" id="{A2F2A3CB-D4CD-47DB-9C4F-96A777F5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7479625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3</xdr:col>
      <xdr:colOff>600075</xdr:colOff>
      <xdr:row>138</xdr:row>
      <xdr:rowOff>0</xdr:rowOff>
    </xdr:to>
    <xdr:pic>
      <xdr:nvPicPr>
        <xdr:cNvPr id="24" name="Afbeelding 23" descr="De Jutter">
          <a:extLst>
            <a:ext uri="{FF2B5EF4-FFF2-40B4-BE49-F238E27FC236}">
              <a16:creationId xmlns:a16="http://schemas.microsoft.com/office/drawing/2014/main" id="{D419BB9F-8863-4BE1-B17F-F0AA34E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828925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3</xdr:col>
      <xdr:colOff>600075</xdr:colOff>
      <xdr:row>143</xdr:row>
      <xdr:rowOff>95250</xdr:rowOff>
    </xdr:to>
    <xdr:pic>
      <xdr:nvPicPr>
        <xdr:cNvPr id="25" name="Afbeelding 24" descr="De Noordwijkse School">
          <a:extLst>
            <a:ext uri="{FF2B5EF4-FFF2-40B4-BE49-F238E27FC236}">
              <a16:creationId xmlns:a16="http://schemas.microsoft.com/office/drawing/2014/main" id="{C295324B-DF69-4539-99B9-2135E4D1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909887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3</xdr:col>
      <xdr:colOff>600075</xdr:colOff>
      <xdr:row>150</xdr:row>
      <xdr:rowOff>95250</xdr:rowOff>
    </xdr:to>
    <xdr:pic>
      <xdr:nvPicPr>
        <xdr:cNvPr id="26" name="Afbeelding 25" descr="VSO Het Duin">
          <a:extLst>
            <a:ext uri="{FF2B5EF4-FFF2-40B4-BE49-F238E27FC236}">
              <a16:creationId xmlns:a16="http://schemas.microsoft.com/office/drawing/2014/main" id="{E6B9CA60-44A5-491A-84B3-9E0F4E21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9908500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3</xdr:col>
      <xdr:colOff>533399</xdr:colOff>
      <xdr:row>159</xdr:row>
      <xdr:rowOff>85725</xdr:rowOff>
    </xdr:to>
    <xdr:pic>
      <xdr:nvPicPr>
        <xdr:cNvPr id="27" name="Afbeelding 26" descr="Northgo College">
          <a:extLst>
            <a:ext uri="{FF2B5EF4-FFF2-40B4-BE49-F238E27FC236}">
              <a16:creationId xmlns:a16="http://schemas.microsoft.com/office/drawing/2014/main" id="{1A9390F9-756D-492B-9B40-C122BF21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365825"/>
          <a:ext cx="1362074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3</xdr:col>
      <xdr:colOff>600075</xdr:colOff>
      <xdr:row>94</xdr:row>
      <xdr:rowOff>95250</xdr:rowOff>
    </xdr:to>
    <xdr:pic>
      <xdr:nvPicPr>
        <xdr:cNvPr id="28" name="Afbeelding 27" descr="Hoffenne">
          <a:extLst>
            <a:ext uri="{FF2B5EF4-FFF2-40B4-BE49-F238E27FC236}">
              <a16:creationId xmlns:a16="http://schemas.microsoft.com/office/drawing/2014/main" id="{C4F634F3-BE87-4A2D-942E-B84B6DF3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0612100"/>
          <a:ext cx="14287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3</xdr:col>
      <xdr:colOff>600075</xdr:colOff>
      <xdr:row>98</xdr:row>
      <xdr:rowOff>95250</xdr:rowOff>
    </xdr:to>
    <xdr:pic>
      <xdr:nvPicPr>
        <xdr:cNvPr id="29" name="Afbeelding 28" descr="De Zeehonk">
          <a:extLst>
            <a:ext uri="{FF2B5EF4-FFF2-40B4-BE49-F238E27FC236}">
              <a16:creationId xmlns:a16="http://schemas.microsoft.com/office/drawing/2014/main" id="{6580D24B-AC3B-4584-872B-F23E9CDB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142172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3</xdr:col>
      <xdr:colOff>600075</xdr:colOff>
      <xdr:row>103</xdr:row>
      <xdr:rowOff>0</xdr:rowOff>
    </xdr:to>
    <xdr:pic>
      <xdr:nvPicPr>
        <xdr:cNvPr id="30" name="Afbeelding 29" descr="Wakersduin">
          <a:extLst>
            <a:ext uri="{FF2B5EF4-FFF2-40B4-BE49-F238E27FC236}">
              <a16:creationId xmlns:a16="http://schemas.microsoft.com/office/drawing/2014/main" id="{F61A6040-DF0D-4418-A5F6-2744CEBA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223135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3</xdr:col>
      <xdr:colOff>600075</xdr:colOff>
      <xdr:row>108</xdr:row>
      <xdr:rowOff>95250</xdr:rowOff>
    </xdr:to>
    <xdr:pic>
      <xdr:nvPicPr>
        <xdr:cNvPr id="31" name="Afbeelding 30" descr="De vierboet">
          <a:extLst>
            <a:ext uri="{FF2B5EF4-FFF2-40B4-BE49-F238E27FC236}">
              <a16:creationId xmlns:a16="http://schemas.microsoft.com/office/drawing/2014/main" id="{7994D0D3-1BEE-4E10-A16A-ED3C2B39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304097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3</xdr:col>
      <xdr:colOff>600075</xdr:colOff>
      <xdr:row>114</xdr:row>
      <xdr:rowOff>66675</xdr:rowOff>
    </xdr:to>
    <xdr:pic>
      <xdr:nvPicPr>
        <xdr:cNvPr id="32" name="Afbeelding 31" descr="Bronckhorst">
          <a:extLst>
            <a:ext uri="{FF2B5EF4-FFF2-40B4-BE49-F238E27FC236}">
              <a16:creationId xmlns:a16="http://schemas.microsoft.com/office/drawing/2014/main" id="{BDAA3C65-67DB-4DF5-861F-CE3925CD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3850600"/>
          <a:ext cx="14287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3</xdr:col>
      <xdr:colOff>600075</xdr:colOff>
      <xdr:row>118</xdr:row>
      <xdr:rowOff>0</xdr:rowOff>
    </xdr:to>
    <xdr:pic>
      <xdr:nvPicPr>
        <xdr:cNvPr id="33" name="Afbeelding 32" descr="Schapendel">
          <a:extLst>
            <a:ext uri="{FF2B5EF4-FFF2-40B4-BE49-F238E27FC236}">
              <a16:creationId xmlns:a16="http://schemas.microsoft.com/office/drawing/2014/main" id="{B1BD5BEB-F90A-4DC8-BF87-B66B346A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4660225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3</xdr:col>
      <xdr:colOff>600075</xdr:colOff>
      <xdr:row>125</xdr:row>
      <xdr:rowOff>95250</xdr:rowOff>
    </xdr:to>
    <xdr:pic>
      <xdr:nvPicPr>
        <xdr:cNvPr id="34" name="Afbeelding 33" descr="https://www.noordwijk.nl/images/Afdelingen/WRE/montessori.gif">
          <a:extLst>
            <a:ext uri="{FF2B5EF4-FFF2-40B4-BE49-F238E27FC236}">
              <a16:creationId xmlns:a16="http://schemas.microsoft.com/office/drawing/2014/main" id="{86EDE03E-AD0F-4004-9DBE-ABC1943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5860375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3</xdr:col>
      <xdr:colOff>600075</xdr:colOff>
      <xdr:row>128</xdr:row>
      <xdr:rowOff>0</xdr:rowOff>
    </xdr:to>
    <xdr:pic>
      <xdr:nvPicPr>
        <xdr:cNvPr id="35" name="Afbeelding 34" descr="De Witte School">
          <a:extLst>
            <a:ext uri="{FF2B5EF4-FFF2-40B4-BE49-F238E27FC236}">
              <a16:creationId xmlns:a16="http://schemas.microsoft.com/office/drawing/2014/main" id="{B262E549-29B0-4547-811D-D0C714D3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667000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3</xdr:col>
      <xdr:colOff>600075</xdr:colOff>
      <xdr:row>133</xdr:row>
      <xdr:rowOff>0</xdr:rowOff>
    </xdr:to>
    <xdr:pic>
      <xdr:nvPicPr>
        <xdr:cNvPr id="36" name="Afbeelding 35" descr="https://www.noordwijk.nl/images/Afdelingen/WRE/LogoKlaverweide.gif">
          <a:extLst>
            <a:ext uri="{FF2B5EF4-FFF2-40B4-BE49-F238E27FC236}">
              <a16:creationId xmlns:a16="http://schemas.microsoft.com/office/drawing/2014/main" id="{F9CD926D-8459-4542-A4A1-1E46F8D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7479625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3</xdr:col>
      <xdr:colOff>600075</xdr:colOff>
      <xdr:row>138</xdr:row>
      <xdr:rowOff>0</xdr:rowOff>
    </xdr:to>
    <xdr:pic>
      <xdr:nvPicPr>
        <xdr:cNvPr id="37" name="Afbeelding 36" descr="De Jutter">
          <a:extLst>
            <a:ext uri="{FF2B5EF4-FFF2-40B4-BE49-F238E27FC236}">
              <a16:creationId xmlns:a16="http://schemas.microsoft.com/office/drawing/2014/main" id="{B88703BA-6344-4DA3-AEB2-9C3147CA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8289250"/>
          <a:ext cx="14287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3</xdr:col>
      <xdr:colOff>600075</xdr:colOff>
      <xdr:row>143</xdr:row>
      <xdr:rowOff>95250</xdr:rowOff>
    </xdr:to>
    <xdr:pic>
      <xdr:nvPicPr>
        <xdr:cNvPr id="38" name="Afbeelding 37" descr="De Noordwijkse School">
          <a:extLst>
            <a:ext uri="{FF2B5EF4-FFF2-40B4-BE49-F238E27FC236}">
              <a16:creationId xmlns:a16="http://schemas.microsoft.com/office/drawing/2014/main" id="{19FF9CAD-ED3B-4286-ADAF-8750BA7B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9098875"/>
          <a:ext cx="1428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3</xdr:col>
      <xdr:colOff>600075</xdr:colOff>
      <xdr:row>150</xdr:row>
      <xdr:rowOff>95250</xdr:rowOff>
    </xdr:to>
    <xdr:pic>
      <xdr:nvPicPr>
        <xdr:cNvPr id="39" name="Afbeelding 38" descr="VSO Het Duin">
          <a:extLst>
            <a:ext uri="{FF2B5EF4-FFF2-40B4-BE49-F238E27FC236}">
              <a16:creationId xmlns:a16="http://schemas.microsoft.com/office/drawing/2014/main" id="{30ED82DF-6620-41F5-B6F8-25917F1B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29908500"/>
          <a:ext cx="14287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3</xdr:col>
      <xdr:colOff>533399</xdr:colOff>
      <xdr:row>159</xdr:row>
      <xdr:rowOff>85725</xdr:rowOff>
    </xdr:to>
    <xdr:pic>
      <xdr:nvPicPr>
        <xdr:cNvPr id="40" name="Afbeelding 39" descr="Northgo College">
          <a:extLst>
            <a:ext uri="{FF2B5EF4-FFF2-40B4-BE49-F238E27FC236}">
              <a16:creationId xmlns:a16="http://schemas.microsoft.com/office/drawing/2014/main" id="{0A1C685B-0DF7-404C-9BD8-54F88422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365825"/>
          <a:ext cx="1362074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erboet@hoffennevierboet.nl" TargetMode="External"/><Relationship Id="rId13" Type="http://schemas.openxmlformats.org/officeDocument/2006/relationships/hyperlink" Target="http://lw2.easy-site.nl/SophiaSt_C01/default.asp?ComID=80" TargetMode="External"/><Relationship Id="rId18" Type="http://schemas.openxmlformats.org/officeDocument/2006/relationships/hyperlink" Target="mailto:jutterschool@planet.nl" TargetMode="External"/><Relationship Id="rId26" Type="http://schemas.openxmlformats.org/officeDocument/2006/relationships/hyperlink" Target="http://lw2.easy-site.nl/SophiaSt_C01/default.asp?ComID=80" TargetMode="External"/><Relationship Id="rId3" Type="http://schemas.openxmlformats.org/officeDocument/2006/relationships/hyperlink" Target="http://www.zeehonk.nl/" TargetMode="External"/><Relationship Id="rId21" Type="http://schemas.openxmlformats.org/officeDocument/2006/relationships/hyperlink" Target="http://www.vsohetduin.nl/" TargetMode="External"/><Relationship Id="rId7" Type="http://schemas.openxmlformats.org/officeDocument/2006/relationships/hyperlink" Target="http://www.devierboet.nl/" TargetMode="External"/><Relationship Id="rId12" Type="http://schemas.openxmlformats.org/officeDocument/2006/relationships/hyperlink" Target="mailto:schapendel@hetnet.nl" TargetMode="External"/><Relationship Id="rId17" Type="http://schemas.openxmlformats.org/officeDocument/2006/relationships/hyperlink" Target="http://www.jutterschool.nl/index.php?p=home" TargetMode="External"/><Relationship Id="rId25" Type="http://schemas.openxmlformats.org/officeDocument/2006/relationships/hyperlink" Target="mailto:team@montessorinoordwijk.nl" TargetMode="External"/><Relationship Id="rId2" Type="http://schemas.openxmlformats.org/officeDocument/2006/relationships/hyperlink" Target="mailto:hoffenne@hoffennevierboet.nl" TargetMode="External"/><Relationship Id="rId16" Type="http://schemas.openxmlformats.org/officeDocument/2006/relationships/hyperlink" Target="mailto:info@klaverweideschool.nl" TargetMode="External"/><Relationship Id="rId20" Type="http://schemas.openxmlformats.org/officeDocument/2006/relationships/hyperlink" Target="mailto:info@denoordwijkseschool.nl" TargetMode="External"/><Relationship Id="rId29" Type="http://schemas.openxmlformats.org/officeDocument/2006/relationships/vmlDrawing" Target="../drawings/vmlDrawing1.vml"/><Relationship Id="rId1" Type="http://schemas.openxmlformats.org/officeDocument/2006/relationships/hyperlink" Target="http://www.hoffenne.nl/" TargetMode="External"/><Relationship Id="rId6" Type="http://schemas.openxmlformats.org/officeDocument/2006/relationships/hyperlink" Target="mailto:info@wakersduin.net" TargetMode="External"/><Relationship Id="rId11" Type="http://schemas.openxmlformats.org/officeDocument/2006/relationships/hyperlink" Target="http://lw2.easy-site.nl/SophiaSt_C01/default.asp?ComID=94" TargetMode="External"/><Relationship Id="rId24" Type="http://schemas.openxmlformats.org/officeDocument/2006/relationships/hyperlink" Target="mailto:info@northgo-college.nl" TargetMode="External"/><Relationship Id="rId5" Type="http://schemas.openxmlformats.org/officeDocument/2006/relationships/hyperlink" Target="http://www.wakersduin.net/" TargetMode="External"/><Relationship Id="rId15" Type="http://schemas.openxmlformats.org/officeDocument/2006/relationships/hyperlink" Target="http://www.klaverweideschool.nl/" TargetMode="External"/><Relationship Id="rId23" Type="http://schemas.openxmlformats.org/officeDocument/2006/relationships/hyperlink" Target="http://www.northgo-college.nl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debronckhorst@hetnet.nl" TargetMode="External"/><Relationship Id="rId19" Type="http://schemas.openxmlformats.org/officeDocument/2006/relationships/hyperlink" Target="http://www.denoordwijkseschool.nl/" TargetMode="External"/><Relationship Id="rId4" Type="http://schemas.openxmlformats.org/officeDocument/2006/relationships/hyperlink" Target="mailto:post@zeehonk.nl" TargetMode="External"/><Relationship Id="rId9" Type="http://schemas.openxmlformats.org/officeDocument/2006/relationships/hyperlink" Target="http://lw2.easy-site.nl/SophiaSt_C01/default.asp?ComID=105" TargetMode="External"/><Relationship Id="rId14" Type="http://schemas.openxmlformats.org/officeDocument/2006/relationships/hyperlink" Target="mailto:info@dewitteschool.nl" TargetMode="External"/><Relationship Id="rId22" Type="http://schemas.openxmlformats.org/officeDocument/2006/relationships/hyperlink" Target="mailto:zmlkschool@duinpieper.nl" TargetMode="External"/><Relationship Id="rId27" Type="http://schemas.openxmlformats.org/officeDocument/2006/relationships/printerSettings" Target="../printerSettings/printerSettings1.bin"/><Relationship Id="rId30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7FE6-22F8-465C-8C1D-A2EA548ABBFC}">
  <dimension ref="A1:W164"/>
  <sheetViews>
    <sheetView topLeftCell="B1" zoomScaleNormal="100" workbookViewId="0">
      <selection activeCell="H13" sqref="H13"/>
    </sheetView>
  </sheetViews>
  <sheetFormatPr defaultRowHeight="12.75" x14ac:dyDescent="0.2"/>
  <cols>
    <col min="1" max="1" width="23.375" style="1" bestFit="1" customWidth="1"/>
    <col min="2" max="2" width="29.5" style="1" customWidth="1"/>
    <col min="3" max="3" width="10.875" style="1" bestFit="1" customWidth="1"/>
    <col min="4" max="4" width="9" style="1"/>
    <col min="5" max="5" width="10.875" style="1" bestFit="1" customWidth="1"/>
    <col min="6" max="6" width="9.375" style="37" bestFit="1" customWidth="1"/>
    <col min="7" max="7" width="9" style="1"/>
    <col min="8" max="8" width="11.375" style="1" customWidth="1"/>
    <col min="9" max="9" width="14" style="1" customWidth="1"/>
    <col min="10" max="11" width="20.375" style="15" hidden="1" customWidth="1"/>
    <col min="12" max="12" width="20.375" style="15" customWidth="1"/>
    <col min="13" max="13" width="19.125" style="15" bestFit="1" customWidth="1"/>
    <col min="14" max="14" width="20.5" style="15" bestFit="1" customWidth="1"/>
    <col min="15" max="16" width="9" style="1"/>
    <col min="17" max="17" width="12.625" style="1" bestFit="1" customWidth="1"/>
    <col min="18" max="16384" width="9" style="1"/>
  </cols>
  <sheetData>
    <row r="1" spans="1:20" ht="38.25" x14ac:dyDescent="0.2">
      <c r="A1" s="17" t="s">
        <v>2</v>
      </c>
      <c r="B1" s="18" t="s">
        <v>3</v>
      </c>
      <c r="C1" s="19" t="s">
        <v>4</v>
      </c>
      <c r="D1" s="20" t="s">
        <v>52</v>
      </c>
      <c r="E1" s="20" t="s">
        <v>167</v>
      </c>
      <c r="F1" s="18" t="s">
        <v>168</v>
      </c>
      <c r="G1" s="20" t="s">
        <v>169</v>
      </c>
      <c r="H1" s="20" t="s">
        <v>0</v>
      </c>
      <c r="I1" s="18" t="s">
        <v>53</v>
      </c>
      <c r="J1" s="38" t="s">
        <v>337</v>
      </c>
      <c r="K1" s="38" t="s">
        <v>338</v>
      </c>
      <c r="L1" s="38" t="s">
        <v>344</v>
      </c>
      <c r="M1" s="21" t="s">
        <v>1</v>
      </c>
      <c r="N1" s="21" t="s">
        <v>170</v>
      </c>
    </row>
    <row r="2" spans="1:20" ht="25.5" x14ac:dyDescent="0.2">
      <c r="A2" s="30" t="s">
        <v>22</v>
      </c>
      <c r="B2" s="23" t="s">
        <v>171</v>
      </c>
      <c r="C2" s="24" t="s">
        <v>40</v>
      </c>
      <c r="D2" s="25" t="s">
        <v>9</v>
      </c>
      <c r="E2" s="116" t="s">
        <v>291</v>
      </c>
      <c r="F2" s="29" t="s">
        <v>152</v>
      </c>
      <c r="G2" s="145" t="s">
        <v>160</v>
      </c>
      <c r="H2" s="25" t="s">
        <v>6</v>
      </c>
      <c r="I2" s="23" t="s">
        <v>10</v>
      </c>
      <c r="J2" s="26">
        <v>884698</v>
      </c>
      <c r="K2" s="26">
        <f>ROUND(J2/140.3*150.8,0)</f>
        <v>950908</v>
      </c>
      <c r="L2" s="26">
        <f>ROUND(K2/150.8*158.3,0)</f>
        <v>998201</v>
      </c>
      <c r="M2" s="27"/>
      <c r="N2" s="27">
        <f>L2+M2</f>
        <v>998201</v>
      </c>
      <c r="P2" s="11" t="s">
        <v>320</v>
      </c>
    </row>
    <row r="3" spans="1:20" ht="25.5" x14ac:dyDescent="0.2">
      <c r="A3" s="29" t="s">
        <v>130</v>
      </c>
      <c r="B3" s="29" t="s">
        <v>164</v>
      </c>
      <c r="C3" s="24" t="s">
        <v>131</v>
      </c>
      <c r="D3" s="25" t="s">
        <v>9</v>
      </c>
      <c r="E3" s="141" t="s">
        <v>291</v>
      </c>
      <c r="F3" s="29" t="s">
        <v>152</v>
      </c>
      <c r="G3" s="145" t="s">
        <v>275</v>
      </c>
      <c r="H3" s="25" t="s">
        <v>129</v>
      </c>
      <c r="I3" s="23"/>
      <c r="J3" s="26">
        <v>2403098</v>
      </c>
      <c r="K3" s="26">
        <f t="shared" ref="K3:K59" si="0">ROUND(J3/140.3*150.8,0)</f>
        <v>2582945</v>
      </c>
      <c r="L3" s="26">
        <f t="shared" ref="L3:L66" si="1">ROUND(K3/150.8*158.3,0)</f>
        <v>2711407</v>
      </c>
      <c r="M3" s="120"/>
      <c r="N3" s="27">
        <f t="shared" ref="N3:N66" si="2">L3+M3</f>
        <v>2711407</v>
      </c>
      <c r="O3" s="22"/>
      <c r="P3" s="22"/>
      <c r="Q3" s="22"/>
    </row>
    <row r="4" spans="1:20" ht="25.5" x14ac:dyDescent="0.2">
      <c r="A4" s="23" t="s">
        <v>31</v>
      </c>
      <c r="B4" s="23" t="s">
        <v>32</v>
      </c>
      <c r="C4" s="24" t="s">
        <v>33</v>
      </c>
      <c r="D4" s="25" t="s">
        <v>9</v>
      </c>
      <c r="E4" s="141" t="s">
        <v>291</v>
      </c>
      <c r="F4" s="29" t="s">
        <v>152</v>
      </c>
      <c r="G4" s="145" t="s">
        <v>275</v>
      </c>
      <c r="H4" s="25" t="s">
        <v>6</v>
      </c>
      <c r="I4" s="23" t="s">
        <v>10</v>
      </c>
      <c r="J4" s="26">
        <v>2167901</v>
      </c>
      <c r="K4" s="26">
        <f t="shared" si="0"/>
        <v>2330146</v>
      </c>
      <c r="L4" s="26">
        <f t="shared" si="1"/>
        <v>2446035</v>
      </c>
      <c r="M4" s="27">
        <v>495000</v>
      </c>
      <c r="N4" s="27">
        <f t="shared" si="2"/>
        <v>2941035</v>
      </c>
    </row>
    <row r="5" spans="1:20" x14ac:dyDescent="0.2">
      <c r="A5" s="43" t="s">
        <v>18</v>
      </c>
      <c r="B5" s="43" t="s">
        <v>19</v>
      </c>
      <c r="C5" s="44" t="s">
        <v>20</v>
      </c>
      <c r="D5" s="44" t="s">
        <v>9</v>
      </c>
      <c r="E5" s="141" t="s">
        <v>291</v>
      </c>
      <c r="F5" s="146" t="s">
        <v>152</v>
      </c>
      <c r="G5" s="145" t="s">
        <v>160</v>
      </c>
      <c r="H5" s="45"/>
      <c r="I5" s="43"/>
      <c r="J5" s="26">
        <v>971312</v>
      </c>
      <c r="K5" s="26">
        <f t="shared" si="0"/>
        <v>1044005</v>
      </c>
      <c r="L5" s="26">
        <f t="shared" si="1"/>
        <v>1095928</v>
      </c>
      <c r="M5" s="121"/>
      <c r="N5" s="27">
        <f t="shared" si="2"/>
        <v>1095928</v>
      </c>
      <c r="P5" s="11" t="s">
        <v>320</v>
      </c>
    </row>
    <row r="6" spans="1:20" ht="25.5" x14ac:dyDescent="0.2">
      <c r="A6" s="23" t="s">
        <v>35</v>
      </c>
      <c r="B6" s="23" t="s">
        <v>36</v>
      </c>
      <c r="C6" s="24" t="s">
        <v>37</v>
      </c>
      <c r="D6" s="25" t="s">
        <v>9</v>
      </c>
      <c r="E6" s="116" t="s">
        <v>291</v>
      </c>
      <c r="F6" s="29" t="s">
        <v>152</v>
      </c>
      <c r="G6" s="145" t="s">
        <v>275</v>
      </c>
      <c r="H6" s="25" t="s">
        <v>6</v>
      </c>
      <c r="I6" s="23" t="s">
        <v>10</v>
      </c>
      <c r="J6" s="26">
        <v>4294898</v>
      </c>
      <c r="K6" s="26">
        <f t="shared" si="0"/>
        <v>4616327</v>
      </c>
      <c r="L6" s="26">
        <f t="shared" si="1"/>
        <v>4845919</v>
      </c>
      <c r="M6" s="27">
        <v>825000</v>
      </c>
      <c r="N6" s="27">
        <f t="shared" si="2"/>
        <v>5670919</v>
      </c>
    </row>
    <row r="7" spans="1:20" x14ac:dyDescent="0.2">
      <c r="A7" s="23" t="s">
        <v>150</v>
      </c>
      <c r="B7" s="23" t="s">
        <v>148</v>
      </c>
      <c r="C7" s="24" t="s">
        <v>5</v>
      </c>
      <c r="D7" s="25" t="s">
        <v>9</v>
      </c>
      <c r="E7" s="141" t="s">
        <v>291</v>
      </c>
      <c r="F7" s="147"/>
      <c r="G7" s="145" t="s">
        <v>275</v>
      </c>
      <c r="H7" s="25" t="s">
        <v>6</v>
      </c>
      <c r="I7" s="23" t="s">
        <v>10</v>
      </c>
      <c r="J7" s="26">
        <v>4642580</v>
      </c>
      <c r="K7" s="26">
        <f t="shared" si="0"/>
        <v>4990029</v>
      </c>
      <c r="L7" s="26">
        <f t="shared" si="1"/>
        <v>5238207</v>
      </c>
      <c r="M7" s="27"/>
      <c r="N7" s="27">
        <f t="shared" si="2"/>
        <v>5238207</v>
      </c>
      <c r="R7" s="1" t="s">
        <v>258</v>
      </c>
    </row>
    <row r="8" spans="1:20" x14ac:dyDescent="0.2">
      <c r="A8" s="23" t="s">
        <v>121</v>
      </c>
      <c r="B8" s="23" t="s">
        <v>122</v>
      </c>
      <c r="C8" s="24" t="s">
        <v>5</v>
      </c>
      <c r="D8" s="25" t="s">
        <v>9</v>
      </c>
      <c r="E8" s="141" t="s">
        <v>291</v>
      </c>
      <c r="F8" s="147"/>
      <c r="G8" s="145" t="s">
        <v>275</v>
      </c>
      <c r="H8" s="25" t="s">
        <v>6</v>
      </c>
      <c r="I8" s="23"/>
      <c r="J8" s="26">
        <v>1186210</v>
      </c>
      <c r="K8" s="26">
        <f t="shared" si="0"/>
        <v>1274986</v>
      </c>
      <c r="L8" s="26">
        <f t="shared" si="1"/>
        <v>1338397</v>
      </c>
      <c r="M8" s="35"/>
      <c r="N8" s="27">
        <f t="shared" si="2"/>
        <v>1338397</v>
      </c>
      <c r="O8" s="22"/>
      <c r="P8" s="22"/>
      <c r="Q8" s="22"/>
    </row>
    <row r="9" spans="1:20" s="33" customFormat="1" ht="25.5" x14ac:dyDescent="0.2">
      <c r="A9" s="23" t="s">
        <v>312</v>
      </c>
      <c r="B9" s="23" t="s">
        <v>313</v>
      </c>
      <c r="C9" s="24" t="s">
        <v>5</v>
      </c>
      <c r="D9" s="25" t="s">
        <v>9</v>
      </c>
      <c r="E9" s="96" t="s">
        <v>291</v>
      </c>
      <c r="F9" s="29"/>
      <c r="G9" s="145" t="s">
        <v>153</v>
      </c>
      <c r="H9" s="25"/>
      <c r="I9" s="23"/>
      <c r="J9" s="26">
        <v>40904</v>
      </c>
      <c r="K9" s="26">
        <f t="shared" si="0"/>
        <v>43965</v>
      </c>
      <c r="L9" s="26">
        <f t="shared" si="1"/>
        <v>46152</v>
      </c>
      <c r="M9" s="35"/>
      <c r="N9" s="27">
        <f t="shared" si="2"/>
        <v>46152</v>
      </c>
    </row>
    <row r="10" spans="1:20" ht="25.5" x14ac:dyDescent="0.2">
      <c r="A10" s="23" t="s">
        <v>294</v>
      </c>
      <c r="B10" s="23" t="s">
        <v>151</v>
      </c>
      <c r="C10" s="24" t="s">
        <v>5</v>
      </c>
      <c r="D10" s="25" t="s">
        <v>9</v>
      </c>
      <c r="E10" s="116" t="s">
        <v>291</v>
      </c>
      <c r="F10" s="147" t="s">
        <v>152</v>
      </c>
      <c r="G10" s="145" t="s">
        <v>160</v>
      </c>
      <c r="H10" s="25"/>
      <c r="I10" s="23"/>
      <c r="J10" s="26">
        <v>1385820</v>
      </c>
      <c r="K10" s="26">
        <f t="shared" si="0"/>
        <v>1489534</v>
      </c>
      <c r="L10" s="26">
        <f t="shared" si="1"/>
        <v>1563616</v>
      </c>
      <c r="M10" s="35"/>
      <c r="N10" s="27">
        <f t="shared" si="2"/>
        <v>1563616</v>
      </c>
      <c r="O10" s="33"/>
      <c r="P10" s="11" t="s">
        <v>320</v>
      </c>
      <c r="Q10" s="33"/>
    </row>
    <row r="11" spans="1:20" s="98" customFormat="1" x14ac:dyDescent="0.2">
      <c r="A11" s="29" t="s">
        <v>259</v>
      </c>
      <c r="B11" s="29" t="s">
        <v>151</v>
      </c>
      <c r="C11" s="95" t="s">
        <v>5</v>
      </c>
      <c r="D11" s="96" t="s">
        <v>9</v>
      </c>
      <c r="E11" s="116" t="s">
        <v>291</v>
      </c>
      <c r="F11" s="147"/>
      <c r="G11" s="145" t="s">
        <v>160</v>
      </c>
      <c r="H11" s="96"/>
      <c r="I11" s="29"/>
      <c r="J11" s="26">
        <v>16153469</v>
      </c>
      <c r="K11" s="26">
        <f t="shared" si="0"/>
        <v>17362389</v>
      </c>
      <c r="L11" s="26">
        <f t="shared" si="1"/>
        <v>18225903</v>
      </c>
      <c r="M11" s="35">
        <f>740000*1.21</f>
        <v>895400</v>
      </c>
      <c r="N11" s="27">
        <f t="shared" si="2"/>
        <v>19121303</v>
      </c>
      <c r="O11" s="97"/>
      <c r="P11" s="11" t="s">
        <v>320</v>
      </c>
      <c r="Q11" s="97"/>
    </row>
    <row r="12" spans="1:20" x14ac:dyDescent="0.2">
      <c r="A12" s="23" t="s">
        <v>49</v>
      </c>
      <c r="B12" s="23" t="s">
        <v>50</v>
      </c>
      <c r="C12" s="24" t="s">
        <v>51</v>
      </c>
      <c r="D12" s="25" t="s">
        <v>9</v>
      </c>
      <c r="E12" s="141" t="s">
        <v>291</v>
      </c>
      <c r="F12" s="147" t="s">
        <v>152</v>
      </c>
      <c r="G12" s="145" t="s">
        <v>275</v>
      </c>
      <c r="H12" s="96" t="s">
        <v>6</v>
      </c>
      <c r="I12" s="29" t="s">
        <v>10</v>
      </c>
      <c r="J12" s="27">
        <v>14976012</v>
      </c>
      <c r="K12" s="27">
        <f t="shared" si="0"/>
        <v>16096811</v>
      </c>
      <c r="L12" s="26">
        <f t="shared" si="1"/>
        <v>16897382</v>
      </c>
      <c r="M12" s="27">
        <f>3885000+323970+257598</f>
        <v>4466568</v>
      </c>
      <c r="N12" s="27">
        <f t="shared" si="2"/>
        <v>21363950</v>
      </c>
      <c r="O12" s="33"/>
      <c r="T12" s="33"/>
    </row>
    <row r="13" spans="1:20" x14ac:dyDescent="0.2">
      <c r="A13" s="23" t="s">
        <v>177</v>
      </c>
      <c r="B13" s="23" t="s">
        <v>136</v>
      </c>
      <c r="C13" s="24" t="s">
        <v>137</v>
      </c>
      <c r="D13" s="25" t="s">
        <v>9</v>
      </c>
      <c r="E13" s="141" t="s">
        <v>291</v>
      </c>
      <c r="F13" s="147" t="s">
        <v>152</v>
      </c>
      <c r="G13" s="145" t="s">
        <v>275</v>
      </c>
      <c r="H13" s="96"/>
      <c r="I13" s="29"/>
      <c r="J13" s="27">
        <v>1211775</v>
      </c>
      <c r="K13" s="27">
        <f t="shared" si="0"/>
        <v>1302464</v>
      </c>
      <c r="L13" s="26">
        <f t="shared" si="1"/>
        <v>1367242</v>
      </c>
      <c r="M13" s="35">
        <v>195000</v>
      </c>
      <c r="N13" s="27">
        <f t="shared" si="2"/>
        <v>1562242</v>
      </c>
      <c r="O13" s="22"/>
      <c r="P13" s="22"/>
      <c r="Q13" s="22"/>
    </row>
    <row r="14" spans="1:20" x14ac:dyDescent="0.2">
      <c r="A14" s="23" t="s">
        <v>178</v>
      </c>
      <c r="B14" s="23" t="s">
        <v>56</v>
      </c>
      <c r="C14" s="24" t="s">
        <v>55</v>
      </c>
      <c r="D14" s="25" t="s">
        <v>54</v>
      </c>
      <c r="E14" s="141" t="s">
        <v>291</v>
      </c>
      <c r="F14" s="147"/>
      <c r="G14" s="145" t="s">
        <v>275</v>
      </c>
      <c r="H14" s="96" t="s">
        <v>6</v>
      </c>
      <c r="I14" s="29" t="s">
        <v>11</v>
      </c>
      <c r="J14" s="27">
        <v>0</v>
      </c>
      <c r="K14" s="27">
        <f t="shared" si="0"/>
        <v>0</v>
      </c>
      <c r="L14" s="26">
        <f t="shared" si="1"/>
        <v>0</v>
      </c>
      <c r="M14" s="27">
        <v>425000</v>
      </c>
      <c r="N14" s="27">
        <f t="shared" si="2"/>
        <v>425000</v>
      </c>
    </row>
    <row r="15" spans="1:20" s="22" customFormat="1" x14ac:dyDescent="0.2">
      <c r="A15" s="99" t="s">
        <v>270</v>
      </c>
      <c r="B15" s="99" t="s">
        <v>271</v>
      </c>
      <c r="C15" s="99" t="s">
        <v>272</v>
      </c>
      <c r="D15" s="99" t="s">
        <v>9</v>
      </c>
      <c r="E15" s="114"/>
      <c r="F15" s="148"/>
      <c r="G15" s="114"/>
      <c r="H15" s="114"/>
      <c r="I15" s="114"/>
      <c r="J15" s="27">
        <v>0</v>
      </c>
      <c r="K15" s="27">
        <f t="shared" si="0"/>
        <v>0</v>
      </c>
      <c r="L15" s="26">
        <f t="shared" si="1"/>
        <v>0</v>
      </c>
      <c r="M15" s="119">
        <v>80000</v>
      </c>
      <c r="N15" s="27">
        <f t="shared" si="2"/>
        <v>80000</v>
      </c>
    </row>
    <row r="16" spans="1:20" x14ac:dyDescent="0.2">
      <c r="A16" s="23" t="s">
        <v>25</v>
      </c>
      <c r="B16" s="23" t="s">
        <v>149</v>
      </c>
      <c r="C16" s="24" t="s">
        <v>40</v>
      </c>
      <c r="D16" s="25" t="s">
        <v>9</v>
      </c>
      <c r="E16" s="141" t="s">
        <v>291</v>
      </c>
      <c r="F16" s="147" t="s">
        <v>152</v>
      </c>
      <c r="G16" s="145" t="s">
        <v>275</v>
      </c>
      <c r="H16" s="96" t="s">
        <v>6</v>
      </c>
      <c r="I16" s="29" t="s">
        <v>10</v>
      </c>
      <c r="J16" s="27">
        <v>2684311</v>
      </c>
      <c r="K16" s="27">
        <f t="shared" si="0"/>
        <v>2885204</v>
      </c>
      <c r="L16" s="26">
        <f t="shared" si="1"/>
        <v>3028699</v>
      </c>
      <c r="M16" s="27">
        <v>252000</v>
      </c>
      <c r="N16" s="27">
        <f t="shared" si="2"/>
        <v>3280699</v>
      </c>
    </row>
    <row r="17" spans="1:18" x14ac:dyDescent="0.2">
      <c r="A17" s="23" t="s">
        <v>38</v>
      </c>
      <c r="B17" s="23" t="s">
        <v>39</v>
      </c>
      <c r="C17" s="24" t="s">
        <v>40</v>
      </c>
      <c r="D17" s="25" t="s">
        <v>9</v>
      </c>
      <c r="E17" s="141" t="s">
        <v>291</v>
      </c>
      <c r="F17" s="147" t="s">
        <v>152</v>
      </c>
      <c r="G17" s="145" t="s">
        <v>275</v>
      </c>
      <c r="H17" s="96" t="s">
        <v>6</v>
      </c>
      <c r="I17" s="29" t="s">
        <v>10</v>
      </c>
      <c r="J17" s="27">
        <v>1677055</v>
      </c>
      <c r="K17" s="27">
        <f t="shared" si="0"/>
        <v>1802565</v>
      </c>
      <c r="L17" s="26">
        <f t="shared" si="1"/>
        <v>1892215</v>
      </c>
      <c r="M17" s="27">
        <f>395000+27941</f>
        <v>422941</v>
      </c>
      <c r="N17" s="27">
        <f t="shared" si="2"/>
        <v>2315156</v>
      </c>
      <c r="R17" s="33"/>
    </row>
    <row r="18" spans="1:18" ht="25.5" x14ac:dyDescent="0.2">
      <c r="A18" s="23" t="s">
        <v>44</v>
      </c>
      <c r="B18" s="23" t="s">
        <v>45</v>
      </c>
      <c r="C18" s="24" t="s">
        <v>40</v>
      </c>
      <c r="D18" s="25" t="s">
        <v>9</v>
      </c>
      <c r="E18" s="141" t="s">
        <v>291</v>
      </c>
      <c r="F18" s="147" t="s">
        <v>152</v>
      </c>
      <c r="G18" s="145" t="s">
        <v>275</v>
      </c>
      <c r="H18" s="96" t="s">
        <v>6</v>
      </c>
      <c r="I18" s="29" t="s">
        <v>10</v>
      </c>
      <c r="J18" s="27">
        <v>2960412</v>
      </c>
      <c r="K18" s="27">
        <f t="shared" si="0"/>
        <v>3181968</v>
      </c>
      <c r="L18" s="26">
        <f t="shared" si="1"/>
        <v>3340222</v>
      </c>
      <c r="M18" s="27">
        <v>510000</v>
      </c>
      <c r="N18" s="27">
        <f t="shared" si="2"/>
        <v>3850222</v>
      </c>
    </row>
    <row r="19" spans="1:18" s="33" customFormat="1" x14ac:dyDescent="0.2">
      <c r="A19" s="23" t="s">
        <v>185</v>
      </c>
      <c r="B19" s="23" t="s">
        <v>186</v>
      </c>
      <c r="C19" s="24" t="s">
        <v>187</v>
      </c>
      <c r="D19" s="25" t="s">
        <v>9</v>
      </c>
      <c r="E19" s="29"/>
      <c r="F19" s="29"/>
      <c r="G19" s="96" t="s">
        <v>160</v>
      </c>
      <c r="H19" s="96"/>
      <c r="I19" s="29"/>
      <c r="J19" s="27">
        <v>0</v>
      </c>
      <c r="K19" s="27">
        <f t="shared" si="0"/>
        <v>0</v>
      </c>
      <c r="L19" s="26">
        <f t="shared" si="1"/>
        <v>0</v>
      </c>
      <c r="M19" s="27">
        <v>10000</v>
      </c>
      <c r="N19" s="27">
        <f t="shared" si="2"/>
        <v>10000</v>
      </c>
      <c r="O19" s="22"/>
      <c r="P19" s="22"/>
      <c r="Q19" s="22"/>
    </row>
    <row r="20" spans="1:18" x14ac:dyDescent="0.2">
      <c r="A20" s="23" t="s">
        <v>46</v>
      </c>
      <c r="B20" s="23" t="s">
        <v>61</v>
      </c>
      <c r="C20" s="24" t="s">
        <v>47</v>
      </c>
      <c r="D20" s="25" t="s">
        <v>9</v>
      </c>
      <c r="E20" s="141" t="s">
        <v>291</v>
      </c>
      <c r="F20" s="29" t="s">
        <v>152</v>
      </c>
      <c r="G20" s="145" t="s">
        <v>275</v>
      </c>
      <c r="H20" s="96" t="s">
        <v>6</v>
      </c>
      <c r="I20" s="29" t="s">
        <v>10</v>
      </c>
      <c r="J20" s="27">
        <v>1712846</v>
      </c>
      <c r="K20" s="27">
        <f t="shared" si="0"/>
        <v>1841035</v>
      </c>
      <c r="L20" s="26">
        <f t="shared" si="1"/>
        <v>1932598</v>
      </c>
      <c r="M20" s="27">
        <v>350000</v>
      </c>
      <c r="N20" s="27">
        <f t="shared" si="2"/>
        <v>2282598</v>
      </c>
    </row>
    <row r="21" spans="1:18" s="22" customFormat="1" ht="25.5" x14ac:dyDescent="0.2">
      <c r="A21" s="23" t="s">
        <v>179</v>
      </c>
      <c r="B21" s="23" t="s">
        <v>94</v>
      </c>
      <c r="C21" s="24"/>
      <c r="D21" s="25" t="s">
        <v>9</v>
      </c>
      <c r="E21" s="141" t="s">
        <v>291</v>
      </c>
      <c r="F21" s="29"/>
      <c r="G21" s="145" t="s">
        <v>275</v>
      </c>
      <c r="H21" s="96"/>
      <c r="I21" s="149"/>
      <c r="J21" s="27">
        <v>0</v>
      </c>
      <c r="K21" s="27">
        <f t="shared" si="0"/>
        <v>0</v>
      </c>
      <c r="L21" s="26">
        <f t="shared" si="1"/>
        <v>0</v>
      </c>
      <c r="M21" s="35">
        <f>805000+9537</f>
        <v>814537</v>
      </c>
      <c r="N21" s="27">
        <f t="shared" si="2"/>
        <v>814537</v>
      </c>
      <c r="O21" s="109"/>
      <c r="P21" s="33"/>
      <c r="Q21" s="33"/>
    </row>
    <row r="22" spans="1:18" s="22" customFormat="1" ht="25.5" x14ac:dyDescent="0.2">
      <c r="A22" s="23" t="s">
        <v>180</v>
      </c>
      <c r="B22" s="23" t="s">
        <v>84</v>
      </c>
      <c r="C22" s="24"/>
      <c r="D22" s="25" t="s">
        <v>9</v>
      </c>
      <c r="E22" s="141" t="s">
        <v>291</v>
      </c>
      <c r="F22" s="29"/>
      <c r="G22" s="145" t="s">
        <v>275</v>
      </c>
      <c r="H22" s="96"/>
      <c r="I22" s="149"/>
      <c r="J22" s="27">
        <v>0</v>
      </c>
      <c r="K22" s="27">
        <f t="shared" si="0"/>
        <v>0</v>
      </c>
      <c r="L22" s="26">
        <f t="shared" si="1"/>
        <v>0</v>
      </c>
      <c r="M22" s="35">
        <f>460000+21269</f>
        <v>481269</v>
      </c>
      <c r="N22" s="27">
        <f t="shared" si="2"/>
        <v>481269</v>
      </c>
      <c r="O22" s="109"/>
      <c r="P22" s="33"/>
      <c r="Q22" s="33"/>
    </row>
    <row r="23" spans="1:18" s="22" customFormat="1" ht="25.5" x14ac:dyDescent="0.2">
      <c r="A23" s="23" t="s">
        <v>41</v>
      </c>
      <c r="B23" s="23" t="s">
        <v>42</v>
      </c>
      <c r="C23" s="24" t="s">
        <v>43</v>
      </c>
      <c r="D23" s="25" t="s">
        <v>9</v>
      </c>
      <c r="E23" s="141" t="s">
        <v>291</v>
      </c>
      <c r="F23" s="29" t="s">
        <v>152</v>
      </c>
      <c r="G23" s="145" t="s">
        <v>275</v>
      </c>
      <c r="H23" s="150" t="s">
        <v>6</v>
      </c>
      <c r="I23" s="151" t="s">
        <v>10</v>
      </c>
      <c r="J23" s="27">
        <v>2162788</v>
      </c>
      <c r="K23" s="27">
        <f t="shared" si="0"/>
        <v>2324650</v>
      </c>
      <c r="L23" s="26">
        <f t="shared" si="1"/>
        <v>2440266</v>
      </c>
      <c r="M23" s="27">
        <v>485000</v>
      </c>
      <c r="N23" s="27">
        <f t="shared" si="2"/>
        <v>2925266</v>
      </c>
      <c r="O23" s="1"/>
      <c r="P23" s="1"/>
      <c r="Q23" s="1"/>
    </row>
    <row r="24" spans="1:18" s="33" customFormat="1" ht="25.5" x14ac:dyDescent="0.2">
      <c r="A24" s="23" t="s">
        <v>183</v>
      </c>
      <c r="B24" s="23" t="s">
        <v>182</v>
      </c>
      <c r="C24" s="24" t="s">
        <v>156</v>
      </c>
      <c r="D24" s="25" t="s">
        <v>9</v>
      </c>
      <c r="E24" s="141" t="s">
        <v>291</v>
      </c>
      <c r="F24" s="29"/>
      <c r="G24" s="145" t="s">
        <v>275</v>
      </c>
      <c r="H24" s="140"/>
      <c r="I24" s="140"/>
      <c r="J24" s="26">
        <v>0</v>
      </c>
      <c r="K24" s="26">
        <f t="shared" si="0"/>
        <v>0</v>
      </c>
      <c r="L24" s="26">
        <f t="shared" si="1"/>
        <v>0</v>
      </c>
      <c r="M24" s="122">
        <v>175000</v>
      </c>
      <c r="N24" s="27">
        <f t="shared" si="2"/>
        <v>175000</v>
      </c>
    </row>
    <row r="25" spans="1:18" ht="25.5" customHeight="1" x14ac:dyDescent="0.2">
      <c r="A25" s="23" t="s">
        <v>155</v>
      </c>
      <c r="B25" s="23" t="s">
        <v>154</v>
      </c>
      <c r="C25" s="24" t="s">
        <v>156</v>
      </c>
      <c r="D25" s="25" t="s">
        <v>9</v>
      </c>
      <c r="E25" s="116" t="s">
        <v>291</v>
      </c>
      <c r="F25" s="147" t="s">
        <v>152</v>
      </c>
      <c r="G25" s="141" t="s">
        <v>160</v>
      </c>
      <c r="H25" s="25"/>
      <c r="I25" s="23"/>
      <c r="J25" s="26">
        <v>2474679</v>
      </c>
      <c r="K25" s="26">
        <f t="shared" si="0"/>
        <v>2659883</v>
      </c>
      <c r="L25" s="26">
        <f t="shared" si="1"/>
        <v>2792172</v>
      </c>
      <c r="M25" s="35"/>
      <c r="N25" s="27">
        <f t="shared" si="2"/>
        <v>2792172</v>
      </c>
      <c r="O25" s="33"/>
      <c r="P25" s="11" t="s">
        <v>320</v>
      </c>
      <c r="Q25" s="33"/>
    </row>
    <row r="26" spans="1:18" s="22" customFormat="1" x14ac:dyDescent="0.2">
      <c r="A26" s="23" t="s">
        <v>159</v>
      </c>
      <c r="B26" s="23" t="s">
        <v>158</v>
      </c>
      <c r="C26" s="24"/>
      <c r="D26" s="25" t="s">
        <v>9</v>
      </c>
      <c r="E26" s="141" t="s">
        <v>291</v>
      </c>
      <c r="F26" s="29" t="s">
        <v>152</v>
      </c>
      <c r="G26" s="145" t="s">
        <v>275</v>
      </c>
      <c r="H26" s="25"/>
      <c r="I26" s="23"/>
      <c r="J26" s="26">
        <v>66469</v>
      </c>
      <c r="K26" s="26">
        <f t="shared" si="0"/>
        <v>71444</v>
      </c>
      <c r="L26" s="26">
        <f t="shared" si="1"/>
        <v>74997</v>
      </c>
      <c r="M26" s="35"/>
      <c r="N26" s="27">
        <f t="shared" si="2"/>
        <v>74997</v>
      </c>
      <c r="O26" s="33"/>
      <c r="P26" s="33"/>
      <c r="Q26" s="33"/>
    </row>
    <row r="27" spans="1:18" s="22" customFormat="1" x14ac:dyDescent="0.2">
      <c r="A27" s="23" t="s">
        <v>134</v>
      </c>
      <c r="B27" s="23" t="s">
        <v>135</v>
      </c>
      <c r="C27" s="24"/>
      <c r="D27" s="25" t="s">
        <v>9</v>
      </c>
      <c r="E27" s="141" t="s">
        <v>291</v>
      </c>
      <c r="F27" s="29"/>
      <c r="G27" s="145" t="s">
        <v>275</v>
      </c>
      <c r="H27" s="25"/>
      <c r="I27" s="23"/>
      <c r="J27" s="26">
        <v>511297</v>
      </c>
      <c r="K27" s="26">
        <f t="shared" si="0"/>
        <v>549562</v>
      </c>
      <c r="L27" s="26">
        <f t="shared" si="1"/>
        <v>576894</v>
      </c>
      <c r="M27" s="32"/>
      <c r="N27" s="27">
        <f t="shared" si="2"/>
        <v>576894</v>
      </c>
    </row>
    <row r="28" spans="1:18" x14ac:dyDescent="0.2">
      <c r="A28" s="23" t="s">
        <v>138</v>
      </c>
      <c r="B28" s="23" t="s">
        <v>165</v>
      </c>
      <c r="C28" s="24" t="s">
        <v>166</v>
      </c>
      <c r="D28" s="25" t="s">
        <v>9</v>
      </c>
      <c r="E28" s="141" t="s">
        <v>291</v>
      </c>
      <c r="F28" s="29"/>
      <c r="G28" s="145" t="s">
        <v>275</v>
      </c>
      <c r="H28" s="25" t="s">
        <v>6</v>
      </c>
      <c r="I28" s="23" t="s">
        <v>10</v>
      </c>
      <c r="J28" s="26">
        <v>224971</v>
      </c>
      <c r="K28" s="26">
        <f t="shared" si="0"/>
        <v>241808</v>
      </c>
      <c r="L28" s="26">
        <f t="shared" si="1"/>
        <v>253834</v>
      </c>
      <c r="M28" s="26"/>
      <c r="N28" s="27">
        <f t="shared" si="2"/>
        <v>253834</v>
      </c>
    </row>
    <row r="29" spans="1:18" s="22" customFormat="1" x14ac:dyDescent="0.2">
      <c r="A29" s="23" t="s">
        <v>119</v>
      </c>
      <c r="B29" s="23" t="s">
        <v>117</v>
      </c>
      <c r="C29" s="24" t="s">
        <v>118</v>
      </c>
      <c r="D29" s="25" t="s">
        <v>9</v>
      </c>
      <c r="E29" s="116" t="s">
        <v>291</v>
      </c>
      <c r="F29" s="36" t="s">
        <v>152</v>
      </c>
      <c r="G29" s="34" t="s">
        <v>160</v>
      </c>
      <c r="H29" s="25" t="s">
        <v>6</v>
      </c>
      <c r="I29" s="23"/>
      <c r="J29" s="26">
        <v>11760913</v>
      </c>
      <c r="K29" s="26">
        <f t="shared" si="0"/>
        <v>12641095</v>
      </c>
      <c r="L29" s="26">
        <f t="shared" si="1"/>
        <v>13269797</v>
      </c>
      <c r="M29" s="26"/>
      <c r="N29" s="27">
        <f t="shared" si="2"/>
        <v>13269797</v>
      </c>
      <c r="P29" s="11" t="s">
        <v>320</v>
      </c>
    </row>
    <row r="30" spans="1:18" s="22" customFormat="1" ht="25.5" x14ac:dyDescent="0.2">
      <c r="A30" s="23" t="s">
        <v>157</v>
      </c>
      <c r="B30" s="23" t="s">
        <v>7</v>
      </c>
      <c r="C30" s="24" t="s">
        <v>8</v>
      </c>
      <c r="D30" s="25" t="s">
        <v>9</v>
      </c>
      <c r="E30" s="116" t="s">
        <v>291</v>
      </c>
      <c r="F30" s="36" t="s">
        <v>152</v>
      </c>
      <c r="G30" s="34" t="s">
        <v>160</v>
      </c>
      <c r="H30" s="25" t="s">
        <v>6</v>
      </c>
      <c r="I30" s="23" t="s">
        <v>10</v>
      </c>
      <c r="J30" s="26">
        <v>482562</v>
      </c>
      <c r="K30" s="26">
        <f t="shared" si="0"/>
        <v>518677</v>
      </c>
      <c r="L30" s="26">
        <f t="shared" si="1"/>
        <v>544473</v>
      </c>
      <c r="M30" s="26"/>
      <c r="N30" s="27">
        <f t="shared" si="2"/>
        <v>544473</v>
      </c>
      <c r="O30" s="1"/>
      <c r="P30" s="11" t="s">
        <v>320</v>
      </c>
      <c r="Q30" s="1"/>
    </row>
    <row r="31" spans="1:18" s="22" customFormat="1" x14ac:dyDescent="0.2">
      <c r="A31" s="23" t="s">
        <v>12</v>
      </c>
      <c r="B31" s="23" t="s">
        <v>7</v>
      </c>
      <c r="C31" s="24" t="s">
        <v>8</v>
      </c>
      <c r="D31" s="25" t="s">
        <v>9</v>
      </c>
      <c r="E31" s="141" t="s">
        <v>291</v>
      </c>
      <c r="F31" s="29"/>
      <c r="G31" s="145" t="s">
        <v>275</v>
      </c>
      <c r="H31" s="25" t="s">
        <v>6</v>
      </c>
      <c r="I31" s="23" t="s">
        <v>10</v>
      </c>
      <c r="J31" s="26">
        <v>51130</v>
      </c>
      <c r="K31" s="26">
        <f t="shared" si="0"/>
        <v>54957</v>
      </c>
      <c r="L31" s="26">
        <f t="shared" si="1"/>
        <v>57690</v>
      </c>
      <c r="M31" s="26"/>
      <c r="N31" s="27">
        <f t="shared" si="2"/>
        <v>57690</v>
      </c>
      <c r="O31" s="1"/>
      <c r="P31" s="1"/>
      <c r="Q31" s="1"/>
    </row>
    <row r="32" spans="1:18" s="22" customFormat="1" ht="25.5" x14ac:dyDescent="0.2">
      <c r="A32" s="28" t="s">
        <v>297</v>
      </c>
      <c r="B32" s="23" t="s">
        <v>7</v>
      </c>
      <c r="C32" s="24" t="s">
        <v>8</v>
      </c>
      <c r="D32" s="25" t="s">
        <v>9</v>
      </c>
      <c r="E32" s="116" t="s">
        <v>291</v>
      </c>
      <c r="F32" s="147" t="s">
        <v>152</v>
      </c>
      <c r="G32" s="141" t="s">
        <v>160</v>
      </c>
      <c r="H32" s="25" t="s">
        <v>6</v>
      </c>
      <c r="I32" s="23" t="s">
        <v>10</v>
      </c>
      <c r="J32" s="26">
        <v>1608542</v>
      </c>
      <c r="K32" s="26">
        <f t="shared" si="0"/>
        <v>1728925</v>
      </c>
      <c r="L32" s="26">
        <f t="shared" si="1"/>
        <v>1814913</v>
      </c>
      <c r="M32" s="26"/>
      <c r="N32" s="27">
        <f t="shared" si="2"/>
        <v>1814913</v>
      </c>
      <c r="O32" s="1"/>
      <c r="P32" s="11" t="s">
        <v>320</v>
      </c>
      <c r="Q32" s="1"/>
    </row>
    <row r="33" spans="1:17" s="22" customFormat="1" ht="38.25" x14ac:dyDescent="0.2">
      <c r="A33" s="23" t="s">
        <v>127</v>
      </c>
      <c r="B33" s="23" t="s">
        <v>128</v>
      </c>
      <c r="C33" s="24" t="s">
        <v>125</v>
      </c>
      <c r="D33" s="25" t="s">
        <v>9</v>
      </c>
      <c r="E33" s="141" t="s">
        <v>291</v>
      </c>
      <c r="F33" s="29" t="s">
        <v>152</v>
      </c>
      <c r="G33" s="96" t="s">
        <v>153</v>
      </c>
      <c r="H33" s="25" t="s">
        <v>129</v>
      </c>
      <c r="I33" s="23"/>
      <c r="J33" s="26">
        <v>132937</v>
      </c>
      <c r="K33" s="26">
        <f t="shared" si="0"/>
        <v>142886</v>
      </c>
      <c r="L33" s="26">
        <f t="shared" si="1"/>
        <v>149992</v>
      </c>
      <c r="M33" s="32"/>
      <c r="N33" s="27">
        <f t="shared" si="2"/>
        <v>149992</v>
      </c>
    </row>
    <row r="34" spans="1:17" s="22" customFormat="1" ht="38.25" x14ac:dyDescent="0.2">
      <c r="A34" s="23" t="s">
        <v>123</v>
      </c>
      <c r="B34" s="23" t="s">
        <v>124</v>
      </c>
      <c r="C34" s="24" t="s">
        <v>125</v>
      </c>
      <c r="D34" s="25" t="s">
        <v>9</v>
      </c>
      <c r="E34" s="141" t="s">
        <v>291</v>
      </c>
      <c r="F34" s="29"/>
      <c r="G34" s="96" t="s">
        <v>153</v>
      </c>
      <c r="H34" s="25" t="s">
        <v>126</v>
      </c>
      <c r="I34" s="23"/>
      <c r="J34" s="26">
        <v>167706</v>
      </c>
      <c r="K34" s="26">
        <f t="shared" si="0"/>
        <v>180257</v>
      </c>
      <c r="L34" s="26">
        <f t="shared" si="1"/>
        <v>189222</v>
      </c>
      <c r="M34" s="32"/>
      <c r="N34" s="27">
        <f t="shared" si="2"/>
        <v>189222</v>
      </c>
    </row>
    <row r="35" spans="1:17" x14ac:dyDescent="0.2">
      <c r="A35" s="99" t="s">
        <v>172</v>
      </c>
      <c r="B35" s="99" t="s">
        <v>173</v>
      </c>
      <c r="C35" s="99" t="s">
        <v>174</v>
      </c>
      <c r="D35" s="99" t="s">
        <v>9</v>
      </c>
      <c r="E35" s="141" t="s">
        <v>291</v>
      </c>
      <c r="F35" s="29"/>
      <c r="G35" s="145" t="s">
        <v>275</v>
      </c>
      <c r="H35" s="99"/>
      <c r="I35" s="99"/>
      <c r="J35" s="26">
        <v>138050</v>
      </c>
      <c r="K35" s="26">
        <f t="shared" si="0"/>
        <v>148382</v>
      </c>
      <c r="L35" s="26">
        <f t="shared" si="1"/>
        <v>155762</v>
      </c>
      <c r="M35" s="101"/>
      <c r="N35" s="27">
        <f t="shared" si="2"/>
        <v>155762</v>
      </c>
    </row>
    <row r="36" spans="1:17" s="22" customFormat="1" x14ac:dyDescent="0.2">
      <c r="A36" s="23" t="s">
        <v>295</v>
      </c>
      <c r="B36" s="23" t="s">
        <v>14</v>
      </c>
      <c r="C36" s="24" t="s">
        <v>15</v>
      </c>
      <c r="D36" s="25" t="s">
        <v>9</v>
      </c>
      <c r="E36" s="116" t="s">
        <v>291</v>
      </c>
      <c r="F36" s="29"/>
      <c r="G36" s="145" t="s">
        <v>160</v>
      </c>
      <c r="H36" s="25" t="s">
        <v>6</v>
      </c>
      <c r="I36" s="23" t="s">
        <v>10</v>
      </c>
      <c r="J36" s="26">
        <v>767151</v>
      </c>
      <c r="K36" s="26">
        <f t="shared" si="0"/>
        <v>824564</v>
      </c>
      <c r="L36" s="26">
        <f t="shared" si="1"/>
        <v>865573</v>
      </c>
      <c r="M36" s="27">
        <f>85000*1.21</f>
        <v>102850</v>
      </c>
      <c r="N36" s="27">
        <f t="shared" si="2"/>
        <v>968423</v>
      </c>
      <c r="O36" s="1"/>
      <c r="P36" s="11" t="s">
        <v>320</v>
      </c>
      <c r="Q36" s="1"/>
    </row>
    <row r="37" spans="1:17" s="22" customFormat="1" x14ac:dyDescent="0.2">
      <c r="A37" s="23" t="s">
        <v>132</v>
      </c>
      <c r="B37" s="23" t="s">
        <v>133</v>
      </c>
      <c r="C37" s="24"/>
      <c r="D37" s="25" t="s">
        <v>9</v>
      </c>
      <c r="E37" s="96"/>
      <c r="F37" s="29"/>
      <c r="G37" s="96"/>
      <c r="H37" s="25"/>
      <c r="I37" s="23"/>
      <c r="J37" s="26">
        <v>0</v>
      </c>
      <c r="K37" s="26">
        <f t="shared" si="0"/>
        <v>0</v>
      </c>
      <c r="L37" s="26">
        <f t="shared" si="1"/>
        <v>0</v>
      </c>
      <c r="M37" s="120"/>
      <c r="N37" s="27">
        <f t="shared" si="2"/>
        <v>0</v>
      </c>
    </row>
    <row r="38" spans="1:17" s="22" customFormat="1" ht="25.5" x14ac:dyDescent="0.2">
      <c r="A38" s="23" t="s">
        <v>298</v>
      </c>
      <c r="B38" s="23" t="s">
        <v>184</v>
      </c>
      <c r="C38" s="24" t="s">
        <v>29</v>
      </c>
      <c r="D38" s="25" t="s">
        <v>9</v>
      </c>
      <c r="E38" s="141" t="s">
        <v>291</v>
      </c>
      <c r="F38" s="29" t="s">
        <v>152</v>
      </c>
      <c r="G38" s="145" t="s">
        <v>275</v>
      </c>
      <c r="H38" s="25" t="s">
        <v>6</v>
      </c>
      <c r="I38" s="23" t="s">
        <v>10</v>
      </c>
      <c r="J38" s="26">
        <v>715816</v>
      </c>
      <c r="K38" s="26">
        <f t="shared" si="0"/>
        <v>769387</v>
      </c>
      <c r="L38" s="26">
        <f t="shared" si="1"/>
        <v>807652</v>
      </c>
      <c r="M38" s="27">
        <v>66600</v>
      </c>
      <c r="N38" s="27">
        <f t="shared" si="2"/>
        <v>874252</v>
      </c>
      <c r="O38" s="156"/>
      <c r="P38" s="157"/>
      <c r="Q38" s="158"/>
    </row>
    <row r="39" spans="1:17" s="22" customFormat="1" ht="25.5" x14ac:dyDescent="0.2">
      <c r="A39" s="23" t="s">
        <v>34</v>
      </c>
      <c r="B39" s="23" t="s">
        <v>310</v>
      </c>
      <c r="C39" s="24" t="s">
        <v>29</v>
      </c>
      <c r="D39" s="25" t="s">
        <v>9</v>
      </c>
      <c r="E39" s="141" t="s">
        <v>291</v>
      </c>
      <c r="F39" s="29" t="s">
        <v>152</v>
      </c>
      <c r="G39" s="145" t="s">
        <v>275</v>
      </c>
      <c r="H39" s="25" t="s">
        <v>6</v>
      </c>
      <c r="I39" s="23" t="s">
        <v>10</v>
      </c>
      <c r="J39" s="26">
        <v>2556487</v>
      </c>
      <c r="K39" s="26">
        <f t="shared" si="0"/>
        <v>2747814</v>
      </c>
      <c r="L39" s="26">
        <f t="shared" si="1"/>
        <v>2884476</v>
      </c>
      <c r="M39" s="27">
        <v>500000</v>
      </c>
      <c r="N39" s="27">
        <f t="shared" si="2"/>
        <v>3384476</v>
      </c>
      <c r="O39" s="1"/>
      <c r="P39" s="1"/>
      <c r="Q39" s="1"/>
    </row>
    <row r="40" spans="1:17" s="22" customFormat="1" x14ac:dyDescent="0.2">
      <c r="A40" s="29" t="s">
        <v>308</v>
      </c>
      <c r="B40" s="29" t="s">
        <v>309</v>
      </c>
      <c r="C40" s="95" t="s">
        <v>120</v>
      </c>
      <c r="D40" s="96" t="s">
        <v>9</v>
      </c>
      <c r="E40" s="141" t="s">
        <v>291</v>
      </c>
      <c r="F40" s="29" t="s">
        <v>152</v>
      </c>
      <c r="G40" s="145" t="s">
        <v>275</v>
      </c>
      <c r="H40" s="96" t="s">
        <v>6</v>
      </c>
      <c r="I40" s="29" t="s">
        <v>10</v>
      </c>
      <c r="J40" s="27">
        <v>3142340</v>
      </c>
      <c r="K40" s="27">
        <f t="shared" si="0"/>
        <v>3377512</v>
      </c>
      <c r="L40" s="26">
        <f t="shared" si="1"/>
        <v>3545492</v>
      </c>
      <c r="M40" s="35">
        <f>595000+29765</f>
        <v>624765</v>
      </c>
      <c r="N40" s="27">
        <f t="shared" si="2"/>
        <v>4170257</v>
      </c>
      <c r="O40" s="109"/>
    </row>
    <row r="41" spans="1:17" s="22" customFormat="1" x14ac:dyDescent="0.2">
      <c r="A41" s="29" t="s">
        <v>181</v>
      </c>
      <c r="B41" s="29" t="s">
        <v>28</v>
      </c>
      <c r="C41" s="95" t="s">
        <v>29</v>
      </c>
      <c r="D41" s="96" t="s">
        <v>9</v>
      </c>
      <c r="E41" s="141" t="s">
        <v>291</v>
      </c>
      <c r="F41" s="29" t="s">
        <v>152</v>
      </c>
      <c r="G41" s="145" t="s">
        <v>275</v>
      </c>
      <c r="H41" s="96" t="s">
        <v>6</v>
      </c>
      <c r="I41" s="29" t="s">
        <v>10</v>
      </c>
      <c r="J41" s="27">
        <v>1982993</v>
      </c>
      <c r="K41" s="27">
        <f t="shared" si="0"/>
        <v>2131399</v>
      </c>
      <c r="L41" s="26">
        <f t="shared" si="1"/>
        <v>2237404</v>
      </c>
      <c r="M41" s="27">
        <f>436600+48765</f>
        <v>485365</v>
      </c>
      <c r="N41" s="27">
        <f t="shared" si="2"/>
        <v>2722769</v>
      </c>
      <c r="O41" s="109"/>
      <c r="P41" s="1"/>
      <c r="Q41" s="1"/>
    </row>
    <row r="42" spans="1:17" s="22" customFormat="1" ht="25.5" x14ac:dyDescent="0.2">
      <c r="A42" s="29" t="s">
        <v>341</v>
      </c>
      <c r="B42" s="29" t="s">
        <v>57</v>
      </c>
      <c r="C42" s="95" t="s">
        <v>21</v>
      </c>
      <c r="D42" s="96" t="s">
        <v>9</v>
      </c>
      <c r="E42" s="116" t="s">
        <v>291</v>
      </c>
      <c r="F42" s="29" t="s">
        <v>152</v>
      </c>
      <c r="G42" s="145" t="s">
        <v>160</v>
      </c>
      <c r="H42" s="96" t="s">
        <v>6</v>
      </c>
      <c r="I42" s="29" t="s">
        <v>10</v>
      </c>
      <c r="J42" s="27">
        <v>890885</v>
      </c>
      <c r="K42" s="27">
        <f>ROUND(J42/140.3*150.8,0)</f>
        <v>957559</v>
      </c>
      <c r="L42" s="26">
        <f t="shared" si="1"/>
        <v>1005183</v>
      </c>
      <c r="M42" s="27"/>
      <c r="N42" s="27">
        <f t="shared" si="2"/>
        <v>1005183</v>
      </c>
      <c r="O42" s="1"/>
      <c r="P42" s="11" t="s">
        <v>320</v>
      </c>
      <c r="Q42" s="1"/>
    </row>
    <row r="43" spans="1:17" s="22" customFormat="1" x14ac:dyDescent="0.2">
      <c r="A43" s="29" t="s">
        <v>22</v>
      </c>
      <c r="B43" s="29" t="s">
        <v>23</v>
      </c>
      <c r="C43" s="95" t="s">
        <v>24</v>
      </c>
      <c r="D43" s="96" t="s">
        <v>9</v>
      </c>
      <c r="E43" s="116" t="s">
        <v>291</v>
      </c>
      <c r="F43" s="29" t="s">
        <v>152</v>
      </c>
      <c r="G43" s="145" t="s">
        <v>160</v>
      </c>
      <c r="H43" s="96" t="s">
        <v>6</v>
      </c>
      <c r="I43" s="29" t="s">
        <v>10</v>
      </c>
      <c r="J43" s="27">
        <v>810457</v>
      </c>
      <c r="K43" s="27">
        <f t="shared" si="0"/>
        <v>871111</v>
      </c>
      <c r="L43" s="26">
        <f t="shared" si="1"/>
        <v>914435</v>
      </c>
      <c r="M43" s="27"/>
      <c r="N43" s="27">
        <f t="shared" si="2"/>
        <v>914435</v>
      </c>
      <c r="O43" s="1"/>
      <c r="P43" s="11" t="s">
        <v>320</v>
      </c>
      <c r="Q43" s="1"/>
    </row>
    <row r="44" spans="1:17" s="22" customFormat="1" x14ac:dyDescent="0.2">
      <c r="A44" s="29" t="s">
        <v>260</v>
      </c>
      <c r="B44" s="29" t="s">
        <v>30</v>
      </c>
      <c r="C44" s="95" t="s">
        <v>47</v>
      </c>
      <c r="D44" s="96" t="s">
        <v>9</v>
      </c>
      <c r="E44" s="141" t="s">
        <v>291</v>
      </c>
      <c r="F44" s="29" t="s">
        <v>152</v>
      </c>
      <c r="G44" s="145" t="s">
        <v>275</v>
      </c>
      <c r="H44" s="96"/>
      <c r="I44" s="29"/>
      <c r="J44" s="27">
        <v>1595248</v>
      </c>
      <c r="K44" s="27">
        <f t="shared" si="0"/>
        <v>1714636</v>
      </c>
      <c r="L44" s="26">
        <f t="shared" si="1"/>
        <v>1799913</v>
      </c>
      <c r="M44" s="27">
        <v>80000</v>
      </c>
      <c r="N44" s="27">
        <f t="shared" si="2"/>
        <v>1879913</v>
      </c>
      <c r="O44" s="1"/>
      <c r="P44" s="1"/>
      <c r="Q44" s="1"/>
    </row>
    <row r="45" spans="1:17" s="22" customFormat="1" x14ac:dyDescent="0.2">
      <c r="A45" s="23" t="s">
        <v>143</v>
      </c>
      <c r="B45" s="23" t="s">
        <v>144</v>
      </c>
      <c r="C45" s="24" t="s">
        <v>145</v>
      </c>
      <c r="D45" s="25" t="s">
        <v>9</v>
      </c>
      <c r="E45" s="141" t="s">
        <v>291</v>
      </c>
      <c r="F45" s="29" t="s">
        <v>152</v>
      </c>
      <c r="G45" s="96" t="s">
        <v>153</v>
      </c>
      <c r="H45" s="25"/>
      <c r="I45" s="23"/>
      <c r="J45" s="26">
        <v>1585022</v>
      </c>
      <c r="K45" s="26">
        <f t="shared" si="0"/>
        <v>1703644</v>
      </c>
      <c r="L45" s="26">
        <f t="shared" si="1"/>
        <v>1788374</v>
      </c>
      <c r="M45" s="120"/>
      <c r="N45" s="27">
        <f t="shared" si="2"/>
        <v>1788374</v>
      </c>
    </row>
    <row r="46" spans="1:17" s="22" customFormat="1" ht="25.5" x14ac:dyDescent="0.2">
      <c r="A46" s="23" t="s">
        <v>26</v>
      </c>
      <c r="B46" s="23" t="s">
        <v>89</v>
      </c>
      <c r="C46" s="24" t="s">
        <v>27</v>
      </c>
      <c r="D46" s="25" t="s">
        <v>9</v>
      </c>
      <c r="E46" s="141" t="s">
        <v>291</v>
      </c>
      <c r="F46" s="29" t="s">
        <v>152</v>
      </c>
      <c r="G46" s="145" t="s">
        <v>275</v>
      </c>
      <c r="H46" s="25" t="s">
        <v>6</v>
      </c>
      <c r="I46" s="23" t="s">
        <v>10</v>
      </c>
      <c r="J46" s="26">
        <v>3405241</v>
      </c>
      <c r="K46" s="26">
        <f t="shared" si="0"/>
        <v>3660088</v>
      </c>
      <c r="L46" s="26">
        <f t="shared" si="1"/>
        <v>3842122</v>
      </c>
      <c r="M46" s="27">
        <v>795000</v>
      </c>
      <c r="N46" s="27">
        <f t="shared" si="2"/>
        <v>4637122</v>
      </c>
      <c r="O46" s="1"/>
      <c r="P46" s="1"/>
      <c r="Q46" s="1"/>
    </row>
    <row r="47" spans="1:17" s="33" customFormat="1" x14ac:dyDescent="0.2">
      <c r="A47" s="23" t="s">
        <v>146</v>
      </c>
      <c r="B47" s="23" t="s">
        <v>147</v>
      </c>
      <c r="C47" s="24" t="s">
        <v>140</v>
      </c>
      <c r="D47" s="25" t="s">
        <v>9</v>
      </c>
      <c r="E47" s="96"/>
      <c r="F47" s="29"/>
      <c r="G47" s="96"/>
      <c r="H47" s="25"/>
      <c r="I47" s="23"/>
      <c r="J47" s="26">
        <v>250367</v>
      </c>
      <c r="K47" s="26">
        <f t="shared" si="0"/>
        <v>269104</v>
      </c>
      <c r="L47" s="26">
        <f t="shared" si="1"/>
        <v>282488</v>
      </c>
      <c r="M47" s="32"/>
      <c r="N47" s="27">
        <f t="shared" si="2"/>
        <v>282488</v>
      </c>
      <c r="O47" s="22"/>
      <c r="P47" s="22"/>
      <c r="Q47" s="22"/>
    </row>
    <row r="48" spans="1:17" s="33" customFormat="1" x14ac:dyDescent="0.2">
      <c r="A48" s="23" t="s">
        <v>138</v>
      </c>
      <c r="B48" s="23" t="s">
        <v>139</v>
      </c>
      <c r="C48" s="24" t="s">
        <v>140</v>
      </c>
      <c r="D48" s="25" t="s">
        <v>9</v>
      </c>
      <c r="E48" s="141" t="s">
        <v>291</v>
      </c>
      <c r="F48" s="29" t="s">
        <v>152</v>
      </c>
      <c r="G48" s="145" t="s">
        <v>275</v>
      </c>
      <c r="H48" s="25"/>
      <c r="I48" s="23"/>
      <c r="J48" s="26">
        <v>327230</v>
      </c>
      <c r="K48" s="26">
        <f t="shared" si="0"/>
        <v>351720</v>
      </c>
      <c r="L48" s="26">
        <f t="shared" si="1"/>
        <v>369213</v>
      </c>
      <c r="M48" s="32"/>
      <c r="N48" s="27">
        <f t="shared" si="2"/>
        <v>369213</v>
      </c>
      <c r="O48" s="22"/>
      <c r="P48" s="22"/>
      <c r="Q48" s="22"/>
    </row>
    <row r="49" spans="1:23" s="33" customFormat="1" x14ac:dyDescent="0.2">
      <c r="A49" s="23" t="s">
        <v>141</v>
      </c>
      <c r="B49" s="23" t="s">
        <v>142</v>
      </c>
      <c r="C49" s="24" t="s">
        <v>140</v>
      </c>
      <c r="D49" s="25" t="s">
        <v>9</v>
      </c>
      <c r="E49" s="141" t="s">
        <v>291</v>
      </c>
      <c r="F49" s="29" t="s">
        <v>152</v>
      </c>
      <c r="G49" s="145" t="s">
        <v>275</v>
      </c>
      <c r="H49" s="25"/>
      <c r="I49" s="23"/>
      <c r="J49" s="26">
        <v>306778</v>
      </c>
      <c r="K49" s="26">
        <f t="shared" si="0"/>
        <v>329737</v>
      </c>
      <c r="L49" s="26">
        <f t="shared" si="1"/>
        <v>346136</v>
      </c>
      <c r="M49" s="32"/>
      <c r="N49" s="27">
        <f t="shared" si="2"/>
        <v>346136</v>
      </c>
      <c r="O49" s="22"/>
      <c r="P49" s="22"/>
      <c r="Q49" s="22"/>
    </row>
    <row r="50" spans="1:23" s="33" customFormat="1" x14ac:dyDescent="0.2">
      <c r="A50" s="23" t="s">
        <v>16</v>
      </c>
      <c r="B50" s="23" t="s">
        <v>17</v>
      </c>
      <c r="C50" s="24" t="s">
        <v>13</v>
      </c>
      <c r="D50" s="25" t="s">
        <v>9</v>
      </c>
      <c r="E50" s="141" t="s">
        <v>291</v>
      </c>
      <c r="F50" s="29" t="s">
        <v>152</v>
      </c>
      <c r="G50" s="96" t="s">
        <v>153</v>
      </c>
      <c r="H50" s="25" t="s">
        <v>6</v>
      </c>
      <c r="I50" s="23" t="s">
        <v>10</v>
      </c>
      <c r="J50" s="26">
        <v>10277077</v>
      </c>
      <c r="K50" s="26">
        <f t="shared" si="0"/>
        <v>11046210</v>
      </c>
      <c r="L50" s="26">
        <f t="shared" si="1"/>
        <v>11595590</v>
      </c>
      <c r="M50" s="26">
        <v>2205000</v>
      </c>
      <c r="N50" s="27">
        <f t="shared" si="2"/>
        <v>13800590</v>
      </c>
      <c r="O50" s="1"/>
      <c r="P50" s="1"/>
      <c r="Q50" s="1"/>
    </row>
    <row r="51" spans="1:23" s="33" customFormat="1" x14ac:dyDescent="0.2">
      <c r="A51" s="23" t="s">
        <v>162</v>
      </c>
      <c r="B51" s="23" t="s">
        <v>161</v>
      </c>
      <c r="C51" s="24" t="s">
        <v>13</v>
      </c>
      <c r="D51" s="25" t="s">
        <v>9</v>
      </c>
      <c r="E51" s="141" t="s">
        <v>291</v>
      </c>
      <c r="F51" s="29" t="s">
        <v>152</v>
      </c>
      <c r="G51" s="141" t="s">
        <v>153</v>
      </c>
      <c r="H51" s="25"/>
      <c r="I51" s="23"/>
      <c r="J51" s="26">
        <v>6084439</v>
      </c>
      <c r="K51" s="26">
        <f t="shared" si="0"/>
        <v>6539796</v>
      </c>
      <c r="L51" s="26">
        <f t="shared" si="1"/>
        <v>6865051</v>
      </c>
      <c r="M51" s="31"/>
      <c r="N51" s="27">
        <f t="shared" si="2"/>
        <v>6865051</v>
      </c>
    </row>
    <row r="52" spans="1:23" s="22" customFormat="1" ht="38.25" x14ac:dyDescent="0.2">
      <c r="A52" s="23" t="s">
        <v>299</v>
      </c>
      <c r="B52" s="23" t="s">
        <v>257</v>
      </c>
      <c r="C52" s="47" t="s">
        <v>256</v>
      </c>
      <c r="D52" s="25" t="s">
        <v>9</v>
      </c>
      <c r="E52" s="141" t="s">
        <v>291</v>
      </c>
      <c r="F52" s="29" t="s">
        <v>152</v>
      </c>
      <c r="G52" s="145" t="s">
        <v>275</v>
      </c>
      <c r="H52" s="25"/>
      <c r="I52" s="23"/>
      <c r="J52" s="26">
        <v>997030</v>
      </c>
      <c r="K52" s="26">
        <f t="shared" si="0"/>
        <v>1071647</v>
      </c>
      <c r="L52" s="26">
        <f t="shared" si="1"/>
        <v>1124945</v>
      </c>
      <c r="M52" s="32"/>
      <c r="N52" s="27">
        <f t="shared" si="2"/>
        <v>1124945</v>
      </c>
    </row>
    <row r="53" spans="1:23" s="33" customFormat="1" x14ac:dyDescent="0.2">
      <c r="A53" s="23" t="s">
        <v>185</v>
      </c>
      <c r="B53" s="23" t="s">
        <v>188</v>
      </c>
      <c r="C53" s="24" t="s">
        <v>189</v>
      </c>
      <c r="D53" s="25" t="s">
        <v>9</v>
      </c>
      <c r="E53" s="23"/>
      <c r="F53" s="23"/>
      <c r="G53" s="25" t="s">
        <v>160</v>
      </c>
      <c r="H53" s="25"/>
      <c r="I53" s="23"/>
      <c r="J53" s="26">
        <v>0</v>
      </c>
      <c r="K53" s="26">
        <f t="shared" si="0"/>
        <v>0</v>
      </c>
      <c r="L53" s="26">
        <f t="shared" si="1"/>
        <v>0</v>
      </c>
      <c r="M53" s="26">
        <v>10000</v>
      </c>
      <c r="N53" s="27">
        <f t="shared" si="2"/>
        <v>10000</v>
      </c>
      <c r="O53" s="22"/>
      <c r="P53" s="22"/>
      <c r="Q53" s="22"/>
    </row>
    <row r="54" spans="1:23" s="22" customFormat="1" x14ac:dyDescent="0.2">
      <c r="A54" s="43" t="s">
        <v>175</v>
      </c>
      <c r="B54" s="43" t="s">
        <v>176</v>
      </c>
      <c r="C54" s="44"/>
      <c r="D54" s="45" t="s">
        <v>9</v>
      </c>
      <c r="E54" s="141" t="s">
        <v>291</v>
      </c>
      <c r="F54" s="23"/>
      <c r="G54" s="34" t="s">
        <v>153</v>
      </c>
      <c r="H54" s="45"/>
      <c r="I54" s="43"/>
      <c r="J54" s="26">
        <v>40904</v>
      </c>
      <c r="K54" s="26">
        <f t="shared" si="0"/>
        <v>43965</v>
      </c>
      <c r="L54" s="26">
        <f t="shared" si="1"/>
        <v>46152</v>
      </c>
      <c r="M54" s="46"/>
      <c r="N54" s="27">
        <f t="shared" si="2"/>
        <v>46152</v>
      </c>
    </row>
    <row r="55" spans="1:23" s="33" customFormat="1" x14ac:dyDescent="0.2">
      <c r="A55" s="43" t="s">
        <v>314</v>
      </c>
      <c r="B55" s="43" t="s">
        <v>315</v>
      </c>
      <c r="C55" s="44" t="s">
        <v>316</v>
      </c>
      <c r="D55" s="45" t="s">
        <v>9</v>
      </c>
      <c r="E55" s="141" t="s">
        <v>291</v>
      </c>
      <c r="F55" s="23"/>
      <c r="G55" s="34" t="s">
        <v>153</v>
      </c>
      <c r="H55" s="45"/>
      <c r="I55" s="43"/>
      <c r="J55" s="26">
        <v>736268</v>
      </c>
      <c r="K55" s="26">
        <f t="shared" si="0"/>
        <v>791370</v>
      </c>
      <c r="L55" s="26">
        <f t="shared" si="1"/>
        <v>830729</v>
      </c>
      <c r="M55" s="46"/>
      <c r="N55" s="27">
        <f t="shared" si="2"/>
        <v>830729</v>
      </c>
    </row>
    <row r="56" spans="1:23" s="33" customFormat="1" x14ac:dyDescent="0.2">
      <c r="A56" s="43" t="s">
        <v>300</v>
      </c>
      <c r="B56" s="43" t="s">
        <v>301</v>
      </c>
      <c r="C56" s="44" t="s">
        <v>302</v>
      </c>
      <c r="D56" s="45" t="s">
        <v>9</v>
      </c>
      <c r="E56" s="141" t="s">
        <v>291</v>
      </c>
      <c r="F56" s="23"/>
      <c r="G56" s="34" t="s">
        <v>153</v>
      </c>
      <c r="H56" s="45"/>
      <c r="I56" s="43"/>
      <c r="J56" s="26">
        <v>20452</v>
      </c>
      <c r="K56" s="26">
        <f t="shared" si="0"/>
        <v>21983</v>
      </c>
      <c r="L56" s="26">
        <f t="shared" si="1"/>
        <v>23076</v>
      </c>
      <c r="M56" s="46"/>
      <c r="N56" s="27">
        <f t="shared" si="2"/>
        <v>23076</v>
      </c>
    </row>
    <row r="57" spans="1:23" s="105" customFormat="1" x14ac:dyDescent="0.15">
      <c r="A57" s="100" t="s">
        <v>311</v>
      </c>
      <c r="B57" s="142" t="s">
        <v>273</v>
      </c>
      <c r="C57" s="142" t="s">
        <v>274</v>
      </c>
      <c r="D57" s="142" t="s">
        <v>9</v>
      </c>
      <c r="E57" s="141" t="s">
        <v>291</v>
      </c>
      <c r="F57" s="142"/>
      <c r="G57" s="34" t="s">
        <v>153</v>
      </c>
      <c r="H57" s="142"/>
      <c r="I57" s="142"/>
      <c r="J57" s="26">
        <v>199406</v>
      </c>
      <c r="K57" s="26">
        <f t="shared" si="0"/>
        <v>214329</v>
      </c>
      <c r="L57" s="26">
        <f t="shared" si="1"/>
        <v>224989</v>
      </c>
      <c r="M57" s="32"/>
      <c r="N57" s="27">
        <f t="shared" si="2"/>
        <v>224989</v>
      </c>
      <c r="O57" s="104"/>
      <c r="P57" s="104"/>
      <c r="Q57" s="104"/>
      <c r="S57" s="106"/>
      <c r="T57" s="107"/>
      <c r="U57" s="108"/>
      <c r="V57" s="108"/>
      <c r="W57" s="108"/>
    </row>
    <row r="58" spans="1:23" s="33" customFormat="1" x14ac:dyDescent="0.2">
      <c r="A58" s="23" t="s">
        <v>141</v>
      </c>
      <c r="B58" s="143" t="s">
        <v>277</v>
      </c>
      <c r="C58" s="99" t="s">
        <v>278</v>
      </c>
      <c r="D58" s="25" t="s">
        <v>9</v>
      </c>
      <c r="E58" s="23"/>
      <c r="F58" s="23"/>
      <c r="G58" s="25" t="s">
        <v>160</v>
      </c>
      <c r="H58" s="25"/>
      <c r="I58" s="23"/>
      <c r="J58" s="26">
        <v>800100</v>
      </c>
      <c r="K58" s="26">
        <f t="shared" si="0"/>
        <v>859979</v>
      </c>
      <c r="L58" s="26">
        <f t="shared" si="1"/>
        <v>902750</v>
      </c>
      <c r="M58" s="32"/>
      <c r="N58" s="27">
        <f t="shared" si="2"/>
        <v>902750</v>
      </c>
    </row>
    <row r="59" spans="1:23" x14ac:dyDescent="0.2">
      <c r="A59" s="99" t="s">
        <v>322</v>
      </c>
      <c r="B59" s="99" t="s">
        <v>330</v>
      </c>
      <c r="C59" s="99" t="s">
        <v>321</v>
      </c>
      <c r="D59" s="99" t="s">
        <v>9</v>
      </c>
      <c r="E59" s="99"/>
      <c r="F59" s="100"/>
      <c r="G59" s="99"/>
      <c r="H59" s="99"/>
      <c r="I59" s="99"/>
      <c r="J59" s="26">
        <v>2600000</v>
      </c>
      <c r="K59" s="26">
        <f t="shared" si="0"/>
        <v>2794583</v>
      </c>
      <c r="L59" s="26">
        <f t="shared" si="1"/>
        <v>2933571</v>
      </c>
      <c r="M59" s="101"/>
      <c r="N59" s="27">
        <f t="shared" si="2"/>
        <v>2933571</v>
      </c>
      <c r="O59" s="33"/>
    </row>
    <row r="60" spans="1:23" s="33" customFormat="1" ht="25.5" x14ac:dyDescent="0.2">
      <c r="A60" s="23" t="s">
        <v>340</v>
      </c>
      <c r="B60" s="43" t="s">
        <v>19</v>
      </c>
      <c r="C60" s="44" t="s">
        <v>20</v>
      </c>
      <c r="D60" s="44" t="s">
        <v>9</v>
      </c>
      <c r="E60" s="141"/>
      <c r="F60" s="146" t="s">
        <v>152</v>
      </c>
      <c r="G60" s="145"/>
      <c r="H60" s="45"/>
      <c r="I60" s="43"/>
      <c r="J60" s="26">
        <v>20141</v>
      </c>
      <c r="K60" s="26">
        <f t="shared" ref="K60:K67" si="3">ROUND(J60/140.3*150.8,0)</f>
        <v>21648</v>
      </c>
      <c r="L60" s="26">
        <f t="shared" si="1"/>
        <v>22725</v>
      </c>
      <c r="M60" s="121"/>
      <c r="N60" s="27">
        <f t="shared" si="2"/>
        <v>22725</v>
      </c>
      <c r="P60" s="97"/>
    </row>
    <row r="61" spans="1:23" s="33" customFormat="1" ht="25.5" x14ac:dyDescent="0.2">
      <c r="A61" s="23" t="s">
        <v>339</v>
      </c>
      <c r="B61" s="23" t="s">
        <v>171</v>
      </c>
      <c r="C61" s="24" t="s">
        <v>40</v>
      </c>
      <c r="D61" s="25" t="s">
        <v>9</v>
      </c>
      <c r="E61" s="116"/>
      <c r="F61" s="29" t="s">
        <v>152</v>
      </c>
      <c r="G61" s="145" t="s">
        <v>160</v>
      </c>
      <c r="H61" s="25" t="s">
        <v>6</v>
      </c>
      <c r="I61" s="23" t="s">
        <v>10</v>
      </c>
      <c r="J61" s="26">
        <v>24150</v>
      </c>
      <c r="K61" s="26">
        <f t="shared" si="3"/>
        <v>25957</v>
      </c>
      <c r="L61" s="26">
        <f t="shared" si="1"/>
        <v>27248</v>
      </c>
      <c r="M61" s="27"/>
      <c r="N61" s="27">
        <f t="shared" si="2"/>
        <v>27248</v>
      </c>
      <c r="P61" s="97"/>
    </row>
    <row r="62" spans="1:23" s="33" customFormat="1" x14ac:dyDescent="0.2">
      <c r="A62" s="23" t="s">
        <v>119</v>
      </c>
      <c r="B62" s="23" t="s">
        <v>117</v>
      </c>
      <c r="C62" s="24" t="s">
        <v>118</v>
      </c>
      <c r="D62" s="25" t="s">
        <v>9</v>
      </c>
      <c r="E62" s="116" t="s">
        <v>324</v>
      </c>
      <c r="F62" s="147" t="s">
        <v>152</v>
      </c>
      <c r="G62" s="141" t="s">
        <v>160</v>
      </c>
      <c r="H62" s="25" t="s">
        <v>6</v>
      </c>
      <c r="I62" s="23"/>
      <c r="J62" s="26">
        <v>2589400</v>
      </c>
      <c r="K62" s="26">
        <f t="shared" si="3"/>
        <v>2783190</v>
      </c>
      <c r="L62" s="26">
        <f t="shared" si="1"/>
        <v>2921611</v>
      </c>
      <c r="M62" s="26"/>
      <c r="N62" s="27">
        <f t="shared" si="2"/>
        <v>2921611</v>
      </c>
      <c r="P62" s="124" t="s">
        <v>320</v>
      </c>
    </row>
    <row r="63" spans="1:23" s="33" customFormat="1" x14ac:dyDescent="0.2">
      <c r="A63" s="23"/>
      <c r="B63" s="23" t="s">
        <v>330</v>
      </c>
      <c r="C63" s="24" t="s">
        <v>331</v>
      </c>
      <c r="D63" s="25" t="s">
        <v>9</v>
      </c>
      <c r="E63" s="141"/>
      <c r="F63" s="147"/>
      <c r="G63" s="96"/>
      <c r="H63" s="25"/>
      <c r="I63" s="23"/>
      <c r="J63" s="139"/>
      <c r="K63" s="139">
        <f t="shared" si="3"/>
        <v>0</v>
      </c>
      <c r="L63" s="139">
        <f t="shared" si="1"/>
        <v>0</v>
      </c>
      <c r="M63" s="27"/>
      <c r="N63" s="27">
        <f t="shared" si="2"/>
        <v>0</v>
      </c>
      <c r="O63" s="109" t="s">
        <v>336</v>
      </c>
    </row>
    <row r="64" spans="1:23" s="33" customFormat="1" x14ac:dyDescent="0.2">
      <c r="A64" s="23"/>
      <c r="B64" s="23" t="s">
        <v>332</v>
      </c>
      <c r="C64" s="24" t="s">
        <v>8</v>
      </c>
      <c r="D64" s="25" t="s">
        <v>9</v>
      </c>
      <c r="E64" s="141"/>
      <c r="F64" s="147"/>
      <c r="G64" s="96"/>
      <c r="H64" s="25"/>
      <c r="I64" s="23"/>
      <c r="J64" s="139"/>
      <c r="K64" s="139">
        <f t="shared" si="3"/>
        <v>0</v>
      </c>
      <c r="L64" s="139">
        <f t="shared" si="1"/>
        <v>0</v>
      </c>
      <c r="M64" s="27"/>
      <c r="N64" s="27">
        <f t="shared" si="2"/>
        <v>0</v>
      </c>
      <c r="O64" s="109" t="s">
        <v>336</v>
      </c>
    </row>
    <row r="65" spans="1:17" s="33" customFormat="1" x14ac:dyDescent="0.2">
      <c r="A65" s="23"/>
      <c r="B65" s="23" t="s">
        <v>333</v>
      </c>
      <c r="C65" s="24" t="s">
        <v>8</v>
      </c>
      <c r="D65" s="25" t="s">
        <v>9</v>
      </c>
      <c r="E65" s="141"/>
      <c r="F65" s="147"/>
      <c r="G65" s="96"/>
      <c r="H65" s="25"/>
      <c r="I65" s="23"/>
      <c r="J65" s="139"/>
      <c r="K65" s="139">
        <f t="shared" si="3"/>
        <v>0</v>
      </c>
      <c r="L65" s="139">
        <f t="shared" si="1"/>
        <v>0</v>
      </c>
      <c r="M65" s="27"/>
      <c r="N65" s="27">
        <f t="shared" si="2"/>
        <v>0</v>
      </c>
      <c r="O65" s="109" t="s">
        <v>336</v>
      </c>
    </row>
    <row r="66" spans="1:17" s="33" customFormat="1" x14ac:dyDescent="0.2">
      <c r="A66" s="23"/>
      <c r="B66" s="23" t="s">
        <v>334</v>
      </c>
      <c r="C66" s="24" t="s">
        <v>8</v>
      </c>
      <c r="D66" s="25" t="s">
        <v>9</v>
      </c>
      <c r="E66" s="141"/>
      <c r="F66" s="147"/>
      <c r="G66" s="96"/>
      <c r="H66" s="25"/>
      <c r="I66" s="23"/>
      <c r="J66" s="139"/>
      <c r="K66" s="139">
        <f t="shared" si="3"/>
        <v>0</v>
      </c>
      <c r="L66" s="139">
        <f t="shared" si="1"/>
        <v>0</v>
      </c>
      <c r="M66" s="27"/>
      <c r="N66" s="27">
        <f t="shared" si="2"/>
        <v>0</v>
      </c>
      <c r="O66" s="109" t="s">
        <v>336</v>
      </c>
    </row>
    <row r="67" spans="1:17" s="33" customFormat="1" x14ac:dyDescent="0.2">
      <c r="A67" s="23"/>
      <c r="B67" s="23" t="s">
        <v>335</v>
      </c>
      <c r="C67" s="24" t="s">
        <v>8</v>
      </c>
      <c r="D67" s="25" t="s">
        <v>9</v>
      </c>
      <c r="E67" s="141"/>
      <c r="F67" s="147"/>
      <c r="G67" s="96"/>
      <c r="H67" s="25"/>
      <c r="I67" s="23"/>
      <c r="J67" s="139"/>
      <c r="K67" s="139">
        <f t="shared" si="3"/>
        <v>0</v>
      </c>
      <c r="L67" s="139">
        <f t="shared" ref="L67" si="4">ROUND(K67/150.8*158.3,0)</f>
        <v>0</v>
      </c>
      <c r="M67" s="27"/>
      <c r="N67" s="27">
        <f t="shared" ref="N67" si="5">L67+M67</f>
        <v>0</v>
      </c>
      <c r="O67" s="109" t="s">
        <v>336</v>
      </c>
    </row>
    <row r="68" spans="1:17" ht="13.5" thickBot="1" x14ac:dyDescent="0.25">
      <c r="A68" s="3"/>
      <c r="B68" s="4"/>
      <c r="C68" s="5"/>
      <c r="D68" s="5"/>
      <c r="E68" s="5"/>
      <c r="F68" s="3"/>
      <c r="G68" s="5"/>
      <c r="H68" s="6"/>
      <c r="I68" s="7"/>
      <c r="J68" s="16">
        <v>121860727</v>
      </c>
      <c r="K68" s="16">
        <f>SUM(K2:K67)</f>
        <v>130980739</v>
      </c>
      <c r="L68" s="16">
        <f>SUM(L2:L67)</f>
        <v>137495033</v>
      </c>
      <c r="M68" s="16">
        <f>SUM(M2:M67)</f>
        <v>15752295</v>
      </c>
      <c r="N68" s="16">
        <f>SUM(N2:N67)</f>
        <v>153247328</v>
      </c>
    </row>
    <row r="69" spans="1:17" ht="13.5" thickTop="1" x14ac:dyDescent="0.2">
      <c r="A69" s="22"/>
      <c r="B69" s="22"/>
      <c r="C69" s="22"/>
      <c r="D69" s="22"/>
      <c r="E69" s="22"/>
      <c r="F69" s="102"/>
      <c r="G69" s="22"/>
      <c r="H69" s="22"/>
      <c r="I69" s="22"/>
      <c r="J69" s="103"/>
      <c r="K69" s="103"/>
      <c r="L69" s="103"/>
      <c r="M69" s="103"/>
    </row>
    <row r="70" spans="1:17" x14ac:dyDescent="0.2">
      <c r="A70" s="22" t="s">
        <v>163</v>
      </c>
      <c r="B70" s="22"/>
      <c r="C70" s="22"/>
      <c r="D70" s="22"/>
      <c r="E70" s="22"/>
      <c r="F70" s="102"/>
      <c r="G70" s="22"/>
      <c r="H70" s="22"/>
      <c r="I70" s="22"/>
      <c r="J70" s="103"/>
      <c r="K70" s="103"/>
      <c r="L70" s="103"/>
      <c r="M70" s="103"/>
      <c r="N70" s="40"/>
      <c r="O70" s="41"/>
      <c r="P70" s="41"/>
      <c r="Q70" s="2"/>
    </row>
    <row r="71" spans="1:17" x14ac:dyDescent="0.2">
      <c r="A71" s="159" t="s">
        <v>261</v>
      </c>
      <c r="B71" s="159"/>
      <c r="C71" s="159"/>
      <c r="D71" s="159"/>
      <c r="E71" s="159"/>
      <c r="F71" s="102"/>
      <c r="G71" s="22"/>
      <c r="H71" s="22"/>
      <c r="I71" s="22"/>
      <c r="J71" s="103"/>
      <c r="K71" s="103"/>
      <c r="L71" s="103"/>
      <c r="M71" s="103"/>
      <c r="N71" s="40"/>
      <c r="O71" s="41"/>
      <c r="P71" s="41"/>
      <c r="Q71" s="42"/>
    </row>
    <row r="72" spans="1:17" ht="12.75" customHeight="1" x14ac:dyDescent="0.2">
      <c r="A72" s="159"/>
      <c r="B72" s="159"/>
      <c r="C72" s="159"/>
      <c r="D72" s="159"/>
      <c r="E72" s="159"/>
      <c r="F72" s="102"/>
      <c r="G72" s="22"/>
      <c r="H72" s="22"/>
      <c r="I72" s="22"/>
      <c r="J72" s="103"/>
      <c r="K72" s="103"/>
      <c r="L72" s="103"/>
      <c r="M72" s="103"/>
      <c r="N72" s="40"/>
      <c r="O72" s="41"/>
      <c r="P72" s="41"/>
      <c r="Q72" s="41"/>
    </row>
    <row r="73" spans="1:17" x14ac:dyDescent="0.2">
      <c r="A73" s="159"/>
      <c r="B73" s="159"/>
      <c r="C73" s="159"/>
      <c r="D73" s="159"/>
      <c r="E73" s="159"/>
      <c r="F73" s="102"/>
      <c r="G73" s="22"/>
      <c r="H73" s="22"/>
      <c r="I73" s="22"/>
      <c r="J73" s="103"/>
      <c r="K73" s="103"/>
      <c r="L73" s="103"/>
      <c r="M73" s="103"/>
      <c r="N73" s="40"/>
      <c r="O73" s="41"/>
      <c r="P73" s="41"/>
      <c r="Q73" s="41"/>
    </row>
    <row r="74" spans="1:17" ht="12.75" customHeight="1" x14ac:dyDescent="0.2">
      <c r="A74" s="160" t="s">
        <v>292</v>
      </c>
      <c r="B74" s="160"/>
      <c r="C74" s="160"/>
      <c r="D74" s="102"/>
      <c r="E74" s="22"/>
      <c r="F74" s="102"/>
      <c r="G74" s="22"/>
      <c r="H74" s="22"/>
      <c r="I74" s="22"/>
      <c r="J74" s="103"/>
      <c r="K74" s="103"/>
      <c r="L74" s="103"/>
      <c r="M74" s="103"/>
      <c r="N74" s="94"/>
      <c r="O74" s="41"/>
      <c r="P74" s="41"/>
      <c r="Q74" s="41"/>
    </row>
    <row r="75" spans="1:17" s="33" customFormat="1" ht="12.75" customHeight="1" x14ac:dyDescent="0.2">
      <c r="A75" s="160" t="s">
        <v>328</v>
      </c>
      <c r="B75" s="160"/>
      <c r="C75" s="160"/>
      <c r="D75" s="102"/>
      <c r="E75" s="22"/>
      <c r="F75" s="102"/>
      <c r="G75" s="22"/>
      <c r="H75" s="22"/>
      <c r="I75" s="22"/>
      <c r="J75" s="103"/>
      <c r="K75" s="103"/>
      <c r="L75" s="103"/>
      <c r="M75" s="103"/>
      <c r="N75" s="125"/>
      <c r="O75" s="51"/>
      <c r="P75" s="51"/>
      <c r="Q75" s="51"/>
    </row>
    <row r="76" spans="1:17" s="33" customFormat="1" ht="12.75" customHeight="1" x14ac:dyDescent="0.2">
      <c r="A76" s="144" t="s">
        <v>329</v>
      </c>
      <c r="B76" s="137"/>
      <c r="C76" s="137"/>
      <c r="D76" s="102"/>
      <c r="E76" s="22"/>
      <c r="F76" s="102"/>
      <c r="G76" s="22"/>
      <c r="H76" s="22"/>
      <c r="I76" s="22"/>
      <c r="J76" s="103"/>
      <c r="K76" s="103"/>
      <c r="L76" s="103"/>
      <c r="M76" s="103"/>
      <c r="N76" s="125"/>
      <c r="O76" s="51"/>
      <c r="P76" s="51"/>
      <c r="Q76" s="51"/>
    </row>
    <row r="77" spans="1:17" s="33" customFormat="1" ht="12.75" customHeight="1" x14ac:dyDescent="0.2">
      <c r="A77" s="138"/>
      <c r="B77" s="138"/>
      <c r="C77" s="138"/>
      <c r="D77" s="123"/>
      <c r="F77" s="123"/>
      <c r="J77" s="109"/>
      <c r="K77" s="109"/>
      <c r="L77" s="109"/>
      <c r="M77" s="109"/>
      <c r="N77" s="125"/>
      <c r="O77" s="51"/>
      <c r="P77" s="51"/>
      <c r="Q77" s="51"/>
    </row>
    <row r="78" spans="1:17" s="33" customFormat="1" ht="12.75" customHeight="1" x14ac:dyDescent="0.2">
      <c r="A78" s="138"/>
      <c r="B78" s="138"/>
      <c r="C78" s="138"/>
      <c r="D78" s="123"/>
      <c r="F78" s="123"/>
      <c r="J78" s="109"/>
      <c r="K78" s="109">
        <f>K68+'spec.Noordwijkerhout per 311221'!I45</f>
        <v>209325481</v>
      </c>
      <c r="L78" s="109"/>
      <c r="M78" s="109"/>
      <c r="N78" s="125"/>
      <c r="O78" s="51"/>
      <c r="P78" s="51"/>
      <c r="Q78" s="51"/>
    </row>
    <row r="80" spans="1:17" s="33" customFormat="1" x14ac:dyDescent="0.2">
      <c r="A80" s="48"/>
      <c r="B80" s="48"/>
      <c r="C80" s="49"/>
      <c r="D80" s="50"/>
      <c r="E80" s="53"/>
      <c r="F80" s="48"/>
      <c r="G80" s="50"/>
      <c r="H80" s="50"/>
      <c r="I80" s="48"/>
      <c r="J80" s="54"/>
      <c r="K80" s="54"/>
      <c r="L80" s="54"/>
      <c r="M80" s="55"/>
      <c r="N80" s="52"/>
      <c r="O80" s="22"/>
      <c r="P80" s="22"/>
      <c r="Q80" s="22"/>
    </row>
    <row r="81" spans="1:18" s="33" customFormat="1" x14ac:dyDescent="0.2">
      <c r="A81" s="129"/>
      <c r="B81" s="129"/>
      <c r="C81" s="130"/>
      <c r="D81" s="131"/>
      <c r="E81" s="126"/>
      <c r="F81" s="132"/>
      <c r="G81" s="128"/>
      <c r="H81" s="131"/>
      <c r="I81" s="129"/>
      <c r="J81" s="133"/>
      <c r="K81" s="133"/>
      <c r="L81" s="133"/>
      <c r="M81" s="134"/>
      <c r="N81" s="134"/>
    </row>
    <row r="82" spans="1:18" s="33" customFormat="1" x14ac:dyDescent="0.2">
      <c r="A82" s="129"/>
      <c r="B82" s="129"/>
      <c r="C82" s="130"/>
      <c r="D82" s="131"/>
      <c r="E82" s="126"/>
      <c r="F82" s="132"/>
      <c r="G82" s="128"/>
      <c r="H82" s="131"/>
      <c r="I82" s="129"/>
      <c r="J82" s="133"/>
      <c r="K82" s="133"/>
      <c r="L82" s="133"/>
      <c r="M82" s="133"/>
      <c r="N82" s="134"/>
    </row>
    <row r="83" spans="1:18" s="33" customFormat="1" x14ac:dyDescent="0.2">
      <c r="A83" s="129"/>
      <c r="B83" s="129"/>
      <c r="C83" s="130"/>
      <c r="D83" s="131"/>
      <c r="E83" s="126"/>
      <c r="F83" s="132"/>
      <c r="G83" s="128"/>
      <c r="H83" s="131"/>
      <c r="I83" s="129"/>
      <c r="J83" s="133"/>
      <c r="K83" s="133"/>
      <c r="L83" s="133"/>
      <c r="M83" s="134"/>
      <c r="N83" s="134"/>
    </row>
    <row r="84" spans="1:18" x14ac:dyDescent="0.2">
      <c r="A84" s="48"/>
      <c r="B84" s="48"/>
      <c r="C84" s="49"/>
      <c r="D84" s="50"/>
      <c r="E84" s="126"/>
      <c r="F84" s="127"/>
      <c r="G84" s="128"/>
      <c r="H84" s="50"/>
      <c r="I84" s="48"/>
      <c r="J84" s="54"/>
      <c r="K84" s="54"/>
      <c r="L84" s="54"/>
      <c r="M84" s="52"/>
      <c r="N84" s="52"/>
      <c r="O84" s="33"/>
      <c r="R84" s="33"/>
    </row>
    <row r="85" spans="1:18" x14ac:dyDescent="0.2">
      <c r="A85" s="48"/>
      <c r="B85" s="48"/>
      <c r="C85" s="49"/>
      <c r="D85" s="50"/>
      <c r="E85" s="126"/>
      <c r="F85" s="127"/>
      <c r="G85" s="128"/>
      <c r="H85" s="50"/>
      <c r="I85" s="48"/>
      <c r="J85" s="54"/>
      <c r="K85" s="54"/>
      <c r="L85" s="54"/>
      <c r="M85" s="52"/>
      <c r="N85" s="52"/>
      <c r="O85" s="33"/>
      <c r="R85" s="33"/>
    </row>
    <row r="88" spans="1:18" x14ac:dyDescent="0.2">
      <c r="A88" s="8" t="s">
        <v>58</v>
      </c>
      <c r="B88" s="8" t="s">
        <v>59</v>
      </c>
      <c r="C88" s="136"/>
    </row>
    <row r="89" spans="1:18" x14ac:dyDescent="0.2">
      <c r="A89" s="136"/>
      <c r="B89" s="136"/>
      <c r="C89" s="136"/>
    </row>
    <row r="90" spans="1:18" x14ac:dyDescent="0.2">
      <c r="A90" s="161" t="s">
        <v>60</v>
      </c>
      <c r="B90" s="136" t="s">
        <v>61</v>
      </c>
      <c r="C90" s="162"/>
    </row>
    <row r="91" spans="1:18" x14ac:dyDescent="0.2">
      <c r="A91" s="161"/>
      <c r="B91" s="136" t="s">
        <v>62</v>
      </c>
      <c r="C91" s="162"/>
    </row>
    <row r="92" spans="1:18" x14ac:dyDescent="0.2">
      <c r="A92" s="161"/>
      <c r="B92" s="136" t="s">
        <v>63</v>
      </c>
      <c r="C92" s="162"/>
    </row>
    <row r="93" spans="1:18" x14ac:dyDescent="0.2">
      <c r="A93" s="161"/>
      <c r="B93" s="9" t="s">
        <v>64</v>
      </c>
      <c r="C93" s="162"/>
    </row>
    <row r="94" spans="1:18" x14ac:dyDescent="0.2">
      <c r="A94" s="10" t="s">
        <v>110</v>
      </c>
      <c r="B94" s="11" t="s">
        <v>112</v>
      </c>
      <c r="C94" s="136"/>
    </row>
    <row r="95" spans="1:18" x14ac:dyDescent="0.2">
      <c r="A95" s="135" t="s">
        <v>65</v>
      </c>
      <c r="B95" s="12" t="s">
        <v>42</v>
      </c>
      <c r="C95" s="136"/>
    </row>
    <row r="96" spans="1:18" x14ac:dyDescent="0.2">
      <c r="A96" s="135"/>
      <c r="B96" s="12" t="s">
        <v>66</v>
      </c>
      <c r="C96" s="136"/>
    </row>
    <row r="97" spans="1:3" x14ac:dyDescent="0.2">
      <c r="A97" s="135"/>
      <c r="B97" s="12" t="s">
        <v>67</v>
      </c>
      <c r="C97" s="136"/>
    </row>
    <row r="98" spans="1:3" x14ac:dyDescent="0.2">
      <c r="A98" s="135"/>
      <c r="B98" s="135" t="s">
        <v>68</v>
      </c>
      <c r="C98" s="136"/>
    </row>
    <row r="99" spans="1:3" x14ac:dyDescent="0.2">
      <c r="A99" s="10" t="s">
        <v>110</v>
      </c>
      <c r="B99" s="10" t="s">
        <v>112</v>
      </c>
      <c r="C99" s="136"/>
    </row>
    <row r="100" spans="1:3" x14ac:dyDescent="0.2">
      <c r="A100" s="135" t="s">
        <v>69</v>
      </c>
      <c r="B100" s="12" t="s">
        <v>45</v>
      </c>
      <c r="C100" s="136"/>
    </row>
    <row r="101" spans="1:3" x14ac:dyDescent="0.2">
      <c r="A101" s="135"/>
      <c r="B101" s="12" t="s">
        <v>70</v>
      </c>
      <c r="C101" s="136"/>
    </row>
    <row r="102" spans="1:3" x14ac:dyDescent="0.2">
      <c r="A102" s="135"/>
      <c r="B102" s="12" t="s">
        <v>71</v>
      </c>
      <c r="C102" s="136"/>
    </row>
    <row r="103" spans="1:3" x14ac:dyDescent="0.2">
      <c r="A103" s="135"/>
      <c r="B103" s="135" t="s">
        <v>72</v>
      </c>
      <c r="C103" s="136"/>
    </row>
    <row r="104" spans="1:3" x14ac:dyDescent="0.2">
      <c r="A104" s="10" t="s">
        <v>110</v>
      </c>
      <c r="B104" s="10" t="s">
        <v>262</v>
      </c>
      <c r="C104" s="136"/>
    </row>
    <row r="105" spans="1:3" x14ac:dyDescent="0.2">
      <c r="A105" s="135" t="s">
        <v>263</v>
      </c>
      <c r="B105" s="136" t="s">
        <v>73</v>
      </c>
      <c r="C105" s="136"/>
    </row>
    <row r="106" spans="1:3" x14ac:dyDescent="0.2">
      <c r="A106" s="135"/>
      <c r="B106" s="136" t="s">
        <v>62</v>
      </c>
      <c r="C106" s="136"/>
    </row>
    <row r="107" spans="1:3" x14ac:dyDescent="0.2">
      <c r="A107" s="135"/>
      <c r="B107" s="136" t="s">
        <v>264</v>
      </c>
      <c r="C107" s="136"/>
    </row>
    <row r="108" spans="1:3" x14ac:dyDescent="0.2">
      <c r="A108" s="135"/>
      <c r="B108" s="9" t="s">
        <v>265</v>
      </c>
      <c r="C108" s="136"/>
    </row>
    <row r="109" spans="1:3" x14ac:dyDescent="0.2">
      <c r="A109" s="10" t="s">
        <v>110</v>
      </c>
      <c r="B109" s="10" t="s">
        <v>266</v>
      </c>
      <c r="C109" s="136"/>
    </row>
    <row r="110" spans="1:3" x14ac:dyDescent="0.2">
      <c r="A110" s="135" t="s">
        <v>74</v>
      </c>
      <c r="B110" s="12" t="s">
        <v>75</v>
      </c>
      <c r="C110" s="136"/>
    </row>
    <row r="111" spans="1:3" x14ac:dyDescent="0.2">
      <c r="A111" s="135"/>
      <c r="B111" s="12" t="s">
        <v>76</v>
      </c>
      <c r="C111" s="136"/>
    </row>
    <row r="112" spans="1:3" x14ac:dyDescent="0.2">
      <c r="A112" s="135"/>
      <c r="B112" s="12" t="s">
        <v>77</v>
      </c>
      <c r="C112" s="136"/>
    </row>
    <row r="113" spans="1:3" x14ac:dyDescent="0.2">
      <c r="A113" s="135"/>
      <c r="B113" s="135" t="s">
        <v>78</v>
      </c>
      <c r="C113" s="136"/>
    </row>
    <row r="114" spans="1:3" x14ac:dyDescent="0.2">
      <c r="A114" s="10" t="s">
        <v>110</v>
      </c>
      <c r="B114" s="10" t="s">
        <v>111</v>
      </c>
      <c r="C114" s="136"/>
    </row>
    <row r="115" spans="1:3" x14ac:dyDescent="0.2">
      <c r="A115" s="135" t="s">
        <v>79</v>
      </c>
      <c r="B115" s="12" t="s">
        <v>80</v>
      </c>
      <c r="C115" s="136"/>
    </row>
    <row r="116" spans="1:3" ht="22.5" customHeight="1" x14ac:dyDescent="0.2">
      <c r="A116" s="135"/>
      <c r="B116" s="12" t="s">
        <v>62</v>
      </c>
      <c r="C116" s="136"/>
    </row>
    <row r="117" spans="1:3" ht="33.75" customHeight="1" x14ac:dyDescent="0.2">
      <c r="A117" s="135"/>
      <c r="B117" s="12" t="s">
        <v>81</v>
      </c>
      <c r="C117" s="136"/>
    </row>
    <row r="118" spans="1:3" x14ac:dyDescent="0.2">
      <c r="A118" s="135"/>
      <c r="B118" s="135" t="s">
        <v>82</v>
      </c>
      <c r="C118" s="136"/>
    </row>
    <row r="119" spans="1:3" x14ac:dyDescent="0.2">
      <c r="A119" s="10" t="s">
        <v>110</v>
      </c>
      <c r="B119" s="10" t="s">
        <v>113</v>
      </c>
      <c r="C119" s="136"/>
    </row>
    <row r="120" spans="1:3" x14ac:dyDescent="0.2">
      <c r="A120" s="135" t="s">
        <v>83</v>
      </c>
      <c r="B120" s="12" t="s">
        <v>84</v>
      </c>
      <c r="C120" s="136"/>
    </row>
    <row r="121" spans="1:3" x14ac:dyDescent="0.2">
      <c r="A121" s="135" t="s">
        <v>48</v>
      </c>
      <c r="B121" s="12" t="s">
        <v>85</v>
      </c>
      <c r="C121" s="136"/>
    </row>
    <row r="122" spans="1:3" x14ac:dyDescent="0.2">
      <c r="A122" s="13"/>
      <c r="B122" s="12" t="s">
        <v>86</v>
      </c>
      <c r="C122" s="136"/>
    </row>
    <row r="123" spans="1:3" x14ac:dyDescent="0.2">
      <c r="A123" s="13"/>
      <c r="B123" s="135" t="s">
        <v>87</v>
      </c>
      <c r="C123" s="136"/>
    </row>
    <row r="124" spans="1:3" x14ac:dyDescent="0.2">
      <c r="A124" s="10" t="s">
        <v>110</v>
      </c>
      <c r="B124" s="10" t="s">
        <v>114</v>
      </c>
      <c r="C124" s="136"/>
    </row>
    <row r="125" spans="1:3" x14ac:dyDescent="0.2">
      <c r="A125" s="135" t="s">
        <v>88</v>
      </c>
      <c r="B125" s="12" t="s">
        <v>89</v>
      </c>
      <c r="C125" s="136"/>
    </row>
    <row r="126" spans="1:3" x14ac:dyDescent="0.2">
      <c r="A126" s="135"/>
      <c r="B126" s="12" t="s">
        <v>90</v>
      </c>
      <c r="C126" s="136"/>
    </row>
    <row r="127" spans="1:3" x14ac:dyDescent="0.2">
      <c r="A127" s="135"/>
      <c r="B127" s="12" t="s">
        <v>91</v>
      </c>
      <c r="C127" s="136"/>
    </row>
    <row r="128" spans="1:3" x14ac:dyDescent="0.2">
      <c r="A128" s="135"/>
      <c r="B128" s="135" t="s">
        <v>92</v>
      </c>
      <c r="C128" s="136"/>
    </row>
    <row r="129" spans="1:16" x14ac:dyDescent="0.2">
      <c r="A129" s="10" t="s">
        <v>110</v>
      </c>
      <c r="B129" s="10" t="s">
        <v>267</v>
      </c>
      <c r="C129" s="136"/>
    </row>
    <row r="130" spans="1:16" x14ac:dyDescent="0.2">
      <c r="A130" s="135" t="s">
        <v>93</v>
      </c>
      <c r="B130" s="136" t="s">
        <v>94</v>
      </c>
      <c r="C130" s="136"/>
    </row>
    <row r="131" spans="1:16" x14ac:dyDescent="0.2">
      <c r="A131" s="135"/>
      <c r="B131" s="136" t="s">
        <v>85</v>
      </c>
      <c r="C131" s="136"/>
    </row>
    <row r="132" spans="1:16" x14ac:dyDescent="0.2">
      <c r="A132" s="135"/>
      <c r="B132" s="136" t="s">
        <v>95</v>
      </c>
      <c r="C132" s="136"/>
    </row>
    <row r="133" spans="1:16" x14ac:dyDescent="0.2">
      <c r="A133" s="135"/>
      <c r="B133" s="9" t="s">
        <v>96</v>
      </c>
      <c r="C133" s="136"/>
    </row>
    <row r="134" spans="1:16" x14ac:dyDescent="0.2">
      <c r="A134" s="10" t="s">
        <v>110</v>
      </c>
      <c r="B134" s="10" t="s">
        <v>115</v>
      </c>
      <c r="C134" s="136"/>
    </row>
    <row r="135" spans="1:16" x14ac:dyDescent="0.2">
      <c r="A135" s="135" t="s">
        <v>97</v>
      </c>
      <c r="B135" s="12" t="s">
        <v>32</v>
      </c>
      <c r="C135" s="136"/>
    </row>
    <row r="136" spans="1:16" x14ac:dyDescent="0.2">
      <c r="A136" s="135"/>
      <c r="B136" s="12" t="s">
        <v>98</v>
      </c>
      <c r="C136" s="136"/>
    </row>
    <row r="137" spans="1:16" x14ac:dyDescent="0.2">
      <c r="A137" s="135"/>
      <c r="B137" s="12" t="s">
        <v>99</v>
      </c>
      <c r="C137" s="136"/>
    </row>
    <row r="138" spans="1:16" x14ac:dyDescent="0.2">
      <c r="A138" s="135"/>
      <c r="B138" s="135" t="s">
        <v>100</v>
      </c>
      <c r="C138" s="136"/>
    </row>
    <row r="139" spans="1:16" x14ac:dyDescent="0.2">
      <c r="A139" s="10" t="s">
        <v>110</v>
      </c>
      <c r="B139" s="10" t="s">
        <v>268</v>
      </c>
      <c r="C139" s="136"/>
    </row>
    <row r="140" spans="1:16" x14ac:dyDescent="0.2">
      <c r="A140" s="135" t="s">
        <v>38</v>
      </c>
      <c r="B140" s="12" t="s">
        <v>39</v>
      </c>
      <c r="C140" s="136"/>
    </row>
    <row r="141" spans="1:16" x14ac:dyDescent="0.2">
      <c r="A141" s="135"/>
      <c r="B141" s="12" t="s">
        <v>101</v>
      </c>
      <c r="C141" s="136"/>
    </row>
    <row r="142" spans="1:16" x14ac:dyDescent="0.2">
      <c r="A142" s="135"/>
      <c r="B142" s="12" t="s">
        <v>102</v>
      </c>
      <c r="C142" s="136"/>
    </row>
    <row r="143" spans="1:16" x14ac:dyDescent="0.2">
      <c r="A143" s="135"/>
      <c r="B143" s="135" t="s">
        <v>103</v>
      </c>
      <c r="C143" s="136"/>
      <c r="O143" s="14"/>
      <c r="P143" s="14"/>
    </row>
    <row r="144" spans="1:16" x14ac:dyDescent="0.2">
      <c r="A144" s="136" t="s">
        <v>110</v>
      </c>
      <c r="B144" s="135"/>
      <c r="C144" s="136"/>
    </row>
    <row r="145" spans="1:3" x14ac:dyDescent="0.2">
      <c r="A145" s="135" t="s">
        <v>104</v>
      </c>
      <c r="B145" s="136" t="s">
        <v>269</v>
      </c>
      <c r="C145" s="14"/>
    </row>
    <row r="146" spans="1:3" x14ac:dyDescent="0.2">
      <c r="A146" s="135"/>
      <c r="B146" s="136" t="s">
        <v>62</v>
      </c>
    </row>
    <row r="147" spans="1:3" x14ac:dyDescent="0.2">
      <c r="A147" s="135"/>
      <c r="B147" s="136" t="s">
        <v>105</v>
      </c>
    </row>
    <row r="148" spans="1:3" x14ac:dyDescent="0.2">
      <c r="A148" s="135"/>
      <c r="B148" s="9" t="s">
        <v>106</v>
      </c>
    </row>
    <row r="155" spans="1:3" x14ac:dyDescent="0.2">
      <c r="A155" s="135"/>
      <c r="B155" s="136" t="s">
        <v>107</v>
      </c>
    </row>
    <row r="156" spans="1:3" x14ac:dyDescent="0.2">
      <c r="A156" s="135"/>
      <c r="B156" s="136" t="s">
        <v>108</v>
      </c>
    </row>
    <row r="157" spans="1:3" x14ac:dyDescent="0.2">
      <c r="A157" s="135"/>
      <c r="B157" s="9" t="s">
        <v>109</v>
      </c>
    </row>
    <row r="159" spans="1:3" x14ac:dyDescent="0.2">
      <c r="A159" s="10" t="s">
        <v>110</v>
      </c>
      <c r="B159" s="11" t="s">
        <v>116</v>
      </c>
    </row>
    <row r="164" ht="12" customHeight="1" x14ac:dyDescent="0.2"/>
  </sheetData>
  <mergeCells count="6">
    <mergeCell ref="O38:Q38"/>
    <mergeCell ref="A71:E73"/>
    <mergeCell ref="A74:C74"/>
    <mergeCell ref="A75:C75"/>
    <mergeCell ref="A90:A93"/>
    <mergeCell ref="C90:C93"/>
  </mergeCells>
  <hyperlinks>
    <hyperlink ref="A90" r:id="rId1" display="http://www.hoffenne.nl/" xr:uid="{62913EC8-FF4B-4471-B801-4923E81A9AAA}"/>
    <hyperlink ref="B93" r:id="rId2" display="mailto:hoffenne@hoffennevierboet.nl" xr:uid="{99BE6BCF-14B2-4842-B333-1ED40674D1F1}"/>
    <hyperlink ref="A95" r:id="rId3" display="http://www.zeehonk.nl/" xr:uid="{E9FECBDE-EC25-4159-B50C-572B389E100A}"/>
    <hyperlink ref="B98" r:id="rId4" display="mailto:post@zeehonk.nl" xr:uid="{4EFD19F7-FB6B-4941-892D-968F12C6B67D}"/>
    <hyperlink ref="A100" r:id="rId5" display="http://www.wakersduin.net/" xr:uid="{99EEB37A-7505-481F-BD67-689A62590476}"/>
    <hyperlink ref="B103" r:id="rId6" display="mailto:info@wakersduin.net" xr:uid="{FB62A65F-84FB-4BC7-87E7-E9D51D602A4F}"/>
    <hyperlink ref="A105" r:id="rId7" display="http://www.devierboet.nl/" xr:uid="{BFBD9AE9-75C1-4901-B565-4C573430D7C9}"/>
    <hyperlink ref="B108" r:id="rId8" display="mailto:vierboet@hoffennevierboet.nl" xr:uid="{722E4777-114F-441E-84A2-17F494AD820B}"/>
    <hyperlink ref="A110" r:id="rId9" display="http://lw2.easy-site.nl/SophiaSt_C01/default.asp?ComID=105" xr:uid="{F772B1F2-3A68-4450-A213-EF8403A28730}"/>
    <hyperlink ref="B113" r:id="rId10" display="mailto:debronckhorst@hetnet.nl" xr:uid="{56EFD5E2-DF4A-4E31-BF04-4D09D74D8D58}"/>
    <hyperlink ref="A115" r:id="rId11" display="http://lw2.easy-site.nl/SophiaSt_C01/default.asp?ComID=94" xr:uid="{FCED7BEA-2930-4768-A056-7485239CC0CD}"/>
    <hyperlink ref="B118" r:id="rId12" display="mailto:schapendel@hetnet.nl" xr:uid="{B5683BC1-C9F9-457B-BABF-7028852E3D31}"/>
    <hyperlink ref="A121" r:id="rId13" display="http://lw2.easy-site.nl/SophiaSt_C01/default.asp?ComID=80" xr:uid="{368FA29A-2739-4AC9-B641-CDEB04803628}"/>
    <hyperlink ref="B128" r:id="rId14" display="mailto:info@dewitteschool.nl" xr:uid="{E2DF790A-83EA-4A25-9485-027A51013C9C}"/>
    <hyperlink ref="A130" r:id="rId15" display="http://www.klaverweideschool.nl/" xr:uid="{B8456852-0A3A-4BC8-8A8F-0552262321F7}"/>
    <hyperlink ref="B133" r:id="rId16" display="mailto:info@klaverweideschool.nl" xr:uid="{B8D1D226-E5FA-4966-8CF5-5DDF1FD103C3}"/>
    <hyperlink ref="A135" r:id="rId17" display="http://www.jutterschool.nl/index.php?p=home" xr:uid="{BDAC782A-D943-4232-8A47-D3374C6CBFD7}"/>
    <hyperlink ref="B138" r:id="rId18" display="mailto:jutterschool@planet.nl" xr:uid="{FC8A3B82-325A-4B7E-837F-4A82F781005A}"/>
    <hyperlink ref="A140" r:id="rId19" display="http://www.denoordwijkseschool.nl/" xr:uid="{69E42CE9-A0A1-4302-934B-F38EDBBDE722}"/>
    <hyperlink ref="B143" r:id="rId20" display="mailto:info@denoordwijkseschool.nl" xr:uid="{F3E34957-FFCF-4B6B-AEE6-FFC76FA1C0A2}"/>
    <hyperlink ref="A145" r:id="rId21" display="http://www.vsohetduin.nl/" xr:uid="{265537D7-894E-4523-A642-39245F849C13}"/>
    <hyperlink ref="B148" r:id="rId22" display="mailto:zmlkschool@duinpieper.nl" xr:uid="{4FC21B06-7E64-4937-92B5-9457D5C6B484}"/>
    <hyperlink ref="A154" r:id="rId23" display="http://www.northgo-college.nl/" xr:uid="{74E8909A-39CE-43EF-A134-73A62EB2854F}"/>
    <hyperlink ref="B157" r:id="rId24" display="mailto:info@northgo-college.nl" xr:uid="{C784D8C6-4B1A-4389-8E75-63FA0A86E845}"/>
    <hyperlink ref="B123" r:id="rId25" display="mailto:team@montessorinoordwijk.nl" xr:uid="{9829133B-062E-41B4-856F-99A0A66C3EA8}"/>
    <hyperlink ref="A120" r:id="rId26" display="http://lw2.easy-site.nl/SophiaSt_C01/default.asp?ComID=80" xr:uid="{17D11B47-682E-4771-B4C8-A41D96E036C5}"/>
  </hyperlinks>
  <pageMargins left="0.70866141732283472" right="0.70866141732283472" top="1.7322834645669292" bottom="0.94488188976377963" header="0.31496062992125984" footer="0.70866141732283472"/>
  <pageSetup paperSize="9" scale="68" orientation="landscape" r:id="rId27"/>
  <headerFooter>
    <oddFooter>&amp;L&amp;A &amp;A&amp;C&amp;P</oddFooter>
  </headerFooter>
  <ignoredErrors>
    <ignoredError sqref="L2:L67 N2:N67" unlockedFormula="1"/>
  </ignoredErrors>
  <drawing r:id="rId28"/>
  <legacy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3ABA-A018-4449-A26F-DFCD7B0C8525}">
  <dimension ref="A1:O49"/>
  <sheetViews>
    <sheetView tabSelected="1" topLeftCell="A7" zoomScaleNormal="100" workbookViewId="0">
      <selection activeCell="D18" sqref="D18"/>
    </sheetView>
  </sheetViews>
  <sheetFormatPr defaultRowHeight="12.75" x14ac:dyDescent="0.2"/>
  <cols>
    <col min="1" max="1" width="4.25" style="56" bestFit="1" customWidth="1"/>
    <col min="2" max="2" width="19.625" style="56" customWidth="1"/>
    <col min="3" max="3" width="8.125" style="56" bestFit="1" customWidth="1"/>
    <col min="4" max="4" width="13" style="56" bestFit="1" customWidth="1"/>
    <col min="5" max="5" width="52.625" style="56" bestFit="1" customWidth="1"/>
    <col min="6" max="6" width="10.25" style="56" bestFit="1" customWidth="1"/>
    <col min="7" max="10" width="19.25" style="56" hidden="1" customWidth="1"/>
    <col min="11" max="12" width="19.25" style="56" customWidth="1"/>
    <col min="13" max="13" width="18.875" style="56" bestFit="1" customWidth="1"/>
    <col min="14" max="14" width="4.25" style="56" customWidth="1"/>
    <col min="15" max="15" width="9.125" style="56" bestFit="1" customWidth="1"/>
    <col min="16" max="16384" width="9" style="56"/>
  </cols>
  <sheetData>
    <row r="1" spans="1:15" x14ac:dyDescent="0.2">
      <c r="B1" s="57" t="s">
        <v>190</v>
      </c>
      <c r="C1" s="57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5" ht="13.5" thickBo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5" x14ac:dyDescent="0.2">
      <c r="A3" s="59" t="s">
        <v>191</v>
      </c>
      <c r="B3" s="60" t="s">
        <v>192</v>
      </c>
      <c r="C3" s="60" t="s">
        <v>193</v>
      </c>
      <c r="D3" s="60" t="s">
        <v>194</v>
      </c>
      <c r="E3" s="60" t="s">
        <v>195</v>
      </c>
      <c r="F3" s="60" t="s">
        <v>196</v>
      </c>
      <c r="G3" s="61" t="s">
        <v>197</v>
      </c>
      <c r="H3" s="61" t="s">
        <v>198</v>
      </c>
      <c r="I3" s="61" t="s">
        <v>197</v>
      </c>
      <c r="J3" s="61" t="s">
        <v>198</v>
      </c>
      <c r="K3" s="61" t="s">
        <v>197</v>
      </c>
      <c r="L3" s="61" t="s">
        <v>198</v>
      </c>
      <c r="M3" s="61" t="s">
        <v>199</v>
      </c>
      <c r="N3" s="62"/>
      <c r="O3" s="62"/>
    </row>
    <row r="4" spans="1:15" x14ac:dyDescent="0.2">
      <c r="A4" s="63"/>
      <c r="B4" s="64"/>
      <c r="C4" s="64"/>
      <c r="D4" s="64"/>
      <c r="E4" s="64"/>
      <c r="F4" s="64"/>
      <c r="G4" s="65" t="s">
        <v>288</v>
      </c>
      <c r="H4" s="65" t="s">
        <v>288</v>
      </c>
      <c r="I4" s="65" t="s">
        <v>342</v>
      </c>
      <c r="J4" s="65" t="s">
        <v>342</v>
      </c>
      <c r="K4" s="65" t="s">
        <v>345</v>
      </c>
      <c r="L4" s="65" t="s">
        <v>345</v>
      </c>
      <c r="M4" s="65" t="s">
        <v>345</v>
      </c>
      <c r="N4" s="62"/>
      <c r="O4" s="62"/>
    </row>
    <row r="5" spans="1:15" ht="13.5" thickBot="1" x14ac:dyDescent="0.25">
      <c r="A5" s="66"/>
      <c r="B5" s="67"/>
      <c r="C5" s="67"/>
      <c r="D5" s="67"/>
      <c r="E5" s="67"/>
      <c r="F5" s="67"/>
      <c r="G5" s="68" t="s">
        <v>289</v>
      </c>
      <c r="H5" s="68" t="s">
        <v>290</v>
      </c>
      <c r="I5" s="68" t="s">
        <v>346</v>
      </c>
      <c r="J5" s="68" t="s">
        <v>343</v>
      </c>
      <c r="K5" s="68" t="s">
        <v>347</v>
      </c>
      <c r="L5" s="68" t="s">
        <v>348</v>
      </c>
      <c r="M5" s="68"/>
      <c r="N5" s="62"/>
      <c r="O5" s="62"/>
    </row>
    <row r="6" spans="1:15" x14ac:dyDescent="0.2">
      <c r="A6" s="69">
        <v>2</v>
      </c>
      <c r="B6" s="70" t="s">
        <v>200</v>
      </c>
      <c r="C6" s="70" t="s">
        <v>201</v>
      </c>
      <c r="D6" s="70" t="s">
        <v>202</v>
      </c>
      <c r="E6" s="70" t="s">
        <v>327</v>
      </c>
      <c r="F6" s="154" t="s">
        <v>291</v>
      </c>
      <c r="G6" s="26">
        <v>7769680</v>
      </c>
      <c r="H6" s="73">
        <v>1875347</v>
      </c>
      <c r="I6" s="26">
        <f>G6</f>
        <v>7769680</v>
      </c>
      <c r="J6" s="73">
        <f t="shared" ref="J6" si="0">ROUND(H6/122.2*124.2,0)</f>
        <v>1906040</v>
      </c>
      <c r="K6" s="73">
        <f>ROUND(I6/150.8*158.3,0)</f>
        <v>8156103</v>
      </c>
      <c r="L6" s="73">
        <f>ROUND(J6/124.2*126.6,0)</f>
        <v>1942872</v>
      </c>
      <c r="M6" s="73">
        <f>K6+L6</f>
        <v>10098975</v>
      </c>
    </row>
    <row r="7" spans="1:15" x14ac:dyDescent="0.2">
      <c r="A7" s="152">
        <v>2</v>
      </c>
      <c r="B7" s="153" t="s">
        <v>323</v>
      </c>
      <c r="C7" s="153" t="s">
        <v>201</v>
      </c>
      <c r="D7" s="153" t="s">
        <v>202</v>
      </c>
      <c r="E7" s="153" t="s">
        <v>326</v>
      </c>
      <c r="F7" s="154" t="s">
        <v>324</v>
      </c>
      <c r="G7" s="155">
        <v>5200000</v>
      </c>
      <c r="H7" s="72"/>
      <c r="I7" s="26">
        <f>G7</f>
        <v>5200000</v>
      </c>
      <c r="J7" s="73">
        <f>ROUND(H7/122.2*124.2,0)</f>
        <v>0</v>
      </c>
      <c r="K7" s="73">
        <f t="shared" ref="K7:K27" si="1">ROUND(I7/150.8*158.3,0)</f>
        <v>5458621</v>
      </c>
      <c r="L7" s="73">
        <f t="shared" ref="L7:L27" si="2">ROUND(J7/124.2*126.6,0)</f>
        <v>0</v>
      </c>
      <c r="M7" s="73">
        <f t="shared" ref="M7:M27" si="3">K7+L7</f>
        <v>5458621</v>
      </c>
    </row>
    <row r="8" spans="1:15" x14ac:dyDescent="0.2">
      <c r="A8" s="69">
        <v>3</v>
      </c>
      <c r="B8" s="70" t="s">
        <v>200</v>
      </c>
      <c r="C8" s="70" t="s">
        <v>201</v>
      </c>
      <c r="D8" s="70" t="s">
        <v>202</v>
      </c>
      <c r="E8" s="70" t="s">
        <v>307</v>
      </c>
      <c r="F8" s="116" t="s">
        <v>291</v>
      </c>
      <c r="G8" s="26">
        <v>971465</v>
      </c>
      <c r="H8" s="73">
        <v>95784</v>
      </c>
      <c r="I8" s="26">
        <f t="shared" ref="I8:I26" si="4">ROUND(G8/140.3*150.8,0)</f>
        <v>1044169</v>
      </c>
      <c r="J8" s="73">
        <f t="shared" ref="J8:J26" si="5">ROUND(H8/122.2*124.2,0)</f>
        <v>97352</v>
      </c>
      <c r="K8" s="73">
        <f t="shared" si="1"/>
        <v>1096100</v>
      </c>
      <c r="L8" s="73">
        <f t="shared" si="2"/>
        <v>99233</v>
      </c>
      <c r="M8" s="73">
        <f t="shared" si="3"/>
        <v>1195333</v>
      </c>
    </row>
    <row r="9" spans="1:15" x14ac:dyDescent="0.2">
      <c r="A9" s="69">
        <v>4</v>
      </c>
      <c r="B9" s="70" t="s">
        <v>203</v>
      </c>
      <c r="C9" s="70" t="s">
        <v>204</v>
      </c>
      <c r="D9" s="70" t="s">
        <v>202</v>
      </c>
      <c r="E9" s="70" t="s">
        <v>205</v>
      </c>
      <c r="F9" s="116" t="s">
        <v>291</v>
      </c>
      <c r="G9" s="26">
        <v>247468</v>
      </c>
      <c r="H9" s="73"/>
      <c r="I9" s="26">
        <f t="shared" si="4"/>
        <v>265988</v>
      </c>
      <c r="J9" s="73">
        <f t="shared" si="5"/>
        <v>0</v>
      </c>
      <c r="K9" s="73">
        <f t="shared" si="1"/>
        <v>279217</v>
      </c>
      <c r="L9" s="73">
        <f t="shared" si="2"/>
        <v>0</v>
      </c>
      <c r="M9" s="73">
        <f t="shared" si="3"/>
        <v>279217</v>
      </c>
      <c r="O9" s="11" t="s">
        <v>320</v>
      </c>
    </row>
    <row r="10" spans="1:15" x14ac:dyDescent="0.2">
      <c r="A10" s="69">
        <v>5</v>
      </c>
      <c r="B10" s="70" t="s">
        <v>206</v>
      </c>
      <c r="C10" s="70" t="s">
        <v>207</v>
      </c>
      <c r="D10" s="70" t="s">
        <v>202</v>
      </c>
      <c r="E10" s="70" t="s">
        <v>208</v>
      </c>
      <c r="F10" s="116" t="s">
        <v>291</v>
      </c>
      <c r="G10" s="26">
        <v>894770</v>
      </c>
      <c r="H10" s="73"/>
      <c r="I10" s="26">
        <f t="shared" si="4"/>
        <v>961734</v>
      </c>
      <c r="J10" s="73">
        <f t="shared" si="5"/>
        <v>0</v>
      </c>
      <c r="K10" s="73">
        <f t="shared" si="1"/>
        <v>1009566</v>
      </c>
      <c r="L10" s="73">
        <f t="shared" si="2"/>
        <v>0</v>
      </c>
      <c r="M10" s="73">
        <f t="shared" si="3"/>
        <v>1009566</v>
      </c>
      <c r="O10" s="98"/>
    </row>
    <row r="11" spans="1:15" x14ac:dyDescent="0.2">
      <c r="A11" s="69">
        <v>6</v>
      </c>
      <c r="B11" s="70" t="s">
        <v>209</v>
      </c>
      <c r="C11" s="70" t="s">
        <v>204</v>
      </c>
      <c r="D11" s="70" t="s">
        <v>202</v>
      </c>
      <c r="E11" s="74" t="s">
        <v>210</v>
      </c>
      <c r="F11" s="116" t="s">
        <v>291</v>
      </c>
      <c r="G11" s="26">
        <v>11884647</v>
      </c>
      <c r="H11" s="73"/>
      <c r="I11" s="26">
        <f t="shared" si="4"/>
        <v>12774090</v>
      </c>
      <c r="J11" s="73">
        <f t="shared" si="5"/>
        <v>0</v>
      </c>
      <c r="K11" s="73">
        <f t="shared" si="1"/>
        <v>13409406</v>
      </c>
      <c r="L11" s="73">
        <f t="shared" si="2"/>
        <v>0</v>
      </c>
      <c r="M11" s="73">
        <f t="shared" si="3"/>
        <v>13409406</v>
      </c>
      <c r="O11" s="11" t="s">
        <v>320</v>
      </c>
    </row>
    <row r="12" spans="1:15" x14ac:dyDescent="0.2">
      <c r="A12" s="69">
        <v>7</v>
      </c>
      <c r="B12" s="70" t="s">
        <v>209</v>
      </c>
      <c r="C12" s="70" t="s">
        <v>204</v>
      </c>
      <c r="D12" s="70" t="s">
        <v>202</v>
      </c>
      <c r="E12" s="74" t="s">
        <v>210</v>
      </c>
      <c r="F12" s="118"/>
      <c r="G12" s="72">
        <v>161590</v>
      </c>
      <c r="H12" s="73"/>
      <c r="I12" s="26">
        <f t="shared" si="4"/>
        <v>173683</v>
      </c>
      <c r="J12" s="73">
        <f t="shared" si="5"/>
        <v>0</v>
      </c>
      <c r="K12" s="73">
        <f t="shared" si="1"/>
        <v>182321</v>
      </c>
      <c r="L12" s="73">
        <f t="shared" si="2"/>
        <v>0</v>
      </c>
      <c r="M12" s="73">
        <f t="shared" si="3"/>
        <v>182321</v>
      </c>
      <c r="O12" s="11" t="s">
        <v>320</v>
      </c>
    </row>
    <row r="13" spans="1:15" x14ac:dyDescent="0.2">
      <c r="A13" s="69">
        <v>8</v>
      </c>
      <c r="B13" s="70" t="s">
        <v>211</v>
      </c>
      <c r="C13" s="70" t="s">
        <v>212</v>
      </c>
      <c r="D13" s="70" t="s">
        <v>202</v>
      </c>
      <c r="E13" s="70" t="s">
        <v>213</v>
      </c>
      <c r="F13" s="116" t="s">
        <v>291</v>
      </c>
      <c r="G13" s="26">
        <v>1155532</v>
      </c>
      <c r="H13" s="73"/>
      <c r="I13" s="26">
        <f t="shared" si="4"/>
        <v>1242012</v>
      </c>
      <c r="J13" s="73">
        <f t="shared" si="5"/>
        <v>0</v>
      </c>
      <c r="K13" s="73">
        <f t="shared" si="1"/>
        <v>1303783</v>
      </c>
      <c r="L13" s="73">
        <f t="shared" si="2"/>
        <v>0</v>
      </c>
      <c r="M13" s="73">
        <f t="shared" si="3"/>
        <v>1303783</v>
      </c>
    </row>
    <row r="14" spans="1:15" x14ac:dyDescent="0.2">
      <c r="A14" s="69" t="s">
        <v>303</v>
      </c>
      <c r="B14" s="70" t="s">
        <v>214</v>
      </c>
      <c r="C14" s="75" t="s">
        <v>215</v>
      </c>
      <c r="D14" s="70" t="s">
        <v>202</v>
      </c>
      <c r="E14" s="70" t="s">
        <v>216</v>
      </c>
      <c r="F14" s="116" t="s">
        <v>291</v>
      </c>
      <c r="G14" s="26">
        <v>2582052</v>
      </c>
      <c r="H14" s="73">
        <v>229705</v>
      </c>
      <c r="I14" s="26">
        <f t="shared" si="4"/>
        <v>2775292</v>
      </c>
      <c r="J14" s="73">
        <f t="shared" si="5"/>
        <v>233464</v>
      </c>
      <c r="K14" s="73">
        <f t="shared" si="1"/>
        <v>2913320</v>
      </c>
      <c r="L14" s="73">
        <f t="shared" si="2"/>
        <v>237975</v>
      </c>
      <c r="M14" s="73">
        <f t="shared" si="3"/>
        <v>3151295</v>
      </c>
    </row>
    <row r="15" spans="1:15" x14ac:dyDescent="0.2">
      <c r="A15" s="69" t="s">
        <v>305</v>
      </c>
      <c r="B15" s="70" t="s">
        <v>214</v>
      </c>
      <c r="C15" s="75" t="s">
        <v>215</v>
      </c>
      <c r="D15" s="70" t="s">
        <v>202</v>
      </c>
      <c r="E15" s="70" t="s">
        <v>304</v>
      </c>
      <c r="F15" s="116" t="s">
        <v>291</v>
      </c>
      <c r="G15" s="26">
        <v>0</v>
      </c>
      <c r="H15" s="73">
        <v>40330</v>
      </c>
      <c r="I15" s="26">
        <f t="shared" si="4"/>
        <v>0</v>
      </c>
      <c r="J15" s="73">
        <f t="shared" si="5"/>
        <v>40990</v>
      </c>
      <c r="K15" s="73">
        <f t="shared" si="1"/>
        <v>0</v>
      </c>
      <c r="L15" s="73">
        <f t="shared" si="2"/>
        <v>41782</v>
      </c>
      <c r="M15" s="73">
        <f t="shared" si="3"/>
        <v>41782</v>
      </c>
    </row>
    <row r="16" spans="1:15" x14ac:dyDescent="0.2">
      <c r="A16" s="69">
        <v>10</v>
      </c>
      <c r="B16" s="70" t="s">
        <v>217</v>
      </c>
      <c r="C16" s="70" t="s">
        <v>218</v>
      </c>
      <c r="D16" s="70" t="s">
        <v>202</v>
      </c>
      <c r="E16" s="70" t="s">
        <v>219</v>
      </c>
      <c r="F16" s="112"/>
      <c r="G16" s="72">
        <v>224429</v>
      </c>
      <c r="H16" s="73"/>
      <c r="I16" s="26">
        <f t="shared" si="4"/>
        <v>241225</v>
      </c>
      <c r="J16" s="73">
        <f t="shared" si="5"/>
        <v>0</v>
      </c>
      <c r="K16" s="73">
        <f t="shared" si="1"/>
        <v>253222</v>
      </c>
      <c r="L16" s="73">
        <f t="shared" si="2"/>
        <v>0</v>
      </c>
      <c r="M16" s="73">
        <f t="shared" si="3"/>
        <v>253222</v>
      </c>
    </row>
    <row r="17" spans="1:15" x14ac:dyDescent="0.2">
      <c r="A17" s="69">
        <v>11</v>
      </c>
      <c r="B17" s="70" t="s">
        <v>220</v>
      </c>
      <c r="C17" s="70" t="s">
        <v>221</v>
      </c>
      <c r="D17" s="70" t="s">
        <v>202</v>
      </c>
      <c r="E17" s="70" t="s">
        <v>222</v>
      </c>
      <c r="F17" s="116" t="s">
        <v>291</v>
      </c>
      <c r="G17" s="26">
        <v>899883</v>
      </c>
      <c r="H17" s="73"/>
      <c r="I17" s="26">
        <f t="shared" si="4"/>
        <v>967230</v>
      </c>
      <c r="J17" s="73">
        <f t="shared" si="5"/>
        <v>0</v>
      </c>
      <c r="K17" s="73">
        <f t="shared" si="1"/>
        <v>1015335</v>
      </c>
      <c r="L17" s="73">
        <f t="shared" si="2"/>
        <v>0</v>
      </c>
      <c r="M17" s="73">
        <f t="shared" si="3"/>
        <v>1015335</v>
      </c>
    </row>
    <row r="18" spans="1:15" s="22" customFormat="1" x14ac:dyDescent="0.2">
      <c r="A18" s="76">
        <v>13</v>
      </c>
      <c r="B18" s="71" t="s">
        <v>223</v>
      </c>
      <c r="C18" s="71" t="s">
        <v>224</v>
      </c>
      <c r="D18" s="71" t="s">
        <v>202</v>
      </c>
      <c r="E18" s="71" t="s">
        <v>306</v>
      </c>
      <c r="F18" s="116" t="s">
        <v>291</v>
      </c>
      <c r="G18" s="26">
        <v>0</v>
      </c>
      <c r="H18" s="73">
        <v>131073</v>
      </c>
      <c r="I18" s="26">
        <f t="shared" si="4"/>
        <v>0</v>
      </c>
      <c r="J18" s="73">
        <f t="shared" si="5"/>
        <v>133218</v>
      </c>
      <c r="K18" s="73">
        <f t="shared" si="1"/>
        <v>0</v>
      </c>
      <c r="L18" s="73">
        <f t="shared" si="2"/>
        <v>135792</v>
      </c>
      <c r="M18" s="73">
        <f t="shared" si="3"/>
        <v>135792</v>
      </c>
    </row>
    <row r="19" spans="1:15" s="22" customFormat="1" x14ac:dyDescent="0.2">
      <c r="A19" s="99">
        <v>32</v>
      </c>
      <c r="B19" s="99" t="s">
        <v>279</v>
      </c>
      <c r="C19" s="99" t="s">
        <v>280</v>
      </c>
      <c r="D19" s="71" t="s">
        <v>242</v>
      </c>
      <c r="E19" s="99" t="s">
        <v>281</v>
      </c>
      <c r="F19" s="114"/>
      <c r="G19" s="77">
        <v>240057</v>
      </c>
      <c r="H19" s="78"/>
      <c r="I19" s="26">
        <f t="shared" si="4"/>
        <v>258023</v>
      </c>
      <c r="J19" s="73">
        <f t="shared" si="5"/>
        <v>0</v>
      </c>
      <c r="K19" s="73">
        <f t="shared" si="1"/>
        <v>270856</v>
      </c>
      <c r="L19" s="73">
        <f t="shared" si="2"/>
        <v>0</v>
      </c>
      <c r="M19" s="73">
        <f t="shared" si="3"/>
        <v>270856</v>
      </c>
      <c r="O19" s="11" t="s">
        <v>320</v>
      </c>
    </row>
    <row r="20" spans="1:15" s="22" customFormat="1" x14ac:dyDescent="0.2">
      <c r="A20" s="111">
        <v>33</v>
      </c>
      <c r="B20" s="99" t="s">
        <v>279</v>
      </c>
      <c r="C20" s="99" t="s">
        <v>280</v>
      </c>
      <c r="D20" s="71" t="s">
        <v>242</v>
      </c>
      <c r="E20" s="99" t="s">
        <v>282</v>
      </c>
      <c r="F20" s="114"/>
      <c r="G20" s="77">
        <v>240057</v>
      </c>
      <c r="H20" s="78"/>
      <c r="I20" s="26">
        <f t="shared" si="4"/>
        <v>258023</v>
      </c>
      <c r="J20" s="73">
        <f t="shared" si="5"/>
        <v>0</v>
      </c>
      <c r="K20" s="73">
        <f t="shared" si="1"/>
        <v>270856</v>
      </c>
      <c r="L20" s="73">
        <f t="shared" si="2"/>
        <v>0</v>
      </c>
      <c r="M20" s="73">
        <f t="shared" si="3"/>
        <v>270856</v>
      </c>
      <c r="O20" s="11" t="s">
        <v>320</v>
      </c>
    </row>
    <row r="21" spans="1:15" s="22" customFormat="1" x14ac:dyDescent="0.2">
      <c r="A21" s="111">
        <v>34</v>
      </c>
      <c r="B21" s="99" t="s">
        <v>279</v>
      </c>
      <c r="C21" s="99" t="s">
        <v>280</v>
      </c>
      <c r="D21" s="71" t="s">
        <v>242</v>
      </c>
      <c r="E21" s="99" t="s">
        <v>283</v>
      </c>
      <c r="F21" s="114"/>
      <c r="G21" s="77">
        <v>117361</v>
      </c>
      <c r="H21" s="78"/>
      <c r="I21" s="26">
        <f t="shared" si="4"/>
        <v>126144</v>
      </c>
      <c r="J21" s="73">
        <f t="shared" si="5"/>
        <v>0</v>
      </c>
      <c r="K21" s="73">
        <f t="shared" si="1"/>
        <v>132418</v>
      </c>
      <c r="L21" s="73">
        <f t="shared" si="2"/>
        <v>0</v>
      </c>
      <c r="M21" s="73">
        <f t="shared" si="3"/>
        <v>132418</v>
      </c>
      <c r="O21" s="11" t="s">
        <v>320</v>
      </c>
    </row>
    <row r="22" spans="1:15" s="22" customFormat="1" x14ac:dyDescent="0.2">
      <c r="A22" s="111">
        <v>35</v>
      </c>
      <c r="B22" s="99" t="s">
        <v>279</v>
      </c>
      <c r="C22" s="99" t="s">
        <v>280</v>
      </c>
      <c r="D22" s="71" t="s">
        <v>242</v>
      </c>
      <c r="E22" s="99" t="s">
        <v>284</v>
      </c>
      <c r="F22" s="114"/>
      <c r="G22" s="77">
        <v>58681</v>
      </c>
      <c r="H22" s="78"/>
      <c r="I22" s="26">
        <f t="shared" si="4"/>
        <v>63073</v>
      </c>
      <c r="J22" s="73">
        <f t="shared" si="5"/>
        <v>0</v>
      </c>
      <c r="K22" s="73">
        <f t="shared" si="1"/>
        <v>66210</v>
      </c>
      <c r="L22" s="73">
        <f t="shared" si="2"/>
        <v>0</v>
      </c>
      <c r="M22" s="73">
        <f t="shared" si="3"/>
        <v>66210</v>
      </c>
      <c r="O22" s="11" t="s">
        <v>320</v>
      </c>
    </row>
    <row r="23" spans="1:15" s="22" customFormat="1" x14ac:dyDescent="0.2">
      <c r="A23" s="76">
        <v>24</v>
      </c>
      <c r="B23" s="71" t="s">
        <v>225</v>
      </c>
      <c r="C23" s="71" t="s">
        <v>226</v>
      </c>
      <c r="D23" s="71" t="s">
        <v>227</v>
      </c>
      <c r="E23" s="71" t="s">
        <v>228</v>
      </c>
      <c r="F23" s="116" t="s">
        <v>291</v>
      </c>
      <c r="G23" s="26">
        <v>2101432</v>
      </c>
      <c r="H23" s="73"/>
      <c r="I23" s="26">
        <f t="shared" si="4"/>
        <v>2258702</v>
      </c>
      <c r="J23" s="73">
        <f t="shared" si="5"/>
        <v>0</v>
      </c>
      <c r="K23" s="73">
        <f t="shared" si="1"/>
        <v>2371038</v>
      </c>
      <c r="L23" s="73">
        <f t="shared" si="2"/>
        <v>0</v>
      </c>
      <c r="M23" s="73">
        <f t="shared" si="3"/>
        <v>2371038</v>
      </c>
    </row>
    <row r="24" spans="1:15" s="22" customFormat="1" x14ac:dyDescent="0.2">
      <c r="A24" s="76">
        <v>29</v>
      </c>
      <c r="B24" s="71" t="s">
        <v>229</v>
      </c>
      <c r="C24" s="71" t="s">
        <v>230</v>
      </c>
      <c r="D24" s="71" t="s">
        <v>227</v>
      </c>
      <c r="E24" s="71" t="s">
        <v>231</v>
      </c>
      <c r="F24" s="112"/>
      <c r="G24" s="72">
        <v>124687</v>
      </c>
      <c r="H24" s="73"/>
      <c r="I24" s="26">
        <f t="shared" si="4"/>
        <v>134019</v>
      </c>
      <c r="J24" s="73">
        <f t="shared" si="5"/>
        <v>0</v>
      </c>
      <c r="K24" s="73">
        <f t="shared" si="1"/>
        <v>140684</v>
      </c>
      <c r="L24" s="73">
        <f t="shared" si="2"/>
        <v>0</v>
      </c>
      <c r="M24" s="73">
        <f t="shared" si="3"/>
        <v>140684</v>
      </c>
    </row>
    <row r="25" spans="1:15" s="22" customFormat="1" x14ac:dyDescent="0.2">
      <c r="A25" s="76" t="s">
        <v>286</v>
      </c>
      <c r="B25" s="71" t="s">
        <v>232</v>
      </c>
      <c r="C25" s="71" t="s">
        <v>226</v>
      </c>
      <c r="D25" s="71" t="s">
        <v>227</v>
      </c>
      <c r="E25" s="71" t="s">
        <v>233</v>
      </c>
      <c r="F25" s="116" t="s">
        <v>291</v>
      </c>
      <c r="G25" s="26">
        <v>767151</v>
      </c>
      <c r="H25" s="73"/>
      <c r="I25" s="26">
        <f t="shared" si="4"/>
        <v>824564</v>
      </c>
      <c r="J25" s="73">
        <f t="shared" si="5"/>
        <v>0</v>
      </c>
      <c r="K25" s="73">
        <f t="shared" si="1"/>
        <v>865573</v>
      </c>
      <c r="L25" s="73">
        <f t="shared" si="2"/>
        <v>0</v>
      </c>
      <c r="M25" s="73">
        <f t="shared" si="3"/>
        <v>865573</v>
      </c>
      <c r="O25" s="11" t="s">
        <v>320</v>
      </c>
    </row>
    <row r="26" spans="1:15" s="22" customFormat="1" x14ac:dyDescent="0.2">
      <c r="A26" s="110" t="s">
        <v>287</v>
      </c>
      <c r="B26" s="112" t="s">
        <v>232</v>
      </c>
      <c r="C26" s="112" t="s">
        <v>285</v>
      </c>
      <c r="D26" s="112" t="s">
        <v>227</v>
      </c>
      <c r="E26" s="112" t="s">
        <v>293</v>
      </c>
      <c r="F26" s="116" t="s">
        <v>291</v>
      </c>
      <c r="G26" s="26">
        <v>1088859</v>
      </c>
      <c r="H26" s="73"/>
      <c r="I26" s="26">
        <f t="shared" si="4"/>
        <v>1170349</v>
      </c>
      <c r="J26" s="73">
        <f t="shared" si="5"/>
        <v>0</v>
      </c>
      <c r="K26" s="73">
        <f t="shared" si="1"/>
        <v>1228556</v>
      </c>
      <c r="L26" s="73">
        <f t="shared" si="2"/>
        <v>0</v>
      </c>
      <c r="M26" s="73">
        <f t="shared" si="3"/>
        <v>1228556</v>
      </c>
      <c r="O26" s="11" t="s">
        <v>320</v>
      </c>
    </row>
    <row r="27" spans="1:15" s="22" customFormat="1" x14ac:dyDescent="0.2">
      <c r="A27" s="111">
        <v>37</v>
      </c>
      <c r="B27" s="99" t="s">
        <v>317</v>
      </c>
      <c r="C27" s="99" t="s">
        <v>318</v>
      </c>
      <c r="D27" s="99" t="s">
        <v>202</v>
      </c>
      <c r="E27" s="99" t="s">
        <v>319</v>
      </c>
      <c r="F27" s="99"/>
      <c r="G27" s="119">
        <v>300000</v>
      </c>
      <c r="H27" s="99"/>
      <c r="I27" s="26">
        <f>ROUND(G27/147.5*150.8,0)</f>
        <v>306712</v>
      </c>
      <c r="J27" s="78">
        <f t="shared" ref="J27" si="6">ROUND(H27/122.2*124.2,0)</f>
        <v>0</v>
      </c>
      <c r="K27" s="73">
        <f t="shared" si="1"/>
        <v>321966</v>
      </c>
      <c r="L27" s="73">
        <f t="shared" si="2"/>
        <v>0</v>
      </c>
      <c r="M27" s="73">
        <f t="shared" si="3"/>
        <v>321966</v>
      </c>
    </row>
    <row r="28" spans="1:15" s="82" customFormat="1" x14ac:dyDescent="0.2">
      <c r="A28" s="79"/>
      <c r="B28" s="80"/>
      <c r="C28" s="80"/>
      <c r="D28" s="80"/>
      <c r="E28" s="80"/>
      <c r="F28" s="80"/>
      <c r="G28" s="81">
        <v>37029801</v>
      </c>
      <c r="H28" s="81">
        <v>2372239</v>
      </c>
      <c r="I28" s="81">
        <f t="shared" ref="I28:M28" si="7">SUM(I6:I27)</f>
        <v>38814712</v>
      </c>
      <c r="J28" s="81">
        <f t="shared" si="7"/>
        <v>2411064</v>
      </c>
      <c r="K28" s="81">
        <f t="shared" si="7"/>
        <v>40745151</v>
      </c>
      <c r="L28" s="81">
        <f t="shared" si="7"/>
        <v>2457654</v>
      </c>
      <c r="M28" s="81">
        <f t="shared" si="7"/>
        <v>43202805</v>
      </c>
    </row>
    <row r="29" spans="1:15" x14ac:dyDescent="0.2">
      <c r="A29" s="83"/>
      <c r="B29" s="57" t="s">
        <v>234</v>
      </c>
      <c r="C29" s="57"/>
      <c r="D29" s="58"/>
      <c r="E29" s="58"/>
      <c r="F29" s="58"/>
      <c r="G29" s="84"/>
      <c r="H29" s="84"/>
      <c r="I29" s="84"/>
      <c r="J29" s="84"/>
      <c r="K29" s="84"/>
      <c r="L29" s="84"/>
      <c r="M29" s="85"/>
    </row>
    <row r="30" spans="1:15" ht="13.5" thickBot="1" x14ac:dyDescent="0.25">
      <c r="A30" s="83"/>
      <c r="B30" s="58"/>
      <c r="C30" s="58"/>
      <c r="D30" s="58"/>
      <c r="E30" s="58"/>
      <c r="F30" s="58"/>
      <c r="G30" s="84"/>
      <c r="H30" s="84"/>
      <c r="I30" s="84"/>
      <c r="J30" s="84"/>
      <c r="K30" s="84"/>
      <c r="L30" s="84"/>
      <c r="M30" s="85"/>
    </row>
    <row r="31" spans="1:15" x14ac:dyDescent="0.2">
      <c r="A31" s="59" t="s">
        <v>191</v>
      </c>
      <c r="B31" s="60" t="s">
        <v>192</v>
      </c>
      <c r="C31" s="60" t="s">
        <v>193</v>
      </c>
      <c r="D31" s="60" t="s">
        <v>194</v>
      </c>
      <c r="E31" s="60" t="s">
        <v>195</v>
      </c>
      <c r="F31" s="60" t="s">
        <v>196</v>
      </c>
      <c r="G31" s="61" t="s">
        <v>197</v>
      </c>
      <c r="H31" s="61" t="s">
        <v>198</v>
      </c>
      <c r="I31" s="61" t="s">
        <v>197</v>
      </c>
      <c r="J31" s="61" t="s">
        <v>198</v>
      </c>
      <c r="K31" s="61" t="s">
        <v>197</v>
      </c>
      <c r="L31" s="61" t="s">
        <v>198</v>
      </c>
      <c r="M31" s="61" t="s">
        <v>199</v>
      </c>
      <c r="N31" s="62"/>
      <c r="O31" s="62"/>
    </row>
    <row r="32" spans="1:15" x14ac:dyDescent="0.2">
      <c r="A32" s="63"/>
      <c r="B32" s="64"/>
      <c r="C32" s="64"/>
      <c r="D32" s="64"/>
      <c r="E32" s="64"/>
      <c r="F32" s="64"/>
      <c r="G32" s="65" t="s">
        <v>288</v>
      </c>
      <c r="H32" s="65" t="s">
        <v>288</v>
      </c>
      <c r="I32" s="65" t="s">
        <v>342</v>
      </c>
      <c r="J32" s="65" t="s">
        <v>342</v>
      </c>
      <c r="K32" s="65" t="s">
        <v>345</v>
      </c>
      <c r="L32" s="65" t="s">
        <v>345</v>
      </c>
      <c r="M32" s="65" t="s">
        <v>345</v>
      </c>
      <c r="N32" s="62"/>
      <c r="O32" s="62"/>
    </row>
    <row r="33" spans="1:15" ht="13.5" thickBot="1" x14ac:dyDescent="0.25">
      <c r="A33" s="66"/>
      <c r="B33" s="67"/>
      <c r="C33" s="67"/>
      <c r="D33" s="67"/>
      <c r="E33" s="67"/>
      <c r="F33" s="67"/>
      <c r="G33" s="68" t="s">
        <v>289</v>
      </c>
      <c r="H33" s="68" t="s">
        <v>290</v>
      </c>
      <c r="I33" s="68" t="s">
        <v>346</v>
      </c>
      <c r="J33" s="68" t="s">
        <v>343</v>
      </c>
      <c r="K33" s="68" t="s">
        <v>347</v>
      </c>
      <c r="L33" s="68" t="s">
        <v>348</v>
      </c>
      <c r="M33" s="68"/>
      <c r="N33" s="62"/>
      <c r="O33" s="62"/>
    </row>
    <row r="34" spans="1:15" s="22" customFormat="1" x14ac:dyDescent="0.2">
      <c r="A34" s="76">
        <v>16</v>
      </c>
      <c r="B34" s="71" t="s">
        <v>235</v>
      </c>
      <c r="C34" s="71" t="s">
        <v>236</v>
      </c>
      <c r="D34" s="71" t="s">
        <v>202</v>
      </c>
      <c r="E34" s="71" t="s">
        <v>237</v>
      </c>
      <c r="F34" s="117" t="s">
        <v>291</v>
      </c>
      <c r="G34" s="26">
        <v>4601676</v>
      </c>
      <c r="H34" s="73">
        <v>700734</v>
      </c>
      <c r="I34" s="26">
        <f t="shared" ref="I34:I42" si="8">ROUND(G34/140.3*150.8,0)</f>
        <v>4946064</v>
      </c>
      <c r="J34" s="73">
        <f t="shared" ref="J34" si="9">ROUND(H34/122.2*124.2,0)</f>
        <v>712203</v>
      </c>
      <c r="K34" s="73">
        <f>ROUND(I34/150.8*158.3,0)</f>
        <v>5192055</v>
      </c>
      <c r="L34" s="73">
        <f>ROUND(J34/124.2*126.6,0)</f>
        <v>725965</v>
      </c>
      <c r="M34" s="73">
        <f t="shared" ref="M34:M42" si="10">K34+L34</f>
        <v>5918020</v>
      </c>
    </row>
    <row r="35" spans="1:15" s="22" customFormat="1" x14ac:dyDescent="0.2">
      <c r="A35" s="86">
        <v>17</v>
      </c>
      <c r="B35" s="71" t="s">
        <v>238</v>
      </c>
      <c r="C35" s="71" t="s">
        <v>236</v>
      </c>
      <c r="D35" s="71" t="s">
        <v>202</v>
      </c>
      <c r="E35" s="71" t="s">
        <v>239</v>
      </c>
      <c r="F35" s="116" t="s">
        <v>291</v>
      </c>
      <c r="G35" s="26">
        <v>1577608</v>
      </c>
      <c r="H35" s="73"/>
      <c r="I35" s="26">
        <f t="shared" si="8"/>
        <v>1695676</v>
      </c>
      <c r="J35" s="73">
        <f t="shared" ref="J35:J42" si="11">ROUND(H35/122.2*124.2,0)</f>
        <v>0</v>
      </c>
      <c r="K35" s="73">
        <f t="shared" ref="K35:K42" si="12">ROUND(I35/150.8*158.3,0)</f>
        <v>1780010</v>
      </c>
      <c r="L35" s="73">
        <f t="shared" ref="L35:L42" si="13">ROUND(J35/124.2*126.6,0)</f>
        <v>0</v>
      </c>
      <c r="M35" s="73">
        <f t="shared" si="10"/>
        <v>1780010</v>
      </c>
      <c r="O35" s="11" t="s">
        <v>320</v>
      </c>
    </row>
    <row r="36" spans="1:15" s="22" customFormat="1" x14ac:dyDescent="0.2">
      <c r="A36" s="76">
        <v>18</v>
      </c>
      <c r="B36" s="71" t="s">
        <v>240</v>
      </c>
      <c r="C36" s="71" t="s">
        <v>241</v>
      </c>
      <c r="D36" s="71" t="s">
        <v>242</v>
      </c>
      <c r="E36" s="71" t="s">
        <v>243</v>
      </c>
      <c r="F36" s="112"/>
      <c r="G36" s="72">
        <v>969303</v>
      </c>
      <c r="H36" s="73">
        <v>19490</v>
      </c>
      <c r="I36" s="26">
        <f t="shared" si="8"/>
        <v>1041845</v>
      </c>
      <c r="J36" s="73">
        <f t="shared" si="11"/>
        <v>19809</v>
      </c>
      <c r="K36" s="73">
        <f t="shared" si="12"/>
        <v>1093661</v>
      </c>
      <c r="L36" s="73">
        <f t="shared" si="13"/>
        <v>20192</v>
      </c>
      <c r="M36" s="73">
        <f t="shared" si="10"/>
        <v>1113853</v>
      </c>
    </row>
    <row r="37" spans="1:15" s="22" customFormat="1" x14ac:dyDescent="0.2">
      <c r="A37" s="76">
        <v>19</v>
      </c>
      <c r="B37" s="71" t="s">
        <v>244</v>
      </c>
      <c r="C37" s="71" t="s">
        <v>245</v>
      </c>
      <c r="D37" s="71" t="s">
        <v>242</v>
      </c>
      <c r="E37" s="71" t="s">
        <v>296</v>
      </c>
      <c r="F37" s="116" t="s">
        <v>291</v>
      </c>
      <c r="G37" s="26">
        <v>4867551</v>
      </c>
      <c r="H37" s="73">
        <v>862054</v>
      </c>
      <c r="I37" s="26">
        <f t="shared" si="8"/>
        <v>5231837</v>
      </c>
      <c r="J37" s="73">
        <f t="shared" si="11"/>
        <v>876163</v>
      </c>
      <c r="K37" s="73">
        <f t="shared" si="12"/>
        <v>5492041</v>
      </c>
      <c r="L37" s="73">
        <f t="shared" si="13"/>
        <v>893094</v>
      </c>
      <c r="M37" s="73">
        <f t="shared" si="10"/>
        <v>6385135</v>
      </c>
    </row>
    <row r="38" spans="1:15" s="22" customFormat="1" x14ac:dyDescent="0.2">
      <c r="A38" s="86">
        <v>19</v>
      </c>
      <c r="B38" s="71" t="s">
        <v>244</v>
      </c>
      <c r="C38" s="71" t="s">
        <v>245</v>
      </c>
      <c r="D38" s="71" t="s">
        <v>242</v>
      </c>
      <c r="E38" s="71" t="s">
        <v>246</v>
      </c>
      <c r="F38" s="116" t="s">
        <v>291</v>
      </c>
      <c r="G38" s="26">
        <v>756720</v>
      </c>
      <c r="H38" s="73"/>
      <c r="I38" s="26">
        <f t="shared" si="8"/>
        <v>813353</v>
      </c>
      <c r="J38" s="73">
        <f t="shared" si="11"/>
        <v>0</v>
      </c>
      <c r="K38" s="73">
        <f t="shared" si="12"/>
        <v>853805</v>
      </c>
      <c r="L38" s="73">
        <f t="shared" si="13"/>
        <v>0</v>
      </c>
      <c r="M38" s="73">
        <f t="shared" si="10"/>
        <v>853805</v>
      </c>
    </row>
    <row r="39" spans="1:15" s="22" customFormat="1" x14ac:dyDescent="0.2">
      <c r="A39" s="86">
        <v>23</v>
      </c>
      <c r="B39" s="71" t="s">
        <v>247</v>
      </c>
      <c r="C39" s="71" t="s">
        <v>248</v>
      </c>
      <c r="D39" s="71" t="s">
        <v>242</v>
      </c>
      <c r="E39" s="71" t="s">
        <v>249</v>
      </c>
      <c r="F39" s="116" t="s">
        <v>291</v>
      </c>
      <c r="G39" s="26">
        <v>15420729</v>
      </c>
      <c r="H39" s="73">
        <v>2908804</v>
      </c>
      <c r="I39" s="26">
        <f t="shared" si="8"/>
        <v>16574811</v>
      </c>
      <c r="J39" s="73">
        <f t="shared" si="11"/>
        <v>2956411</v>
      </c>
      <c r="K39" s="73">
        <f t="shared" si="12"/>
        <v>17399155</v>
      </c>
      <c r="L39" s="73">
        <f t="shared" si="13"/>
        <v>3013540</v>
      </c>
      <c r="M39" s="73">
        <f t="shared" si="10"/>
        <v>20412695</v>
      </c>
    </row>
    <row r="40" spans="1:15" s="22" customFormat="1" x14ac:dyDescent="0.2">
      <c r="A40" s="76">
        <v>25</v>
      </c>
      <c r="B40" s="71" t="s">
        <v>250</v>
      </c>
      <c r="C40" s="71" t="s">
        <v>251</v>
      </c>
      <c r="D40" s="71" t="s">
        <v>202</v>
      </c>
      <c r="E40" s="71" t="s">
        <v>252</v>
      </c>
      <c r="F40" s="116" t="s">
        <v>291</v>
      </c>
      <c r="G40" s="26">
        <v>4504530</v>
      </c>
      <c r="H40" s="78">
        <v>727611</v>
      </c>
      <c r="I40" s="26">
        <f t="shared" si="8"/>
        <v>4841647</v>
      </c>
      <c r="J40" s="73">
        <f t="shared" si="11"/>
        <v>739520</v>
      </c>
      <c r="K40" s="73">
        <f t="shared" si="12"/>
        <v>5082445</v>
      </c>
      <c r="L40" s="73">
        <f t="shared" si="13"/>
        <v>753810</v>
      </c>
      <c r="M40" s="73">
        <f t="shared" si="10"/>
        <v>5836255</v>
      </c>
    </row>
    <row r="41" spans="1:15" x14ac:dyDescent="0.2">
      <c r="A41" s="69">
        <v>27</v>
      </c>
      <c r="B41" s="70" t="s">
        <v>253</v>
      </c>
      <c r="C41" s="70" t="s">
        <v>254</v>
      </c>
      <c r="D41" s="70" t="s">
        <v>227</v>
      </c>
      <c r="E41" s="71" t="s">
        <v>255</v>
      </c>
      <c r="F41" s="112" t="s">
        <v>291</v>
      </c>
      <c r="G41" s="26">
        <v>3170044</v>
      </c>
      <c r="H41" s="73">
        <v>448672</v>
      </c>
      <c r="I41" s="26">
        <f t="shared" si="8"/>
        <v>3407289</v>
      </c>
      <c r="J41" s="73">
        <f t="shared" si="11"/>
        <v>456015</v>
      </c>
      <c r="K41" s="73">
        <f t="shared" si="12"/>
        <v>3576750</v>
      </c>
      <c r="L41" s="73">
        <f t="shared" si="13"/>
        <v>464827</v>
      </c>
      <c r="M41" s="73">
        <f t="shared" si="10"/>
        <v>4041577</v>
      </c>
    </row>
    <row r="42" spans="1:15" s="1" customFormat="1" x14ac:dyDescent="0.2">
      <c r="A42" s="39">
        <v>36</v>
      </c>
      <c r="B42" s="39" t="s">
        <v>276</v>
      </c>
      <c r="C42" s="39" t="s">
        <v>254</v>
      </c>
      <c r="D42" s="39" t="s">
        <v>227</v>
      </c>
      <c r="E42" s="113" t="s">
        <v>239</v>
      </c>
      <c r="F42" s="116" t="s">
        <v>291</v>
      </c>
      <c r="G42" s="26">
        <v>909445</v>
      </c>
      <c r="H42" s="73"/>
      <c r="I42" s="26">
        <f t="shared" si="8"/>
        <v>977508</v>
      </c>
      <c r="J42" s="73">
        <f t="shared" si="11"/>
        <v>0</v>
      </c>
      <c r="K42" s="73">
        <f t="shared" si="12"/>
        <v>1026124</v>
      </c>
      <c r="L42" s="73">
        <f t="shared" si="13"/>
        <v>0</v>
      </c>
      <c r="M42" s="73">
        <f t="shared" si="10"/>
        <v>1026124</v>
      </c>
      <c r="O42" s="11" t="s">
        <v>320</v>
      </c>
    </row>
    <row r="43" spans="1:15" s="82" customFormat="1" x14ac:dyDescent="0.2">
      <c r="A43" s="87"/>
      <c r="B43" s="88"/>
      <c r="C43" s="88"/>
      <c r="D43" s="88"/>
      <c r="E43" s="88"/>
      <c r="F43" s="88"/>
      <c r="G43" s="89">
        <v>36777606</v>
      </c>
      <c r="H43" s="89">
        <v>5667365</v>
      </c>
      <c r="I43" s="89">
        <f t="shared" ref="I43:M43" si="14">SUM(I34:I42)</f>
        <v>39530030</v>
      </c>
      <c r="J43" s="89">
        <f t="shared" si="14"/>
        <v>5760121</v>
      </c>
      <c r="K43" s="89">
        <f t="shared" ref="K43:L43" si="15">SUM(K34:K42)</f>
        <v>41496046</v>
      </c>
      <c r="L43" s="89">
        <f t="shared" si="15"/>
        <v>5871428</v>
      </c>
      <c r="M43" s="89">
        <f t="shared" si="14"/>
        <v>47367474</v>
      </c>
    </row>
    <row r="44" spans="1:15" x14ac:dyDescent="0.2">
      <c r="A44" s="85"/>
      <c r="B44" s="58"/>
      <c r="C44" s="58"/>
      <c r="D44" s="58"/>
      <c r="E44" s="58"/>
      <c r="F44" s="58"/>
      <c r="G44" s="90"/>
      <c r="H44" s="90"/>
      <c r="I44" s="90"/>
      <c r="J44" s="90"/>
      <c r="K44" s="90"/>
      <c r="L44" s="90"/>
      <c r="M44" s="90"/>
    </row>
    <row r="45" spans="1:15" ht="13.5" thickBot="1" x14ac:dyDescent="0.25">
      <c r="A45" s="85"/>
      <c r="B45" s="91" t="s">
        <v>199</v>
      </c>
      <c r="C45" s="91"/>
      <c r="D45" s="58"/>
      <c r="E45" s="58"/>
      <c r="F45" s="58"/>
      <c r="G45" s="92">
        <v>73807407</v>
      </c>
      <c r="H45" s="92">
        <v>8039604</v>
      </c>
      <c r="I45" s="92">
        <f t="shared" ref="I45:M45" si="16">I28+I43</f>
        <v>78344742</v>
      </c>
      <c r="J45" s="92">
        <f t="shared" si="16"/>
        <v>8171185</v>
      </c>
      <c r="K45" s="92">
        <f t="shared" ref="K45:L45" si="17">K28+K43</f>
        <v>82241197</v>
      </c>
      <c r="L45" s="92">
        <f t="shared" si="17"/>
        <v>8329082</v>
      </c>
      <c r="M45" s="92">
        <f t="shared" si="16"/>
        <v>90570279</v>
      </c>
    </row>
    <row r="46" spans="1:15" ht="13.5" thickTop="1" x14ac:dyDescent="0.2">
      <c r="A46" s="85"/>
      <c r="B46" s="58"/>
      <c r="C46" s="58"/>
      <c r="D46" s="58"/>
      <c r="E46" s="58"/>
      <c r="F46" s="58"/>
      <c r="G46" s="85"/>
      <c r="H46" s="85"/>
      <c r="I46" s="85"/>
      <c r="J46" s="85"/>
      <c r="K46" s="85"/>
      <c r="L46" s="85"/>
      <c r="M46" s="85"/>
    </row>
    <row r="47" spans="1:15" ht="25.5" x14ac:dyDescent="0.2">
      <c r="A47" s="85"/>
      <c r="B47" s="58"/>
      <c r="C47" s="58"/>
      <c r="D47" s="58"/>
      <c r="E47" s="115" t="s">
        <v>292</v>
      </c>
      <c r="F47" s="58"/>
      <c r="G47" s="85"/>
      <c r="H47" s="85"/>
      <c r="I47" s="85"/>
      <c r="J47" s="85"/>
      <c r="K47" s="85"/>
      <c r="L47" s="85"/>
      <c r="M47" s="93"/>
    </row>
    <row r="48" spans="1:15" ht="25.5" x14ac:dyDescent="0.2">
      <c r="A48" s="85"/>
      <c r="E48" s="115" t="s">
        <v>325</v>
      </c>
      <c r="F48" s="58"/>
      <c r="G48" s="85"/>
      <c r="H48" s="85"/>
      <c r="I48" s="85"/>
      <c r="J48" s="85"/>
      <c r="K48" s="85"/>
      <c r="L48" s="85"/>
      <c r="M48" s="93"/>
    </row>
    <row r="49" spans="1:1" x14ac:dyDescent="0.2">
      <c r="A49" s="85"/>
    </row>
  </sheetData>
  <pageMargins left="0.51181102362204722" right="0.51181102362204722" top="1.5354330708661419" bottom="0.94488188976377963" header="0.31496062992125984" footer="0.70866141732283472"/>
  <pageSetup paperSize="9" scale="80" fitToHeight="2" orientation="landscape" r:id="rId1"/>
  <headerFooter>
    <oddFooter>&amp;L&amp;F &amp;A&amp;C&amp;P</oddFooter>
  </headerFooter>
  <rowBreaks count="1" manualBreakCount="1">
    <brk id="28" max="12" man="1"/>
  </rowBreaks>
  <ignoredErrors>
    <ignoredError sqref="I8:I2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Spec.Noordwijk per 311221</vt:lpstr>
      <vt:lpstr>spec.Noordwijkerhout per 311221</vt:lpstr>
      <vt:lpstr>'Spec.Noordwijk per 311221'!Afdrukbereik</vt:lpstr>
      <vt:lpstr>'spec.Noordwijkerhout per 311221'!Afdrukbereik</vt:lpstr>
      <vt:lpstr>'Spec.Noordwijk per 311221'!Afdruktitels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Klinkenberg - de Kleijn</dc:creator>
  <cp:lastModifiedBy>Siebe van Aalderen</cp:lastModifiedBy>
  <cp:lastPrinted>2021-04-06T12:02:16Z</cp:lastPrinted>
  <dcterms:created xsi:type="dcterms:W3CDTF">2014-03-26T06:43:48Z</dcterms:created>
  <dcterms:modified xsi:type="dcterms:W3CDTF">2021-04-20T13:14:50Z</dcterms:modified>
</cp:coreProperties>
</file>