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3000\"/>
    </mc:Choice>
  </mc:AlternateContent>
  <xr:revisionPtr revIDLastSave="0" documentId="13_ncr:1_{8E044E83-C917-4D00-999F-7C81D9FF55F4}" xr6:coauthVersionLast="47" xr6:coauthVersionMax="47" xr10:uidLastSave="{00000000-0000-0000-0000-000000000000}"/>
  <bookViews>
    <workbookView xWindow="-120" yWindow="-120" windowWidth="29040" windowHeight="15840" tabRatio="799" firstSheet="1" activeTab="1" xr2:uid="{00000000-000D-0000-FFFF-FFFF00000000}"/>
  </bookViews>
  <sheets>
    <sheet name="Verzamelblad" sheetId="28" state="hidden" r:id="rId1"/>
    <sheet name="Algemene gegevens" sheetId="10" r:id="rId2"/>
    <sheet name="Voorbeeld Kernassortiment" sheetId="13" state="hidden" r:id="rId3"/>
    <sheet name="Prijzenblad frequentie" sheetId="109" r:id="rId4"/>
    <sheet name="Prijzenblad op afroep" sheetId="107" r:id="rId5"/>
    <sheet name="1" sheetId="24" r:id="rId6"/>
    <sheet name="2" sheetId="69" state="hidden" r:id="rId7"/>
    <sheet name="3" sheetId="70" state="hidden" r:id="rId8"/>
    <sheet name="4" sheetId="71" r:id="rId9"/>
    <sheet name="5" sheetId="72" state="hidden" r:id="rId10"/>
    <sheet name="6" sheetId="73" state="hidden" r:id="rId11"/>
    <sheet name="7" sheetId="74" r:id="rId12"/>
    <sheet name="8" sheetId="75" r:id="rId13"/>
    <sheet name="9" sheetId="76" r:id="rId14"/>
    <sheet name="10" sheetId="77" r:id="rId15"/>
    <sheet name="11" sheetId="78" r:id="rId16"/>
    <sheet name="12" sheetId="79" r:id="rId17"/>
    <sheet name="13" sheetId="80" state="hidden" r:id="rId18"/>
    <sheet name="14" sheetId="81" state="hidden" r:id="rId19"/>
    <sheet name="15" sheetId="82" r:id="rId20"/>
    <sheet name="16" sheetId="83" state="hidden" r:id="rId21"/>
    <sheet name="17" sheetId="84" state="hidden" r:id="rId22"/>
    <sheet name="18" sheetId="85" r:id="rId23"/>
    <sheet name="19" sheetId="86" r:id="rId24"/>
    <sheet name="20" sheetId="87" r:id="rId25"/>
    <sheet name="21" sheetId="88" r:id="rId26"/>
    <sheet name="22" sheetId="89" r:id="rId27"/>
    <sheet name="23" sheetId="90" r:id="rId28"/>
    <sheet name="24" sheetId="91" state="hidden" r:id="rId29"/>
    <sheet name="25" sheetId="92" r:id="rId30"/>
    <sheet name="26" sheetId="93" r:id="rId31"/>
    <sheet name="27" sheetId="94" state="hidden" r:id="rId32"/>
    <sheet name="28" sheetId="95" r:id="rId33"/>
    <sheet name="29" sheetId="96" state="hidden" r:id="rId34"/>
    <sheet name="30" sheetId="97" state="hidden" r:id="rId35"/>
    <sheet name="31" sheetId="98" state="hidden" r:id="rId36"/>
    <sheet name="32" sheetId="99" r:id="rId37"/>
    <sheet name="33" sheetId="100" r:id="rId38"/>
    <sheet name="34" sheetId="101" r:id="rId39"/>
    <sheet name="35" sheetId="102" state="hidden" r:id="rId40"/>
    <sheet name="36" sheetId="103" r:id="rId41"/>
    <sheet name="37" sheetId="104" state="hidden" r:id="rId42"/>
    <sheet name="38" sheetId="105" state="hidden" r:id="rId43"/>
    <sheet name="39" sheetId="106" state="hidden" r:id="rId44"/>
    <sheet name="7. overige tafels" sheetId="7" state="hidden" r:id="rId45"/>
    <sheet name="8.Kasten - modulair" sheetId="23" state="hidden" r:id="rId46"/>
  </sheets>
  <definedNames>
    <definedName name="_xlnm._FilterDatabase" localSheetId="3" hidden="1">'Prijzenblad frequentie'!$C$1:$C$111</definedName>
    <definedName name="_xlnm._FilterDatabase" localSheetId="0" hidden="1">Verzamelblad!$A$1:$AN$41</definedName>
    <definedName name="_xlnm.Print_Area" localSheetId="44">'7. overige tafels'!$A$1:$D$28</definedName>
    <definedName name="_xlnm.Print_Area" localSheetId="1">'Algemene gegevens'!$A$1:$AL$34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77" l="1"/>
  <c r="C7" i="77"/>
  <c r="B7" i="77"/>
  <c r="I43" i="109"/>
  <c r="F43" i="109"/>
  <c r="I23" i="109"/>
  <c r="F23" i="109"/>
  <c r="I26" i="109"/>
  <c r="F26" i="109"/>
  <c r="I5" i="109"/>
  <c r="F5" i="109"/>
  <c r="I31" i="109"/>
  <c r="F31" i="109"/>
  <c r="I10" i="109"/>
  <c r="F10" i="109"/>
  <c r="I30" i="109"/>
  <c r="F30" i="109"/>
  <c r="I9" i="109"/>
  <c r="F9" i="109"/>
  <c r="I39" i="109"/>
  <c r="F39" i="109"/>
  <c r="I19" i="109"/>
  <c r="F19" i="109"/>
  <c r="I29" i="109"/>
  <c r="F29" i="109"/>
  <c r="I8" i="109"/>
  <c r="F8" i="109"/>
  <c r="I40" i="109"/>
  <c r="F40" i="109"/>
  <c r="I42" i="109"/>
  <c r="F42" i="109"/>
  <c r="I22" i="109"/>
  <c r="F22" i="109"/>
  <c r="I35" i="109"/>
  <c r="F35" i="109"/>
  <c r="I14" i="109"/>
  <c r="F14" i="109"/>
  <c r="F21" i="109"/>
  <c r="I21" i="109"/>
  <c r="I27" i="109"/>
  <c r="F27" i="109"/>
  <c r="I6" i="109"/>
  <c r="F6" i="109"/>
  <c r="I28" i="109"/>
  <c r="F28" i="109"/>
  <c r="I17" i="109"/>
  <c r="F17" i="109"/>
  <c r="I32" i="109"/>
  <c r="F32" i="109"/>
  <c r="I11" i="109"/>
  <c r="F11" i="109"/>
  <c r="I18" i="109"/>
  <c r="F18" i="109"/>
  <c r="I37" i="109"/>
  <c r="F37" i="109"/>
  <c r="I36" i="109"/>
  <c r="F36" i="109"/>
  <c r="I44" i="109"/>
  <c r="F44" i="109"/>
  <c r="H24" i="109"/>
  <c r="I20" i="109"/>
  <c r="F24" i="109"/>
  <c r="H25" i="109"/>
  <c r="E25" i="109"/>
  <c r="H4" i="109"/>
  <c r="E4" i="109"/>
  <c r="H13" i="109"/>
  <c r="E13" i="109"/>
  <c r="I41" i="109"/>
  <c r="F41" i="109"/>
  <c r="I38" i="109"/>
  <c r="F38" i="109"/>
  <c r="I33" i="109"/>
  <c r="F33" i="109"/>
  <c r="I34" i="109"/>
  <c r="F34" i="109"/>
  <c r="I7" i="109"/>
  <c r="F7" i="109"/>
  <c r="I16" i="109"/>
  <c r="F16" i="109"/>
  <c r="I12" i="109"/>
  <c r="F12" i="109"/>
  <c r="I15" i="109"/>
  <c r="F15" i="109"/>
  <c r="D9" i="104"/>
  <c r="D8" i="104"/>
  <c r="D7" i="104"/>
  <c r="C9" i="104"/>
  <c r="C8" i="104"/>
  <c r="C7" i="104"/>
  <c r="B9" i="104"/>
  <c r="B8" i="104"/>
  <c r="B7" i="104"/>
  <c r="D9" i="103"/>
  <c r="D8" i="103"/>
  <c r="D7" i="103"/>
  <c r="C9" i="103"/>
  <c r="C8" i="103"/>
  <c r="C7" i="103"/>
  <c r="B9" i="103"/>
  <c r="B8" i="103"/>
  <c r="B7" i="103"/>
  <c r="D9" i="102"/>
  <c r="D8" i="102"/>
  <c r="D7" i="102"/>
  <c r="C9" i="102"/>
  <c r="C8" i="102"/>
  <c r="C7" i="102"/>
  <c r="B9" i="102"/>
  <c r="B8" i="102"/>
  <c r="B7" i="102"/>
  <c r="D9" i="101"/>
  <c r="D8" i="101"/>
  <c r="D7" i="101"/>
  <c r="C9" i="101"/>
  <c r="C8" i="101"/>
  <c r="C7" i="101"/>
  <c r="B9" i="101"/>
  <c r="B8" i="101"/>
  <c r="B7" i="101"/>
  <c r="D9" i="100"/>
  <c r="D8" i="100"/>
  <c r="D7" i="100"/>
  <c r="C9" i="100"/>
  <c r="C8" i="100"/>
  <c r="C7" i="100"/>
  <c r="B9" i="100"/>
  <c r="B8" i="100"/>
  <c r="B7" i="100"/>
  <c r="D9" i="99"/>
  <c r="D8" i="99"/>
  <c r="D7" i="99"/>
  <c r="C9" i="99"/>
  <c r="C8" i="99"/>
  <c r="C7" i="99"/>
  <c r="B9" i="99"/>
  <c r="B8" i="99"/>
  <c r="B7" i="99"/>
  <c r="D9" i="98"/>
  <c r="D8" i="98"/>
  <c r="D7" i="98"/>
  <c r="C9" i="98"/>
  <c r="C8" i="98"/>
  <c r="C7" i="98"/>
  <c r="B9" i="98"/>
  <c r="B8" i="98"/>
  <c r="B7" i="98"/>
  <c r="D9" i="97"/>
  <c r="D8" i="97"/>
  <c r="D7" i="97"/>
  <c r="C9" i="97"/>
  <c r="C8" i="97"/>
  <c r="C7" i="97"/>
  <c r="B9" i="97"/>
  <c r="B8" i="97"/>
  <c r="B7" i="97"/>
  <c r="D9" i="96"/>
  <c r="D8" i="96"/>
  <c r="D7" i="96"/>
  <c r="C9" i="96"/>
  <c r="C8" i="96"/>
  <c r="C7" i="96"/>
  <c r="B9" i="96"/>
  <c r="B8" i="96"/>
  <c r="B7" i="96"/>
  <c r="D9" i="95"/>
  <c r="D8" i="95"/>
  <c r="D7" i="95"/>
  <c r="C9" i="95"/>
  <c r="C8" i="95"/>
  <c r="C7" i="95"/>
  <c r="B9" i="95"/>
  <c r="B8" i="95"/>
  <c r="B7" i="95"/>
  <c r="D9" i="94"/>
  <c r="D8" i="94"/>
  <c r="D7" i="94"/>
  <c r="C9" i="94"/>
  <c r="C8" i="94"/>
  <c r="C7" i="94"/>
  <c r="B9" i="94"/>
  <c r="B8" i="94"/>
  <c r="B7" i="94"/>
  <c r="D9" i="93"/>
  <c r="D8" i="93"/>
  <c r="D7" i="93"/>
  <c r="C9" i="93"/>
  <c r="C8" i="93"/>
  <c r="C7" i="93"/>
  <c r="B9" i="93"/>
  <c r="B8" i="93"/>
  <c r="B7" i="93"/>
  <c r="D9" i="92"/>
  <c r="D8" i="92"/>
  <c r="D7" i="92"/>
  <c r="C9" i="92"/>
  <c r="C8" i="92"/>
  <c r="C7" i="92"/>
  <c r="B9" i="92"/>
  <c r="B8" i="92"/>
  <c r="B7" i="92"/>
  <c r="D9" i="91"/>
  <c r="D8" i="91"/>
  <c r="D7" i="91"/>
  <c r="C9" i="91"/>
  <c r="C8" i="91"/>
  <c r="C7" i="91"/>
  <c r="B9" i="91"/>
  <c r="B8" i="91"/>
  <c r="B7" i="91"/>
  <c r="D9" i="90"/>
  <c r="D8" i="90"/>
  <c r="D7" i="90"/>
  <c r="C9" i="90"/>
  <c r="C8" i="90"/>
  <c r="C7" i="90"/>
  <c r="B9" i="90"/>
  <c r="B8" i="90"/>
  <c r="B7" i="90"/>
  <c r="D9" i="89"/>
  <c r="D8" i="89"/>
  <c r="D7" i="89"/>
  <c r="C9" i="89"/>
  <c r="C8" i="89"/>
  <c r="C7" i="89"/>
  <c r="B9" i="89"/>
  <c r="B8" i="89"/>
  <c r="B7" i="89"/>
  <c r="D9" i="88"/>
  <c r="D8" i="88"/>
  <c r="D7" i="88"/>
  <c r="C9" i="88"/>
  <c r="C8" i="88"/>
  <c r="C7" i="88"/>
  <c r="B9" i="88"/>
  <c r="B8" i="88"/>
  <c r="B7" i="88"/>
  <c r="D9" i="87"/>
  <c r="D8" i="87"/>
  <c r="D7" i="87"/>
  <c r="C9" i="87"/>
  <c r="C8" i="87"/>
  <c r="C7" i="87"/>
  <c r="B9" i="87"/>
  <c r="B8" i="87"/>
  <c r="B7" i="87"/>
  <c r="D9" i="86"/>
  <c r="D8" i="86"/>
  <c r="D7" i="86"/>
  <c r="C9" i="86"/>
  <c r="C8" i="86"/>
  <c r="C7" i="86"/>
  <c r="B9" i="86"/>
  <c r="B8" i="86"/>
  <c r="B7" i="86"/>
  <c r="D9" i="85"/>
  <c r="D8" i="85"/>
  <c r="D7" i="85"/>
  <c r="C9" i="85"/>
  <c r="C8" i="85"/>
  <c r="C7" i="85"/>
  <c r="B9" i="85"/>
  <c r="B8" i="85"/>
  <c r="B7" i="85"/>
  <c r="D9" i="84"/>
  <c r="D8" i="84"/>
  <c r="D7" i="84"/>
  <c r="C9" i="84"/>
  <c r="C8" i="84"/>
  <c r="C7" i="84"/>
  <c r="B9" i="84"/>
  <c r="B8" i="84"/>
  <c r="B7" i="84"/>
  <c r="D9" i="83"/>
  <c r="D8" i="83"/>
  <c r="D7" i="83"/>
  <c r="C9" i="83"/>
  <c r="C8" i="83"/>
  <c r="C7" i="83"/>
  <c r="B9" i="83"/>
  <c r="B8" i="83"/>
  <c r="B7" i="83"/>
  <c r="D9" i="82"/>
  <c r="D8" i="82"/>
  <c r="D7" i="82"/>
  <c r="C9" i="82"/>
  <c r="C8" i="82"/>
  <c r="C7" i="82"/>
  <c r="B9" i="82"/>
  <c r="B8" i="82"/>
  <c r="B7" i="82"/>
  <c r="D9" i="81"/>
  <c r="D8" i="81"/>
  <c r="D7" i="81"/>
  <c r="C9" i="81"/>
  <c r="C8" i="81"/>
  <c r="C7" i="81"/>
  <c r="B9" i="81"/>
  <c r="B8" i="81"/>
  <c r="B7" i="81"/>
  <c r="D9" i="80"/>
  <c r="D8" i="80"/>
  <c r="D7" i="80"/>
  <c r="C9" i="80"/>
  <c r="C8" i="80"/>
  <c r="C7" i="80"/>
  <c r="B9" i="80"/>
  <c r="B8" i="80"/>
  <c r="B7" i="80"/>
  <c r="D9" i="79"/>
  <c r="D8" i="79"/>
  <c r="D7" i="79"/>
  <c r="C9" i="79"/>
  <c r="C8" i="79"/>
  <c r="C7" i="79"/>
  <c r="B9" i="79"/>
  <c r="B8" i="79"/>
  <c r="B7" i="79"/>
  <c r="D9" i="78"/>
  <c r="D7" i="78"/>
  <c r="C9" i="78"/>
  <c r="C7" i="78"/>
  <c r="B9" i="78"/>
  <c r="B7" i="78"/>
  <c r="C9" i="77"/>
  <c r="C8" i="77"/>
  <c r="C9" i="76"/>
  <c r="C8" i="76"/>
  <c r="C7" i="76"/>
  <c r="C9" i="75"/>
  <c r="C8" i="75"/>
  <c r="C7" i="75"/>
  <c r="C9" i="74"/>
  <c r="C8" i="74"/>
  <c r="C7" i="74"/>
  <c r="C9" i="73"/>
  <c r="C8" i="73"/>
  <c r="C7" i="73"/>
  <c r="C9" i="72"/>
  <c r="C8" i="72"/>
  <c r="C7" i="72"/>
  <c r="C9" i="71"/>
  <c r="C8" i="71"/>
  <c r="C7" i="71"/>
  <c r="C9" i="70"/>
  <c r="C8" i="70"/>
  <c r="C7" i="70"/>
  <c r="C9" i="69"/>
  <c r="C8" i="69"/>
  <c r="C7" i="69"/>
  <c r="D9" i="77"/>
  <c r="D8" i="77"/>
  <c r="B9" i="77"/>
  <c r="B8" i="77"/>
  <c r="D9" i="76"/>
  <c r="D8" i="76"/>
  <c r="D7" i="76"/>
  <c r="B9" i="76"/>
  <c r="B8" i="76"/>
  <c r="B7" i="76"/>
  <c r="D9" i="75"/>
  <c r="D8" i="75"/>
  <c r="D7" i="75"/>
  <c r="B9" i="75"/>
  <c r="B8" i="75"/>
  <c r="B7" i="75"/>
  <c r="D9" i="74"/>
  <c r="D8" i="74"/>
  <c r="D7" i="74"/>
  <c r="B9" i="74"/>
  <c r="B8" i="74"/>
  <c r="B7" i="74"/>
  <c r="D9" i="73"/>
  <c r="D8" i="73"/>
  <c r="D7" i="73"/>
  <c r="B9" i="73"/>
  <c r="B8" i="73"/>
  <c r="B7" i="73"/>
  <c r="D9" i="72"/>
  <c r="D8" i="72"/>
  <c r="D7" i="72"/>
  <c r="B9" i="72"/>
  <c r="B8" i="72"/>
  <c r="B7" i="72"/>
  <c r="D9" i="71"/>
  <c r="D8" i="71"/>
  <c r="D7" i="71"/>
  <c r="B9" i="71"/>
  <c r="B8" i="71"/>
  <c r="B7" i="71"/>
  <c r="D9" i="70"/>
  <c r="D8" i="70"/>
  <c r="D7" i="70"/>
  <c r="B9" i="70"/>
  <c r="B8" i="70"/>
  <c r="B7" i="70"/>
  <c r="D9" i="69"/>
  <c r="D8" i="69"/>
  <c r="D7" i="69"/>
  <c r="B9" i="69"/>
  <c r="B8" i="69"/>
  <c r="B7" i="69"/>
  <c r="D9" i="24"/>
  <c r="D8" i="24"/>
  <c r="D7" i="24"/>
  <c r="B9" i="24"/>
  <c r="B7" i="24"/>
  <c r="B8" i="24"/>
  <c r="A9" i="69"/>
  <c r="A9" i="70"/>
  <c r="A9" i="71"/>
  <c r="A9" i="72"/>
  <c r="A9" i="73"/>
  <c r="A9" i="74"/>
  <c r="A9" i="75"/>
  <c r="A9" i="76"/>
  <c r="A9" i="77"/>
  <c r="A9" i="78"/>
  <c r="A9" i="79"/>
  <c r="A9" i="80"/>
  <c r="A9" i="81"/>
  <c r="A9" i="82"/>
  <c r="A9" i="83"/>
  <c r="A9" i="84"/>
  <c r="A9" i="85"/>
  <c r="A9" i="86"/>
  <c r="A9" i="87"/>
  <c r="A9" i="88"/>
  <c r="A9" i="89"/>
  <c r="A9" i="90"/>
  <c r="A9" i="91"/>
  <c r="A9" i="92"/>
  <c r="A9" i="93"/>
  <c r="A9" i="94"/>
  <c r="A9" i="95"/>
  <c r="A9" i="96"/>
  <c r="A9" i="97"/>
  <c r="A9" i="98"/>
  <c r="A9" i="99"/>
  <c r="A9" i="100"/>
  <c r="A9" i="101"/>
  <c r="A9" i="102"/>
  <c r="A9" i="103"/>
  <c r="A9" i="104"/>
  <c r="A9" i="24"/>
  <c r="A8" i="69"/>
  <c r="A8" i="70"/>
  <c r="A8" i="71"/>
  <c r="A8" i="72"/>
  <c r="A8" i="73"/>
  <c r="A8" i="74"/>
  <c r="A8" i="75"/>
  <c r="A8" i="76"/>
  <c r="A8" i="77"/>
  <c r="A8" i="78"/>
  <c r="A8" i="79"/>
  <c r="A8" i="80"/>
  <c r="A8" i="81"/>
  <c r="A8" i="82"/>
  <c r="A8" i="83"/>
  <c r="A8" i="84"/>
  <c r="A8" i="85"/>
  <c r="A8" i="86"/>
  <c r="A8" i="87"/>
  <c r="A8" i="88"/>
  <c r="A8" i="89"/>
  <c r="A8" i="90"/>
  <c r="A8" i="91"/>
  <c r="A8" i="92"/>
  <c r="A8" i="93"/>
  <c r="A8" i="94"/>
  <c r="A8" i="95"/>
  <c r="A8" i="96"/>
  <c r="A8" i="97"/>
  <c r="A8" i="98"/>
  <c r="A8" i="99"/>
  <c r="A8" i="100"/>
  <c r="A8" i="101"/>
  <c r="A8" i="102"/>
  <c r="A8" i="103"/>
  <c r="A8" i="104"/>
  <c r="A8" i="24"/>
  <c r="A7" i="69"/>
  <c r="A7" i="70"/>
  <c r="A7" i="71"/>
  <c r="A7" i="72"/>
  <c r="A7" i="73"/>
  <c r="A7" i="74"/>
  <c r="A7" i="75"/>
  <c r="A7" i="76"/>
  <c r="A7" i="77"/>
  <c r="A7" i="78"/>
  <c r="A7" i="79"/>
  <c r="A7" i="80"/>
  <c r="A7" i="81"/>
  <c r="A7" i="82"/>
  <c r="A7" i="83"/>
  <c r="A7" i="84"/>
  <c r="A7" i="85"/>
  <c r="A7" i="86"/>
  <c r="A7" i="87"/>
  <c r="A7" i="88"/>
  <c r="A7" i="89"/>
  <c r="A7" i="90"/>
  <c r="A7" i="91"/>
  <c r="A7" i="92"/>
  <c r="A7" i="93"/>
  <c r="A7" i="94"/>
  <c r="A7" i="95"/>
  <c r="A7" i="96"/>
  <c r="A7" i="97"/>
  <c r="A7" i="98"/>
  <c r="A7" i="99"/>
  <c r="A7" i="100"/>
  <c r="A7" i="101"/>
  <c r="A7" i="102"/>
  <c r="A7" i="103"/>
  <c r="A7" i="104"/>
  <c r="A7" i="24"/>
  <c r="C9" i="24"/>
  <c r="C8" i="24"/>
  <c r="C7" i="24"/>
  <c r="D10" i="85"/>
  <c r="C10" i="85"/>
  <c r="B10" i="85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B4" i="104"/>
  <c r="C3" i="104"/>
  <c r="B3" i="104"/>
  <c r="B2" i="104"/>
  <c r="B4" i="103"/>
  <c r="C3" i="103"/>
  <c r="B3" i="103"/>
  <c r="B2" i="103"/>
  <c r="B4" i="102"/>
  <c r="C3" i="102"/>
  <c r="B3" i="102"/>
  <c r="B2" i="102"/>
  <c r="B4" i="101"/>
  <c r="C3" i="101"/>
  <c r="B3" i="101"/>
  <c r="B2" i="101"/>
  <c r="B4" i="100"/>
  <c r="C3" i="100"/>
  <c r="B3" i="100"/>
  <c r="B2" i="100"/>
  <c r="B4" i="99"/>
  <c r="C3" i="99"/>
  <c r="B3" i="99"/>
  <c r="B2" i="99"/>
  <c r="B4" i="98"/>
  <c r="C3" i="98"/>
  <c r="B3" i="98"/>
  <c r="B2" i="98"/>
  <c r="B4" i="97"/>
  <c r="C3" i="97"/>
  <c r="B3" i="97"/>
  <c r="B2" i="97"/>
  <c r="B4" i="96"/>
  <c r="C3" i="96"/>
  <c r="B3" i="96"/>
  <c r="B2" i="96"/>
  <c r="B4" i="95"/>
  <c r="C3" i="95"/>
  <c r="B3" i="95"/>
  <c r="B2" i="95"/>
  <c r="B4" i="94"/>
  <c r="C3" i="94"/>
  <c r="B3" i="94"/>
  <c r="B2" i="94"/>
  <c r="B4" i="93"/>
  <c r="C3" i="93"/>
  <c r="B3" i="93"/>
  <c r="B2" i="93"/>
  <c r="B4" i="92"/>
  <c r="C3" i="92"/>
  <c r="B3" i="92"/>
  <c r="B2" i="92"/>
  <c r="B4" i="91"/>
  <c r="C3" i="91"/>
  <c r="B3" i="91"/>
  <c r="B2" i="91"/>
  <c r="B4" i="90"/>
  <c r="C3" i="90"/>
  <c r="B3" i="90"/>
  <c r="B2" i="90"/>
  <c r="B4" i="89"/>
  <c r="C3" i="89"/>
  <c r="B3" i="89"/>
  <c r="B2" i="89"/>
  <c r="B4" i="88"/>
  <c r="C3" i="88"/>
  <c r="B3" i="88"/>
  <c r="B2" i="88"/>
  <c r="B4" i="87"/>
  <c r="C3" i="87"/>
  <c r="B3" i="87"/>
  <c r="B2" i="87"/>
  <c r="B4" i="86"/>
  <c r="C3" i="86"/>
  <c r="B3" i="86"/>
  <c r="B2" i="86"/>
  <c r="B4" i="85"/>
  <c r="C3" i="85"/>
  <c r="B3" i="85"/>
  <c r="B2" i="85"/>
  <c r="B4" i="84"/>
  <c r="C3" i="84"/>
  <c r="B3" i="84"/>
  <c r="B2" i="84"/>
  <c r="B4" i="83"/>
  <c r="C3" i="83"/>
  <c r="B3" i="83"/>
  <c r="B2" i="83"/>
  <c r="B4" i="82"/>
  <c r="C3" i="82"/>
  <c r="B3" i="82"/>
  <c r="B2" i="82"/>
  <c r="B4" i="81"/>
  <c r="C3" i="81"/>
  <c r="B3" i="81"/>
  <c r="B2" i="81"/>
  <c r="B4" i="80"/>
  <c r="C3" i="80"/>
  <c r="B3" i="80"/>
  <c r="B2" i="80"/>
  <c r="B4" i="79"/>
  <c r="C3" i="79"/>
  <c r="B3" i="79"/>
  <c r="B2" i="79"/>
  <c r="B4" i="78"/>
  <c r="C3" i="78"/>
  <c r="B3" i="78"/>
  <c r="B2" i="78"/>
  <c r="B4" i="77"/>
  <c r="C3" i="77"/>
  <c r="B3" i="77"/>
  <c r="B2" i="77"/>
  <c r="B4" i="76"/>
  <c r="C3" i="76"/>
  <c r="B3" i="76"/>
  <c r="B2" i="76"/>
  <c r="B4" i="75"/>
  <c r="C3" i="75"/>
  <c r="B3" i="75"/>
  <c r="B2" i="75"/>
  <c r="B4" i="74"/>
  <c r="C3" i="74"/>
  <c r="B3" i="74"/>
  <c r="B2" i="74"/>
  <c r="B4" i="73"/>
  <c r="C3" i="73"/>
  <c r="B3" i="73"/>
  <c r="B2" i="73"/>
  <c r="B4" i="72"/>
  <c r="C3" i="72"/>
  <c r="B3" i="72"/>
  <c r="B2" i="72"/>
  <c r="B4" i="71"/>
  <c r="C3" i="71"/>
  <c r="B3" i="71"/>
  <c r="B2" i="71"/>
  <c r="B4" i="70"/>
  <c r="C3" i="70"/>
  <c r="B3" i="70"/>
  <c r="B2" i="70"/>
  <c r="B4" i="69"/>
  <c r="C3" i="69"/>
  <c r="B3" i="69"/>
  <c r="B2" i="69"/>
  <c r="B4" i="24"/>
  <c r="C3" i="24"/>
  <c r="B3" i="24"/>
  <c r="B2" i="24"/>
  <c r="J43" i="109" l="1"/>
  <c r="J23" i="109"/>
  <c r="J26" i="109"/>
  <c r="J39" i="109"/>
  <c r="J5" i="109"/>
  <c r="J31" i="109"/>
  <c r="J19" i="109"/>
  <c r="J9" i="109"/>
  <c r="J10" i="109"/>
  <c r="J30" i="109"/>
  <c r="J8" i="109"/>
  <c r="J29" i="109"/>
  <c r="J40" i="109"/>
  <c r="J42" i="109"/>
  <c r="J22" i="109"/>
  <c r="J35" i="109"/>
  <c r="I13" i="109"/>
  <c r="I25" i="109"/>
  <c r="J27" i="109"/>
  <c r="J14" i="109"/>
  <c r="J21" i="109"/>
  <c r="J6" i="109"/>
  <c r="J28" i="109"/>
  <c r="F20" i="109"/>
  <c r="J20" i="109" s="1"/>
  <c r="J17" i="109"/>
  <c r="J32" i="109"/>
  <c r="F13" i="109"/>
  <c r="F25" i="109"/>
  <c r="J11" i="109"/>
  <c r="J37" i="109"/>
  <c r="J18" i="109"/>
  <c r="J36" i="109"/>
  <c r="J44" i="109"/>
  <c r="J7" i="109"/>
  <c r="I24" i="109"/>
  <c r="J24" i="109" s="1"/>
  <c r="J15" i="109"/>
  <c r="J33" i="109"/>
  <c r="J41" i="109"/>
  <c r="I4" i="109"/>
  <c r="F4" i="109"/>
  <c r="J34" i="109"/>
  <c r="J16" i="109"/>
  <c r="J12" i="109"/>
  <c r="J38" i="109"/>
  <c r="J13" i="109" l="1"/>
  <c r="J25" i="109"/>
  <c r="J4" i="109"/>
  <c r="J45" i="109" l="1"/>
  <c r="J46" i="10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<sst xmlns="http://schemas.openxmlformats.org/spreadsheetml/2006/main" count="757" uniqueCount="252">
  <si>
    <t>Minimale eisen  en aanvullende wensen</t>
  </si>
  <si>
    <t>eis</t>
  </si>
  <si>
    <t>specificatie</t>
  </si>
  <si>
    <t>Kruk - Taboeret</t>
  </si>
  <si>
    <t>1. Kleuter - leerling stoel</t>
  </si>
  <si>
    <t>2. Leerling tafels</t>
  </si>
  <si>
    <t>3. Kruk - Taboeretten</t>
  </si>
  <si>
    <t>4. Docentenbureau- en stoel</t>
  </si>
  <si>
    <t>5. Kasten - diverse uitvoeringen</t>
  </si>
  <si>
    <t>6. Groepstafels</t>
  </si>
  <si>
    <t>Kasten zijn voorzien een vlak bovenblad, tenzij uitdrukkelijk anders is verzocht</t>
  </si>
  <si>
    <t>Kleuterstoel</t>
  </si>
  <si>
    <t>Leerlingtafel</t>
  </si>
  <si>
    <t>Speeltafel kleuters</t>
  </si>
  <si>
    <t>Inschrijfbiljet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</si>
  <si>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</si>
  <si>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</si>
  <si>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</si>
  <si>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</si>
  <si>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</si>
  <si>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</si>
  <si>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</si>
  <si>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</si>
  <si>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</si>
  <si>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</si>
  <si>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</si>
  <si>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</si>
  <si>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Leerlingstoel traditioneel</t>
  </si>
  <si>
    <t>Groepstafel standaard 140x70</t>
  </si>
  <si>
    <t>Groepstafel variant 1 tbv kleuters</t>
  </si>
  <si>
    <t>Groepstafel variant 2 tbv groep 3-8</t>
  </si>
  <si>
    <t>Leerlingstoel met voetensteun (1 hoogte zitten)</t>
  </si>
  <si>
    <t>Kleutertafel</t>
  </si>
  <si>
    <t>Leerlingtafel 1 hoogte zitten</t>
  </si>
  <si>
    <t>lendensteun</t>
  </si>
  <si>
    <t>armleuningen</t>
  </si>
  <si>
    <t>Voorbeeld Kernassortiment</t>
  </si>
  <si>
    <t>kast 3</t>
  </si>
  <si>
    <t>"+ overige in lijn kortings%</t>
  </si>
  <si>
    <t>+ overige in lijn kortings%</t>
  </si>
  <si>
    <t>Meubels vanuit casus</t>
  </si>
  <si>
    <t>hout of staal of keuzevrij</t>
  </si>
  <si>
    <t>zitting</t>
  </si>
  <si>
    <t>kleurenpallet</t>
  </si>
  <si>
    <t xml:space="preserve">netwaeve/ trevira (dichte stof) </t>
  </si>
  <si>
    <t>gasveer (voor diverse zithoogtes)</t>
  </si>
  <si>
    <t>voetenring</t>
  </si>
  <si>
    <t>Hard is voor zachte vloeren en zacht is voor op harde vloeren</t>
  </si>
  <si>
    <t>Wielen  hard/zacht (of voor zowel harde als zachte vloeren geschikt)</t>
  </si>
  <si>
    <t>1 hoogte zitten houdt in. De tafels zijn per leeftijdscategorie op 1 hoogte.</t>
  </si>
  <si>
    <t>de kinderen krijgen een stoel met voetensteun waardoor ze toch comfortabel kunnen zitten</t>
  </si>
  <si>
    <t>evt gewenste vorm van groepstafel uitvragen en gewenste afmetingen om goede vergelijking te kunnen maken.</t>
  </si>
  <si>
    <t>7. Eigen invulling  (Maximaal 10 meubelstukken)</t>
  </si>
  <si>
    <t>Bureau in hoogte verstelbaar</t>
  </si>
  <si>
    <t>Bureau dagelijks in hoogte verstelbaar</t>
  </si>
  <si>
    <t>Bureaustoel</t>
  </si>
  <si>
    <t>Lage kast open</t>
  </si>
  <si>
    <t>Hoge kast dicht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</si>
  <si>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</si>
  <si>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</si>
  <si>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</si>
  <si>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</si>
  <si>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</si>
  <si>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</si>
  <si>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</si>
  <si>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</si>
  <si>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</si>
  <si>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</si>
  <si>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</si>
  <si>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</si>
  <si>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</si>
  <si>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</si>
  <si>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</si>
  <si>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</si>
  <si>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</si>
  <si>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</si>
  <si>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</si>
  <si>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</si>
  <si>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</si>
  <si>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</si>
  <si>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</si>
  <si>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</si>
  <si>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</si>
  <si>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240 liter rolcontainer</t>
  </si>
  <si>
    <t>Vertrouwelijk papier</t>
  </si>
  <si>
    <t>Restafval</t>
  </si>
  <si>
    <t>Afvalstroom</t>
  </si>
  <si>
    <t>Containertype</t>
  </si>
  <si>
    <t>Huur per maand</t>
  </si>
  <si>
    <t>Huur per jaar</t>
  </si>
  <si>
    <t>360 liter rolcontainer</t>
  </si>
  <si>
    <t>660 liter rolcontainer</t>
  </si>
  <si>
    <t>770 liter rolcontainer</t>
  </si>
  <si>
    <t>1100 liter rolcontainer</t>
  </si>
  <si>
    <t>Glas</t>
  </si>
  <si>
    <t>Swill</t>
  </si>
  <si>
    <t>120 liter rolcontainer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</si>
  <si>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</si>
  <si>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</si>
  <si>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</si>
  <si>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</si>
  <si>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</si>
  <si>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</si>
  <si>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</si>
  <si>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container</t>
  </si>
  <si>
    <t>ledigingsfrequentie</t>
  </si>
  <si>
    <t>Aantal containers</t>
  </si>
  <si>
    <t>Inhoud rolcontainer</t>
  </si>
  <si>
    <t>Ledigingsfrequentie</t>
  </si>
  <si>
    <t xml:space="preserve">Locatie: </t>
  </si>
  <si>
    <t>Prijzenblad</t>
  </si>
  <si>
    <t>Aantal containers*</t>
  </si>
  <si>
    <t>Ledigingskosten per jaar</t>
  </si>
  <si>
    <t>Totaal per jaar (inschrijfprijs)</t>
  </si>
  <si>
    <t>1000 liter rolcontainer</t>
  </si>
  <si>
    <t>Prijzen containers op afroep</t>
  </si>
  <si>
    <t>Papier</t>
  </si>
  <si>
    <t>Klein Chemisch Afval</t>
  </si>
  <si>
    <t>6 m3 afzetcontainer</t>
  </si>
  <si>
    <t>9 m3 afzetcontainer</t>
  </si>
  <si>
    <t>12 m3 afzetcontainer</t>
  </si>
  <si>
    <t>20 m3 afzetcontainer</t>
  </si>
  <si>
    <t>Eenmalige kosten plaatsing container</t>
  </si>
  <si>
    <t>Kosten per lediging*</t>
  </si>
  <si>
    <t>* Dit betreffen de kosten minus de eventuele opbrengst van de betreffende stroom. U mag hier derhalve negatieve kosten opgeven.</t>
  </si>
  <si>
    <t>Kosten per lediging**</t>
  </si>
  <si>
    <t>** Dit betreffen de kosten minus de eventuele opbrengst van de betreffende stroom. U mag hier derhalve negatieve kosten opgeven.</t>
  </si>
  <si>
    <t>240 L</t>
  </si>
  <si>
    <t>360 L</t>
  </si>
  <si>
    <t>660 L</t>
  </si>
  <si>
    <t>1000 L</t>
  </si>
  <si>
    <t>1100 L</t>
  </si>
  <si>
    <t>Vetten</t>
  </si>
  <si>
    <t>60 liter vat</t>
  </si>
  <si>
    <t>Kosten verwerking per ton</t>
  </si>
  <si>
    <t>PMD</t>
  </si>
  <si>
    <t>De Burght</t>
  </si>
  <si>
    <t>14e Montessorischool De Jordaan</t>
  </si>
  <si>
    <t>Theo Thijssenschool</t>
  </si>
  <si>
    <t>Boekmanschool</t>
  </si>
  <si>
    <t>De Kleine Reus</t>
  </si>
  <si>
    <t>De Witte Olifant</t>
  </si>
  <si>
    <t>De Witte Olifant gymzaal</t>
  </si>
  <si>
    <t>Basisschool Oostelijke Eilanden</t>
  </si>
  <si>
    <t>Basisschool Oostelijke Eilanden dependance</t>
  </si>
  <si>
    <t>De Notenkraker</t>
  </si>
  <si>
    <t>De Notenkraker dependance</t>
  </si>
  <si>
    <t>2e Dalton Pieter Bakkum</t>
  </si>
  <si>
    <t>1e Monterssorischool De Wielewaal</t>
  </si>
  <si>
    <t>Nicolaas Maesschool</t>
  </si>
  <si>
    <t>De Kleine Nicolaas</t>
  </si>
  <si>
    <t>Merkelbachschool</t>
  </si>
  <si>
    <t>Kindercampus Zuidas</t>
  </si>
  <si>
    <t>3e Daltonschool Alberdingk Thijm</t>
  </si>
  <si>
    <t>3e Daltonschool dependance</t>
  </si>
  <si>
    <t>Dongeschool</t>
  </si>
  <si>
    <t>Dongeschool gymzaal</t>
  </si>
  <si>
    <t>Dongeschool tijdelijk</t>
  </si>
  <si>
    <t>De Springstok OBS</t>
  </si>
  <si>
    <t>6e Montessorischool Anne Frank</t>
  </si>
  <si>
    <t>9e Montessorischool De Scholekster</t>
  </si>
  <si>
    <t>15e Montessorischool Van Maas en Waal</t>
  </si>
  <si>
    <t>15e Montessorischool gymzaal</t>
  </si>
  <si>
    <t>Oscar Carré</t>
  </si>
  <si>
    <t>Bestuurskantoor</t>
  </si>
  <si>
    <t xml:space="preserve">1015 BL  </t>
  </si>
  <si>
    <t>AMSTERDAM</t>
  </si>
  <si>
    <t xml:space="preserve">1016 RX  </t>
  </si>
  <si>
    <t xml:space="preserve">1015 NG  </t>
  </si>
  <si>
    <t>1015 MH</t>
  </si>
  <si>
    <t xml:space="preserve">1018 ZA  </t>
  </si>
  <si>
    <t xml:space="preserve">1017 VA  </t>
  </si>
  <si>
    <t>1017 TV</t>
  </si>
  <si>
    <t xml:space="preserve">1011 LX  </t>
  </si>
  <si>
    <t xml:space="preserve">1018 RK  </t>
  </si>
  <si>
    <t xml:space="preserve">1058 VC  </t>
  </si>
  <si>
    <t>1058 TE</t>
  </si>
  <si>
    <t xml:space="preserve">1077 AZ </t>
  </si>
  <si>
    <t xml:space="preserve">1077 HA </t>
  </si>
  <si>
    <t xml:space="preserve">1071 RH  </t>
  </si>
  <si>
    <t>1075 NL</t>
  </si>
  <si>
    <t xml:space="preserve">1076 BN   </t>
  </si>
  <si>
    <t xml:space="preserve">1082 LP  </t>
  </si>
  <si>
    <t>1083 HP</t>
  </si>
  <si>
    <t>1073 TN</t>
  </si>
  <si>
    <t xml:space="preserve">1073 TV  </t>
  </si>
  <si>
    <t xml:space="preserve">1078 VN  </t>
  </si>
  <si>
    <t>1078 KW</t>
  </si>
  <si>
    <t xml:space="preserve">1074 XR  </t>
  </si>
  <si>
    <t xml:space="preserve">1078 VJ  </t>
  </si>
  <si>
    <t xml:space="preserve">1073 TE  </t>
  </si>
  <si>
    <t xml:space="preserve">1079  AZ  </t>
  </si>
  <si>
    <t xml:space="preserve">1072 TS  </t>
  </si>
  <si>
    <t>1072 AW</t>
  </si>
  <si>
    <t>100D</t>
  </si>
  <si>
    <t>124-126</t>
  </si>
  <si>
    <t>113B</t>
  </si>
  <si>
    <t>75-77</t>
  </si>
  <si>
    <t>41-43</t>
  </si>
  <si>
    <t>215-1</t>
  </si>
  <si>
    <t>Ruysdaelkade</t>
  </si>
  <si>
    <t>1e Jan van de Heijdenstraat</t>
  </si>
  <si>
    <t>Uiterwaardenstraat</t>
  </si>
  <si>
    <t>Karel du Jardinstraat</t>
  </si>
  <si>
    <t xml:space="preserve">Nierstraat </t>
  </si>
  <si>
    <t xml:space="preserve">2e Jan van der Heijdenstraat </t>
  </si>
  <si>
    <t xml:space="preserve">Geulstraat </t>
  </si>
  <si>
    <t>Dintelstraat Gym</t>
  </si>
  <si>
    <t xml:space="preserve">Dintelstraat </t>
  </si>
  <si>
    <t xml:space="preserve">Van Ostadestraat </t>
  </si>
  <si>
    <t xml:space="preserve">Antonio Vivaldistraat </t>
  </si>
  <si>
    <t>A.J. Ernstraat</t>
  </si>
  <si>
    <t xml:space="preserve">Stadionkade </t>
  </si>
  <si>
    <t>Cornelis Kruzemanstraat</t>
  </si>
  <si>
    <t>Nicolaas Maesstraat</t>
  </si>
  <si>
    <t xml:space="preserve">Corellistraat </t>
  </si>
  <si>
    <t xml:space="preserve">Willem Witsenstraat </t>
  </si>
  <si>
    <t xml:space="preserve">Woestduinstraat </t>
  </si>
  <si>
    <t xml:space="preserve">Theophile de Bockstraat </t>
  </si>
  <si>
    <t xml:space="preserve">Nieuwe Wittenburgerstraat </t>
  </si>
  <si>
    <t xml:space="preserve">Kraijenhoffstraat </t>
  </si>
  <si>
    <t>Nieuwe Ridderstraat (gymzaal)</t>
  </si>
  <si>
    <t xml:space="preserve">Oude Schans </t>
  </si>
  <si>
    <t xml:space="preserve">Nieuwe Uilenburgerstraat </t>
  </si>
  <si>
    <t xml:space="preserve">Noorderstraat </t>
  </si>
  <si>
    <t xml:space="preserve">Nieuwe Looierstraat </t>
  </si>
  <si>
    <t xml:space="preserve">Korte Lepelstraat </t>
  </si>
  <si>
    <t xml:space="preserve">Elandsstraat </t>
  </si>
  <si>
    <t xml:space="preserve">Keizersgracht </t>
  </si>
  <si>
    <t>Herengracht</t>
  </si>
  <si>
    <t>Elandsstraat</t>
  </si>
  <si>
    <t>Anjeliersstraat</t>
  </si>
  <si>
    <t>Westerstraat</t>
  </si>
  <si>
    <t>Inhoud rolcontainer in liters</t>
  </si>
  <si>
    <t>Totaal inschrijfprijs inclusief BTW</t>
  </si>
  <si>
    <t>Totaal inschrijfprijs exclusief BTW</t>
  </si>
  <si>
    <t>School</t>
  </si>
  <si>
    <t>Olympia (ophaaladres: Donarstraat 2)</t>
  </si>
  <si>
    <t>500 liter rolcontainer</t>
  </si>
  <si>
    <t>* specificatie per locatie inzichtelijk in Locatiedossiers (nummer 1 tot en met 36)</t>
  </si>
  <si>
    <t>De Kleine Reus Looierstraat</t>
  </si>
  <si>
    <t>De Kleine Reus Noorderstraat</t>
  </si>
  <si>
    <t>05-07</t>
  </si>
  <si>
    <t>Inzamelfrequentie</t>
  </si>
  <si>
    <t>Plastic - folies</t>
  </si>
  <si>
    <t>Bouw en sloop afval**</t>
  </si>
  <si>
    <t>** Bij plaatsing wordt er ofwel gerekend met huur per maand en kosten per ledigiging ofwel met eenmalige plaatsingskosten en kosten verwerking per ton. U dient hier voor beide opties prijzen op te geven.</t>
  </si>
  <si>
    <t>Prijzen reinigen containers op afroep</t>
  </si>
  <si>
    <t>Reinigen container op afroep - per keer</t>
  </si>
  <si>
    <t>30 liter inzamelmiddel</t>
  </si>
  <si>
    <t>60 liter inzamelmiddel</t>
  </si>
  <si>
    <t>Kosten verwerking per kilogram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</si>
</sst>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  <numFmt numFmtId="167" formatCode="&quot;€&quot;\ #,##0.00"/>
  </numFmts>
  <fonts count="6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Verdana"/>
      <family val="2"/>
    </font>
    <font>
      <sz val="8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0000"/>
        <bgColor rgb="FFEFEFE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988">
    <xf numFmtId="0" fontId="0" fillId="0" borderId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0" fillId="0" borderId="17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18" applyNumberFormat="0" applyAlignment="0" applyProtection="0"/>
    <xf numFmtId="0" fontId="25" fillId="12" borderId="19" applyNumberFormat="0" applyAlignment="0" applyProtection="0"/>
    <xf numFmtId="0" fontId="26" fillId="12" borderId="18" applyNumberFormat="0" applyAlignment="0" applyProtection="0"/>
    <xf numFmtId="0" fontId="27" fillId="0" borderId="20" applyNumberFormat="0" applyFill="0" applyAlignment="0" applyProtection="0"/>
    <xf numFmtId="0" fontId="10" fillId="13" borderId="21" applyNumberFormat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6" fillId="0" borderId="0"/>
    <xf numFmtId="44" fontId="32" fillId="0" borderId="0" applyFont="0" applyFill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5" fillId="57" borderId="24" applyNumberFormat="0" applyAlignment="0" applyProtection="0"/>
    <xf numFmtId="0" fontId="36" fillId="58" borderId="25" applyNumberFormat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7" fillId="0" borderId="26" applyNumberFormat="0" applyFill="0" applyAlignment="0" applyProtection="0"/>
    <xf numFmtId="0" fontId="38" fillId="41" borderId="0" applyNumberFormat="0" applyBorder="0" applyAlignment="0" applyProtection="0"/>
    <xf numFmtId="0" fontId="39" fillId="44" borderId="24" applyNumberFormat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59" borderId="0" applyNumberFormat="0" applyBorder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4" fillId="40" borderId="0" applyNumberFormat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17" fillId="0" borderId="0"/>
    <xf numFmtId="0" fontId="17" fillId="0" borderId="0"/>
    <xf numFmtId="0" fontId="30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5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6" fillId="58" borderId="25" applyNumberFormat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43" fillId="59" borderId="0" applyNumberFormat="0" applyBorder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44" fontId="3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2" fillId="0" borderId="0"/>
    <xf numFmtId="0" fontId="52" fillId="0" borderId="0"/>
    <xf numFmtId="0" fontId="5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7" fillId="0" borderId="0"/>
    <xf numFmtId="0" fontId="53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7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166" fontId="32" fillId="0" borderId="0" applyFont="0" applyFill="0" applyBorder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32" fillId="0" borderId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44" fontId="3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165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7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7" borderId="2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4" borderId="2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17" fillId="0" borderId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9" fillId="44" borderId="24" applyNumberFormat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32" fillId="60" borderId="30" applyNumberFormat="0" applyFont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46" fillId="0" borderId="31" applyNumberFormat="0" applyFill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54" fillId="0" borderId="1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0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54" fillId="0" borderId="1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54" fillId="0" borderId="1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50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54" fillId="0" borderId="1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54" fillId="0" borderId="1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54" fillId="0" borderId="1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54" fillId="0" borderId="1"/>
    <xf numFmtId="9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7" borderId="32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7" borderId="2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9" fillId="44" borderId="24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17" fillId="0" borderId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9" fillId="44" borderId="24" applyNumberFormat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32" fillId="60" borderId="30" applyNumberFormat="0" applyFont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46" fillId="0" borderId="31" applyNumberFormat="0" applyFill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17" fillId="0" borderId="0"/>
    <xf numFmtId="0" fontId="17" fillId="0" borderId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54" fillId="0" borderId="1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0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54" fillId="0" borderId="1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54" fillId="0" borderId="1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50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54" fillId="0" borderId="1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54" fillId="0" borderId="1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54" fillId="0" borderId="1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50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54" fillId="0" borderId="1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35" fillId="57" borderId="24" applyNumberFormat="0" applyAlignment="0" applyProtection="0"/>
    <xf numFmtId="0" fontId="39" fillId="44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35" fillId="57" borderId="24" applyNumberFormat="0" applyAlignment="0" applyProtection="0"/>
    <xf numFmtId="0" fontId="46" fillId="0" borderId="31" applyNumberFormat="0" applyFill="0" applyAlignment="0" applyProtection="0"/>
    <xf numFmtId="0" fontId="32" fillId="60" borderId="30" applyNumberFormat="0" applyFont="0" applyAlignment="0" applyProtection="0"/>
    <xf numFmtId="0" fontId="39" fillId="44" borderId="24" applyNumberFormat="0" applyAlignment="0" applyProtection="0"/>
    <xf numFmtId="0" fontId="50" fillId="60" borderId="30" applyNumberFormat="0" applyFon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2" fillId="60" borderId="30" applyNumberFormat="0" applyFont="0" applyAlignment="0" applyProtection="0"/>
    <xf numFmtId="0" fontId="54" fillId="0" borderId="1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47" fillId="57" borderId="32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50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54" fillId="0" borderId="1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54" fillId="0" borderId="1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5" fillId="57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9" fillId="44" borderId="24" applyNumberForma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32" fillId="60" borderId="30" applyNumberFormat="0" applyFont="0" applyAlignment="0" applyProtection="0"/>
    <xf numFmtId="0" fontId="54" fillId="0" borderId="1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6" fillId="0" borderId="31" applyNumberFormat="0" applyFill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47" fillId="57" borderId="32" applyNumberFormat="0" applyAlignment="0" applyProtection="0"/>
    <xf numFmtId="0" fontId="54" fillId="0" borderId="1"/>
    <xf numFmtId="4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0" fillId="0" borderId="0" applyFont="0" applyFill="0" applyBorder="0" applyAlignment="0" applyProtection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4" fillId="0" borderId="1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22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61" fillId="0" borderId="0"/>
    <xf numFmtId="0" fontId="61" fillId="0" borderId="0"/>
    <xf numFmtId="0" fontId="61" fillId="0" borderId="0"/>
  </cellStyleXfs>
  <cellXfs count="21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0" fillId="0" borderId="0" xfId="0" applyFill="1"/>
    <xf numFmtId="0" fontId="6" fillId="0" borderId="0" xfId="0" applyFont="1" applyFill="1" applyAlignment="1"/>
    <xf numFmtId="0" fontId="9" fillId="0" borderId="0" xfId="0" applyFont="1"/>
    <xf numFmtId="0" fontId="3" fillId="3" borderId="0" xfId="0" applyFont="1" applyFill="1" applyProtection="1"/>
    <xf numFmtId="0" fontId="4" fillId="3" borderId="0" xfId="0" applyFont="1" applyFill="1" applyProtection="1"/>
    <xf numFmtId="0" fontId="0" fillId="0" borderId="1" xfId="0" applyBorder="1"/>
    <xf numFmtId="0" fontId="3" fillId="3" borderId="1" xfId="0" applyFont="1" applyFill="1" applyBorder="1" applyProtection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0" fillId="3" borderId="0" xfId="0" applyFont="1" applyFill="1"/>
    <xf numFmtId="0" fontId="4" fillId="0" borderId="0" xfId="0" applyFont="1" applyFill="1" applyProtection="1"/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1" xfId="0" applyFill="1" applyBorder="1" applyProtection="1">
      <protection locked="0"/>
    </xf>
    <xf numFmtId="43" fontId="0" fillId="0" borderId="1" xfId="0" applyNumberFormat="1" applyFill="1" applyBorder="1" applyProtection="1">
      <protection locked="0"/>
    </xf>
    <xf numFmtId="10" fontId="0" fillId="0" borderId="1" xfId="0" applyNumberFormat="1" applyFill="1" applyBorder="1" applyProtection="1">
      <protection locked="0"/>
    </xf>
    <xf numFmtId="44" fontId="0" fillId="0" borderId="1" xfId="0" applyNumberFormat="1" applyFill="1" applyBorder="1"/>
    <xf numFmtId="0" fontId="0" fillId="0" borderId="0" xfId="0" applyFill="1" applyProtection="1">
      <protection locked="0"/>
    </xf>
    <xf numFmtId="43" fontId="3" fillId="0" borderId="1" xfId="0" applyNumberFormat="1" applyFont="1" applyFill="1" applyBorder="1" applyProtection="1">
      <protection locked="0"/>
    </xf>
    <xf numFmtId="10" fontId="3" fillId="0" borderId="1" xfId="0" applyNumberFormat="1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quotePrefix="1" applyBorder="1"/>
    <xf numFmtId="0" fontId="13" fillId="0" borderId="0" xfId="0" applyFont="1"/>
    <xf numFmtId="0" fontId="0" fillId="0" borderId="0" xfId="0"/>
    <xf numFmtId="0" fontId="0" fillId="0" borderId="0" xfId="0" applyFill="1"/>
    <xf numFmtId="0" fontId="0" fillId="0" borderId="1" xfId="0" applyBorder="1"/>
    <xf numFmtId="0" fontId="14" fillId="0" borderId="1" xfId="0" applyFont="1" applyFill="1" applyBorder="1" applyProtection="1">
      <protection locked="0"/>
    </xf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0" fillId="6" borderId="0" xfId="0" quotePrefix="1" applyFill="1" applyBorder="1"/>
    <xf numFmtId="0" fontId="0" fillId="6" borderId="0" xfId="0" applyFill="1" applyBorder="1"/>
    <xf numFmtId="0" fontId="55" fillId="0" borderId="0" xfId="0" applyFont="1" applyAlignment="1">
      <alignment horizontal="left" vertical="top"/>
    </xf>
    <xf numFmtId="0" fontId="55" fillId="0" borderId="0" xfId="0" applyNumberFormat="1" applyFont="1" applyAlignment="1">
      <alignment horizontal="left" vertical="top"/>
    </xf>
    <xf numFmtId="0" fontId="56" fillId="0" borderId="0" xfId="0" applyFont="1" applyAlignment="1">
      <alignment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6" borderId="0" xfId="0" applyFill="1"/>
    <xf numFmtId="0" fontId="0" fillId="6" borderId="35" xfId="0" applyFill="1" applyBorder="1" applyAlignment="1">
      <alignment horizontal="center"/>
    </xf>
    <xf numFmtId="0" fontId="58" fillId="6" borderId="4" xfId="0" applyFont="1" applyFill="1" applyBorder="1"/>
    <xf numFmtId="0" fontId="60" fillId="6" borderId="0" xfId="0" applyFont="1" applyFill="1" applyBorder="1" applyAlignment="1"/>
    <xf numFmtId="0" fontId="10" fillId="6" borderId="0" xfId="0" applyFont="1" applyFill="1" applyBorder="1" applyAlignment="1">
      <alignment horizontal="center"/>
    </xf>
    <xf numFmtId="0" fontId="10" fillId="6" borderId="0" xfId="0" applyFont="1" applyFill="1" applyBorder="1"/>
    <xf numFmtId="0" fontId="0" fillId="6" borderId="0" xfId="0" applyFill="1" applyBorder="1" applyAlignment="1">
      <alignment horizontal="center"/>
    </xf>
    <xf numFmtId="167" fontId="10" fillId="6" borderId="0" xfId="0" applyNumberFormat="1" applyFont="1" applyFill="1" applyBorder="1" applyAlignment="1">
      <alignment horizontal="right"/>
    </xf>
    <xf numFmtId="167" fontId="10" fillId="6" borderId="0" xfId="0" applyNumberFormat="1" applyFont="1" applyFill="1" applyBorder="1"/>
    <xf numFmtId="14" fontId="0" fillId="6" borderId="1" xfId="0" applyNumberFormat="1" applyFill="1" applyBorder="1"/>
    <xf numFmtId="44" fontId="0" fillId="6" borderId="1" xfId="25984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44" fontId="0" fillId="6" borderId="1" xfId="25984" applyFont="1" applyFill="1" applyBorder="1" applyProtection="1">
      <protection locked="0"/>
    </xf>
    <xf numFmtId="0" fontId="55" fillId="0" borderId="0" xfId="0" applyNumberFormat="1" applyFont="1" applyFill="1" applyAlignment="1">
      <alignment horizontal="left" vertical="top"/>
    </xf>
    <xf numFmtId="0" fontId="16" fillId="0" borderId="0" xfId="0" applyFont="1" applyFill="1" applyAlignment="1">
      <alignment vertical="top"/>
    </xf>
    <xf numFmtId="0" fontId="11" fillId="61" borderId="2" xfId="0" applyFont="1" applyFill="1" applyBorder="1" applyAlignment="1">
      <alignment horizontal="left"/>
    </xf>
    <xf numFmtId="0" fontId="1" fillId="61" borderId="3" xfId="0" applyFont="1" applyFill="1" applyBorder="1"/>
    <xf numFmtId="0" fontId="1" fillId="61" borderId="4" xfId="0" applyFont="1" applyFill="1" applyBorder="1"/>
    <xf numFmtId="0" fontId="1" fillId="61" borderId="2" xfId="0" applyFont="1" applyFill="1" applyBorder="1" applyAlignment="1">
      <alignment horizontal="center"/>
    </xf>
    <xf numFmtId="0" fontId="1" fillId="61" borderId="14" xfId="0" applyFont="1" applyFill="1" applyBorder="1"/>
    <xf numFmtId="0" fontId="2" fillId="61" borderId="0" xfId="0" applyFont="1" applyFill="1" applyProtection="1"/>
    <xf numFmtId="0" fontId="10" fillId="61" borderId="0" xfId="0" applyFont="1" applyFill="1"/>
    <xf numFmtId="0" fontId="10" fillId="61" borderId="1" xfId="0" applyFont="1" applyFill="1" applyBorder="1"/>
    <xf numFmtId="0" fontId="10" fillId="61" borderId="1" xfId="0" applyFont="1" applyFill="1" applyBorder="1" applyAlignment="1">
      <alignment horizontal="center"/>
    </xf>
    <xf numFmtId="167" fontId="1" fillId="61" borderId="1" xfId="0" applyNumberFormat="1" applyFont="1" applyFill="1" applyBorder="1" applyAlignment="1">
      <alignment horizontal="center"/>
    </xf>
    <xf numFmtId="167" fontId="1" fillId="61" borderId="35" xfId="0" applyNumberFormat="1" applyFont="1" applyFill="1" applyBorder="1" applyAlignment="1">
      <alignment horizontal="center"/>
    </xf>
    <xf numFmtId="167" fontId="10" fillId="61" borderId="1" xfId="0" applyNumberFormat="1" applyFont="1" applyFill="1" applyBorder="1" applyAlignment="1">
      <alignment horizontal="right"/>
    </xf>
    <xf numFmtId="167" fontId="10" fillId="61" borderId="1" xfId="0" applyNumberFormat="1" applyFont="1" applyFill="1" applyBorder="1"/>
    <xf numFmtId="167" fontId="59" fillId="61" borderId="1" xfId="0" applyNumberFormat="1" applyFont="1" applyFill="1" applyBorder="1"/>
    <xf numFmtId="0" fontId="10" fillId="61" borderId="1" xfId="0" applyFont="1" applyFill="1" applyBorder="1" applyAlignment="1">
      <alignment horizontal="center" wrapText="1"/>
    </xf>
    <xf numFmtId="44" fontId="0" fillId="62" borderId="1" xfId="25984" applyFont="1" applyFill="1" applyBorder="1" applyProtection="1">
      <protection locked="0"/>
    </xf>
    <xf numFmtId="44" fontId="0" fillId="62" borderId="1" xfId="25984" applyFont="1" applyFill="1" applyBorder="1" applyAlignment="1" applyProtection="1">
      <alignment horizontal="center"/>
      <protection locked="0"/>
    </xf>
    <xf numFmtId="44" fontId="0" fillId="62" borderId="35" xfId="25984" applyFont="1" applyFill="1" applyBorder="1" applyAlignment="1" applyProtection="1">
      <alignment horizontal="center"/>
      <protection locked="0"/>
    </xf>
    <xf numFmtId="1" fontId="10" fillId="61" borderId="1" xfId="0" applyNumberFormat="1" applyFont="1" applyFill="1" applyBorder="1"/>
    <xf numFmtId="1" fontId="10" fillId="61" borderId="1" xfId="0" applyNumberFormat="1" applyFont="1" applyFill="1" applyBorder="1" applyAlignment="1">
      <alignment horizontal="center"/>
    </xf>
    <xf numFmtId="0" fontId="62" fillId="63" borderId="36" xfId="25985" applyFont="1" applyFill="1" applyBorder="1" applyAlignment="1">
      <alignment vertical="center"/>
    </xf>
    <xf numFmtId="0" fontId="62" fillId="64" borderId="36" xfId="25985" applyFont="1" applyFill="1" applyBorder="1" applyAlignment="1">
      <alignment vertical="center"/>
    </xf>
    <xf numFmtId="0" fontId="62" fillId="63" borderId="36" xfId="25986" applyFont="1" applyFill="1" applyBorder="1" applyAlignment="1">
      <alignment vertical="center"/>
    </xf>
    <xf numFmtId="0" fontId="62" fillId="64" borderId="36" xfId="25986" applyFont="1" applyFill="1" applyBorder="1" applyAlignment="1">
      <alignment vertical="center"/>
    </xf>
    <xf numFmtId="0" fontId="62" fillId="63" borderId="36" xfId="25987" applyFont="1" applyFill="1" applyBorder="1" applyAlignment="1">
      <alignment vertical="center"/>
    </xf>
    <xf numFmtId="0" fontId="62" fillId="64" borderId="36" xfId="25987" applyFont="1" applyFill="1" applyBorder="1" applyAlignment="1">
      <alignment vertical="center"/>
    </xf>
    <xf numFmtId="1" fontId="9" fillId="0" borderId="0" xfId="0" applyNumberFormat="1" applyFont="1" applyAlignment="1">
      <alignment horizontal="right"/>
    </xf>
    <xf numFmtId="1" fontId="55" fillId="0" borderId="0" xfId="0" applyNumberFormat="1" applyFont="1" applyFill="1" applyAlignment="1">
      <alignment horizontal="right" vertical="top"/>
    </xf>
    <xf numFmtId="1" fontId="16" fillId="0" borderId="0" xfId="0" applyNumberFormat="1" applyFont="1" applyFill="1" applyAlignment="1">
      <alignment horizontal="right"/>
    </xf>
    <xf numFmtId="1" fontId="16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right"/>
    </xf>
    <xf numFmtId="1" fontId="0" fillId="0" borderId="0" xfId="0" applyNumberFormat="1" applyAlignment="1">
      <alignment horizontal="right"/>
    </xf>
    <xf numFmtId="0" fontId="0" fillId="65" borderId="0" xfId="0" applyFill="1"/>
    <xf numFmtId="1" fontId="0" fillId="6" borderId="1" xfId="0" applyNumberFormat="1" applyFill="1" applyBorder="1"/>
    <xf numFmtId="0" fontId="10" fillId="3" borderId="1" xfId="0" applyFont="1" applyFill="1" applyBorder="1" applyAlignment="1">
      <alignment horizontal="center" wrapText="1"/>
    </xf>
    <xf numFmtId="0" fontId="62" fillId="66" borderId="36" xfId="25985" applyFont="1" applyFill="1" applyBorder="1" applyAlignment="1">
      <alignment vertical="center"/>
    </xf>
    <xf numFmtId="0" fontId="62" fillId="66" borderId="36" xfId="25986" applyFont="1" applyFill="1" applyBorder="1" applyAlignment="1">
      <alignment vertical="center"/>
    </xf>
    <xf numFmtId="0" fontId="55" fillId="65" borderId="0" xfId="0" applyNumberFormat="1" applyFont="1" applyFill="1" applyAlignment="1">
      <alignment horizontal="left" vertical="top"/>
    </xf>
    <xf numFmtId="0" fontId="55" fillId="65" borderId="0" xfId="0" applyFont="1" applyFill="1" applyAlignment="1">
      <alignment horizontal="left" vertical="top"/>
    </xf>
    <xf numFmtId="0" fontId="62" fillId="66" borderId="36" xfId="25987" applyFont="1" applyFill="1" applyBorder="1" applyAlignment="1">
      <alignment vertical="center"/>
    </xf>
    <xf numFmtId="1" fontId="55" fillId="65" borderId="0" xfId="0" applyNumberFormat="1" applyFont="1" applyFill="1" applyAlignment="1">
      <alignment horizontal="right" vertical="top"/>
    </xf>
    <xf numFmtId="1" fontId="16" fillId="65" borderId="0" xfId="0" applyNumberFormat="1" applyFont="1" applyFill="1" applyAlignment="1">
      <alignment horizontal="right"/>
    </xf>
    <xf numFmtId="1" fontId="16" fillId="65" borderId="0" xfId="0" applyNumberFormat="1" applyFont="1" applyFill="1"/>
    <xf numFmtId="1" fontId="0" fillId="65" borderId="0" xfId="0" applyNumberFormat="1" applyFill="1"/>
    <xf numFmtId="0" fontId="62" fillId="67" borderId="36" xfId="25985" applyFont="1" applyFill="1" applyBorder="1" applyAlignment="1">
      <alignment vertical="center"/>
    </xf>
    <xf numFmtId="0" fontId="62" fillId="67" borderId="36" xfId="25986" applyFont="1" applyFill="1" applyBorder="1" applyAlignment="1">
      <alignment vertical="center"/>
    </xf>
    <xf numFmtId="0" fontId="16" fillId="65" borderId="0" xfId="0" applyFont="1" applyFill="1" applyAlignment="1">
      <alignment vertical="top"/>
    </xf>
    <xf numFmtId="0" fontId="62" fillId="67" borderId="36" xfId="25987" applyFont="1" applyFill="1" applyBorder="1" applyAlignment="1">
      <alignment vertical="center"/>
    </xf>
    <xf numFmtId="1" fontId="0" fillId="65" borderId="0" xfId="0" applyNumberFormat="1" applyFill="1" applyAlignment="1">
      <alignment horizontal="right"/>
    </xf>
    <xf numFmtId="0" fontId="56" fillId="65" borderId="0" xfId="0" applyFont="1" applyFill="1" applyAlignment="1">
      <alignment vertical="top"/>
    </xf>
    <xf numFmtId="0" fontId="58" fillId="6" borderId="0" xfId="0" applyFont="1" applyFill="1" applyBorder="1"/>
    <xf numFmtId="167" fontId="59" fillId="61" borderId="1" xfId="25984" applyNumberFormat="1" applyFont="1" applyFill="1" applyBorder="1"/>
    <xf numFmtId="0" fontId="62" fillId="0" borderId="36" xfId="25985" applyFont="1" applyFill="1" applyBorder="1" applyAlignment="1">
      <alignment vertical="center"/>
    </xf>
    <xf numFmtId="0" fontId="62" fillId="0" borderId="36" xfId="25986" applyFont="1" applyFill="1" applyBorder="1" applyAlignment="1">
      <alignment vertical="center"/>
    </xf>
    <xf numFmtId="0" fontId="55" fillId="0" borderId="0" xfId="0" applyFont="1" applyFill="1" applyAlignment="1">
      <alignment horizontal="left" vertical="top"/>
    </xf>
    <xf numFmtId="0" fontId="62" fillId="0" borderId="36" xfId="25987" applyFont="1" applyFill="1" applyBorder="1" applyAlignment="1">
      <alignment vertical="center"/>
    </xf>
    <xf numFmtId="0" fontId="16" fillId="63" borderId="36" xfId="25985" applyFont="1" applyFill="1" applyBorder="1" applyAlignment="1">
      <alignment vertical="center"/>
    </xf>
    <xf numFmtId="0" fontId="56" fillId="0" borderId="0" xfId="0" applyFont="1" applyFill="1" applyAlignment="1">
      <alignment vertical="top"/>
    </xf>
    <xf numFmtId="0" fontId="0" fillId="0" borderId="0" xfId="0" quotePrefix="1" applyFill="1" applyBorder="1"/>
    <xf numFmtId="0" fontId="16" fillId="64" borderId="36" xfId="25985" applyFont="1" applyFill="1" applyBorder="1" applyAlignment="1">
      <alignment vertical="center"/>
    </xf>
    <xf numFmtId="16" fontId="55" fillId="0" borderId="0" xfId="0" quotePrefix="1" applyNumberFormat="1" applyFont="1" applyAlignment="1">
      <alignment horizontal="left" vertical="top"/>
    </xf>
    <xf numFmtId="0" fontId="0" fillId="0" borderId="1" xfId="0" applyFont="1" applyBorder="1"/>
    <xf numFmtId="0" fontId="0" fillId="0" borderId="1" xfId="0" applyFont="1" applyFill="1" applyBorder="1"/>
    <xf numFmtId="0" fontId="0" fillId="63" borderId="1" xfId="25985" applyFont="1" applyFill="1" applyBorder="1" applyAlignment="1">
      <alignment vertical="center"/>
    </xf>
    <xf numFmtId="0" fontId="0" fillId="0" borderId="40" xfId="0" applyFont="1" applyBorder="1"/>
    <xf numFmtId="0" fontId="0" fillId="6" borderId="40" xfId="0" applyFill="1" applyBorder="1"/>
    <xf numFmtId="44" fontId="0" fillId="62" borderId="40" xfId="25984" applyFont="1" applyFill="1" applyBorder="1" applyProtection="1">
      <protection locked="0"/>
    </xf>
    <xf numFmtId="1" fontId="0" fillId="6" borderId="40" xfId="0" applyNumberFormat="1" applyFill="1" applyBorder="1" applyAlignment="1">
      <alignment horizontal="center"/>
    </xf>
    <xf numFmtId="167" fontId="1" fillId="61" borderId="40" xfId="0" applyNumberFormat="1" applyFont="1" applyFill="1" applyBorder="1" applyAlignment="1">
      <alignment horizontal="center"/>
    </xf>
    <xf numFmtId="44" fontId="0" fillId="62" borderId="40" xfId="25984" applyFont="1" applyFill="1" applyBorder="1" applyAlignment="1" applyProtection="1">
      <alignment horizontal="center"/>
      <protection locked="0"/>
    </xf>
    <xf numFmtId="167" fontId="10" fillId="61" borderId="40" xfId="0" applyNumberFormat="1" applyFont="1" applyFill="1" applyBorder="1" applyAlignment="1">
      <alignment horizontal="right"/>
    </xf>
    <xf numFmtId="167" fontId="10" fillId="61" borderId="40" xfId="0" applyNumberFormat="1" applyFont="1" applyFill="1" applyBorder="1"/>
    <xf numFmtId="0" fontId="0" fillId="63" borderId="39" xfId="25985" applyFont="1" applyFill="1" applyBorder="1" applyAlignment="1">
      <alignment vertical="center"/>
    </xf>
    <xf numFmtId="0" fontId="0" fillId="6" borderId="39" xfId="0" applyFill="1" applyBorder="1"/>
    <xf numFmtId="44" fontId="0" fillId="62" borderId="39" xfId="25984" applyFont="1" applyFill="1" applyBorder="1" applyProtection="1">
      <protection locked="0"/>
    </xf>
    <xf numFmtId="167" fontId="1" fillId="61" borderId="39" xfId="0" applyNumberFormat="1" applyFont="1" applyFill="1" applyBorder="1" applyAlignment="1">
      <alignment horizontal="center"/>
    </xf>
    <xf numFmtId="44" fontId="0" fillId="62" borderId="39" xfId="25984" applyFont="1" applyFill="1" applyBorder="1" applyAlignment="1" applyProtection="1">
      <alignment horizontal="center"/>
      <protection locked="0"/>
    </xf>
    <xf numFmtId="167" fontId="10" fillId="61" borderId="39" xfId="0" applyNumberFormat="1" applyFont="1" applyFill="1" applyBorder="1" applyAlignment="1">
      <alignment horizontal="right"/>
    </xf>
    <xf numFmtId="167" fontId="10" fillId="61" borderId="39" xfId="0" applyNumberFormat="1" applyFont="1" applyFill="1" applyBorder="1"/>
    <xf numFmtId="0" fontId="0" fillId="0" borderId="35" xfId="0" applyFont="1" applyFill="1" applyBorder="1"/>
    <xf numFmtId="0" fontId="0" fillId="6" borderId="35" xfId="0" applyFill="1" applyBorder="1"/>
    <xf numFmtId="44" fontId="0" fillId="62" borderId="35" xfId="25984" applyFont="1" applyFill="1" applyBorder="1" applyProtection="1">
      <protection locked="0"/>
    </xf>
    <xf numFmtId="167" fontId="10" fillId="61" borderId="35" xfId="0" applyNumberFormat="1" applyFont="1" applyFill="1" applyBorder="1" applyAlignment="1">
      <alignment horizontal="right"/>
    </xf>
    <xf numFmtId="167" fontId="10" fillId="61" borderId="35" xfId="0" applyNumberFormat="1" applyFont="1" applyFill="1" applyBorder="1"/>
    <xf numFmtId="1" fontId="0" fillId="6" borderId="39" xfId="0" applyNumberFormat="1" applyFill="1" applyBorder="1" applyAlignment="1">
      <alignment horizontal="center"/>
    </xf>
    <xf numFmtId="44" fontId="0" fillId="0" borderId="1" xfId="25984" applyFont="1" applyFill="1" applyBorder="1" applyAlignment="1" applyProtection="1">
      <alignment horizontal="center"/>
      <protection locked="0"/>
    </xf>
    <xf numFmtId="1" fontId="55" fillId="0" borderId="0" xfId="0" applyNumberFormat="1" applyFont="1" applyFill="1" applyAlignment="1">
      <alignment horizontal="left" vertical="top"/>
    </xf>
    <xf numFmtId="0" fontId="12" fillId="62" borderId="8" xfId="0" applyFont="1" applyFill="1" applyBorder="1" applyAlignment="1" applyProtection="1">
      <alignment horizontal="left" wrapText="1"/>
      <protection locked="0"/>
    </xf>
    <xf numFmtId="0" fontId="12" fillId="62" borderId="9" xfId="0" applyFont="1" applyFill="1" applyBorder="1" applyAlignment="1" applyProtection="1">
      <alignment horizontal="left" wrapText="1"/>
      <protection locked="0"/>
    </xf>
    <xf numFmtId="0" fontId="12" fillId="62" borderId="10" xfId="0" applyFont="1" applyFill="1" applyBorder="1" applyAlignment="1" applyProtection="1">
      <alignment horizontal="left" wrapText="1"/>
      <protection locked="0"/>
    </xf>
    <xf numFmtId="0" fontId="12" fillId="62" borderId="5" xfId="0" applyFont="1" applyFill="1" applyBorder="1" applyAlignment="1" applyProtection="1">
      <alignment horizontal="left" wrapText="1"/>
      <protection locked="0"/>
    </xf>
    <xf numFmtId="0" fontId="12" fillId="62" borderId="6" xfId="0" applyFont="1" applyFill="1" applyBorder="1" applyAlignment="1" applyProtection="1">
      <alignment horizontal="left" wrapText="1"/>
      <protection locked="0"/>
    </xf>
    <xf numFmtId="0" fontId="12" fillId="62" borderId="7" xfId="0" applyFont="1" applyFill="1" applyBorder="1" applyAlignment="1" applyProtection="1">
      <alignment horizontal="left" wrapText="1"/>
      <protection locked="0"/>
    </xf>
    <xf numFmtId="0" fontId="12" fillId="62" borderId="11" xfId="0" applyFont="1" applyFill="1" applyBorder="1" applyAlignment="1" applyProtection="1">
      <alignment horizontal="left" wrapText="1"/>
      <protection locked="0"/>
    </xf>
    <xf numFmtId="0" fontId="12" fillId="62" borderId="12" xfId="0" applyFont="1" applyFill="1" applyBorder="1" applyAlignment="1" applyProtection="1">
      <alignment horizontal="left" wrapText="1"/>
      <protection locked="0"/>
    </xf>
    <xf numFmtId="0" fontId="12" fillId="62" borderId="13" xfId="0" applyFont="1" applyFill="1" applyBorder="1" applyAlignment="1" applyProtection="1">
      <alignment horizontal="left" wrapText="1"/>
      <protection locked="0"/>
    </xf>
    <xf numFmtId="164" fontId="12" fillId="62" borderId="8" xfId="0" applyNumberFormat="1" applyFont="1" applyFill="1" applyBorder="1" applyAlignment="1" applyProtection="1">
      <alignment horizontal="left" wrapText="1"/>
      <protection locked="0"/>
    </xf>
    <xf numFmtId="164" fontId="12" fillId="62" borderId="9" xfId="0" applyNumberFormat="1" applyFont="1" applyFill="1" applyBorder="1" applyAlignment="1" applyProtection="1">
      <alignment horizontal="left" wrapText="1"/>
      <protection locked="0"/>
    </xf>
    <xf numFmtId="164" fontId="12" fillId="62" borderId="10" xfId="0" applyNumberFormat="1" applyFont="1" applyFill="1" applyBorder="1" applyAlignment="1" applyProtection="1">
      <alignment horizontal="left" wrapText="1"/>
      <protection locked="0"/>
    </xf>
    <xf numFmtId="0" fontId="57" fillId="61" borderId="37" xfId="0" applyFont="1" applyFill="1" applyBorder="1" applyAlignment="1" applyProtection="1">
      <alignment horizontal="center" vertical="center"/>
    </xf>
    <xf numFmtId="0" fontId="57" fillId="61" borderId="0" xfId="0" applyFont="1" applyFill="1" applyBorder="1" applyAlignment="1" applyProtection="1">
      <alignment horizontal="center" vertical="center"/>
    </xf>
    <xf numFmtId="0" fontId="57" fillId="61" borderId="38" xfId="0" applyFont="1" applyFill="1" applyBorder="1" applyAlignment="1" applyProtection="1">
      <alignment horizontal="center" vertical="center"/>
    </xf>
    <xf numFmtId="0" fontId="57" fillId="61" borderId="33" xfId="0" applyFont="1" applyFill="1" applyBorder="1" applyAlignment="1" applyProtection="1">
      <alignment horizontal="center" vertical="center"/>
    </xf>
    <xf numFmtId="0" fontId="57" fillId="61" borderId="14" xfId="0" applyFont="1" applyFill="1" applyBorder="1" applyAlignment="1" applyProtection="1">
      <alignment horizontal="center" vertical="center"/>
    </xf>
    <xf numFmtId="0" fontId="57" fillId="61" borderId="34" xfId="0" applyFont="1" applyFill="1" applyBorder="1" applyAlignment="1" applyProtection="1">
      <alignment horizontal="center" vertical="center"/>
    </xf>
    <xf numFmtId="0" fontId="59" fillId="61" borderId="33" xfId="0" applyFont="1" applyFill="1" applyBorder="1" applyAlignment="1">
      <alignment horizontal="center" vertical="center"/>
    </xf>
    <xf numFmtId="0" fontId="59" fillId="61" borderId="14" xfId="0" applyFont="1" applyFill="1" applyBorder="1" applyAlignment="1">
      <alignment horizontal="center" vertical="center"/>
    </xf>
    <xf numFmtId="0" fontId="10" fillId="61" borderId="2" xfId="0" applyFont="1" applyFill="1" applyBorder="1" applyAlignment="1">
      <alignment horizontal="center"/>
    </xf>
    <xf numFmtId="0" fontId="10" fillId="61" borderId="3" xfId="0" applyFont="1" applyFill="1" applyBorder="1" applyAlignment="1">
      <alignment horizontal="center"/>
    </xf>
    <xf numFmtId="0" fontId="10" fillId="61" borderId="41" xfId="0" applyFont="1" applyFill="1" applyBorder="1" applyAlignment="1">
      <alignment horizontal="center"/>
    </xf>
    <xf numFmtId="0" fontId="0" fillId="0" borderId="4" xfId="0" applyFill="1" applyBorder="1"/>
    <xf numFmtId="44" fontId="0" fillId="0" borderId="4" xfId="25984" applyFont="1" applyFill="1" applyBorder="1" applyProtection="1">
      <protection locked="0"/>
    </xf>
    <xf numFmtId="44" fontId="0" fillId="0" borderId="4" xfId="25984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44" fontId="0" fillId="0" borderId="0" xfId="25984" applyFont="1" applyFill="1" applyBorder="1" applyProtection="1">
      <protection locked="0"/>
    </xf>
    <xf numFmtId="44" fontId="0" fillId="0" borderId="0" xfId="25984" applyFont="1" applyFill="1" applyBorder="1" applyAlignment="1" applyProtection="1">
      <alignment horizontal="center"/>
      <protection locked="0"/>
    </xf>
    <xf numFmtId="167" fontId="0" fillId="62" borderId="2" xfId="25984" applyNumberFormat="1" applyFont="1" applyFill="1" applyBorder="1" applyAlignment="1" applyProtection="1">
      <alignment horizontal="center"/>
      <protection locked="0"/>
    </xf>
    <xf numFmtId="167" fontId="0" fillId="62" borderId="3" xfId="25984" applyNumberFormat="1" applyFont="1" applyFill="1" applyBorder="1" applyAlignment="1" applyProtection="1">
      <alignment horizontal="center"/>
      <protection locked="0"/>
    </xf>
    <xf numFmtId="167" fontId="0" fillId="62" borderId="41" xfId="25984" applyNumberFormat="1" applyFont="1" applyFill="1" applyBorder="1" applyAlignment="1" applyProtection="1">
      <alignment horizontal="center"/>
      <protection locked="0"/>
    </xf>
  </cellXfs>
  <cellStyles count="25988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57" xfId="25985" xr:uid="{830C2900-A9E2-49B9-B4C6-85F50E0B8F78}"/>
    <cellStyle name="Standaard 58" xfId="25986" xr:uid="{CC2437C2-9C1E-4587-9C7B-F3C99BC8BA52}"/>
    <cellStyle name="Standaard 59" xfId="25987" xr:uid="{C5A2EEEC-586E-41C2-BD8F-8331435FD26F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colors>
    <mruColors>
      <color rgb="FF173583"/>
      <color rgb="FFC2E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2C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2C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2C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2C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2C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2C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2C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2C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2C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2C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2C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2C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2C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2C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2C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2C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2C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2C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2C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2C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2C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2C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2C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2C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2C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2C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2C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2C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2C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2C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2C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2C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2C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2D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2D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2D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2D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2D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2D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2D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2D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2D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2D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2D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2D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2D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2D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2D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2D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2D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2D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2D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2D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2D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2D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2D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2D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2D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2D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2D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2D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2D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2D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2D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2D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2D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2D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46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P42"/>
  <sheetViews>
    <sheetView showGridLines="0" workbookViewId="0">
      <pane xSplit="8" ySplit="6" topLeftCell="I7" activePane="bottomRight" state="frozen"/>
      <selection activeCell="C6" sqref="C6"/>
      <selection pane="topRight" activeCell="C6" sqref="C6"/>
      <selection pane="bottomLeft" activeCell="C6" sqref="C6"/>
      <selection pane="bottomRight" activeCell="C46" sqref="C46"/>
    </sheetView>
  </sheetViews>
  <sheetFormatPr defaultRowHeight="15" x14ac:dyDescent="0.25"/>
  <cols>
    <col min="1" max="1" width="9.140625" style="52"/>
    <col min="2" max="2" width="39.5703125" customWidth="1"/>
    <col min="3" max="3" width="33.85546875" bestFit="1" customWidth="1"/>
    <col min="4" max="4" width="12.42578125" bestFit="1" customWidth="1"/>
    <col min="5" max="5" width="11.28515625" bestFit="1" customWidth="1"/>
    <col min="7" max="7" width="18.5703125" bestFit="1" customWidth="1"/>
    <col min="8" max="9" width="16.28515625" style="127" bestFit="1" customWidth="1"/>
    <col min="10" max="10" width="18.85546875" style="127" bestFit="1" customWidth="1"/>
    <col min="11" max="13" width="18.85546875" style="127" hidden="1" customWidth="1"/>
    <col min="14" max="15" width="16.28515625" style="127" hidden="1" customWidth="1"/>
    <col min="16" max="16" width="18.85546875" style="127" hidden="1" customWidth="1"/>
    <col min="17" max="18" width="16.28515625" style="127" hidden="1" customWidth="1"/>
    <col min="19" max="19" width="18.85546875" style="127" hidden="1" customWidth="1"/>
    <col min="20" max="20" width="19.7109375" style="127" hidden="1" customWidth="1"/>
    <col min="21" max="21" width="16.28515625" style="127" hidden="1" customWidth="1"/>
    <col min="22" max="22" width="18.85546875" style="127" hidden="1" customWidth="1"/>
    <col min="23" max="24" width="16.28515625" style="127" hidden="1" customWidth="1"/>
    <col min="25" max="25" width="18.85546875" style="127" hidden="1" customWidth="1"/>
    <col min="26" max="27" width="16.28515625" style="127" hidden="1" customWidth="1"/>
    <col min="28" max="28" width="18.85546875" style="127" hidden="1" customWidth="1"/>
    <col min="29" max="30" width="16.28515625" style="127" bestFit="1" customWidth="1"/>
    <col min="31" max="31" width="18.85546875" style="127" bestFit="1" customWidth="1"/>
    <col min="32" max="32" width="20.140625" style="87" hidden="1" customWidth="1"/>
    <col min="33" max="33" width="29.140625" style="87" hidden="1" customWidth="1"/>
    <col min="34" max="34" width="18.85546875" style="87" hidden="1" customWidth="1"/>
    <col min="35" max="40" width="0" style="87" hidden="1" customWidth="1"/>
    <col min="41" max="42" width="9.140625" style="87"/>
  </cols>
  <sheetData>
    <row r="1" spans="1:42" x14ac:dyDescent="0.25">
      <c r="B1" s="7" t="s">
        <v>97</v>
      </c>
      <c r="C1" s="7" t="s">
        <v>98</v>
      </c>
      <c r="D1" s="7" t="s">
        <v>101</v>
      </c>
      <c r="E1" s="7" t="s">
        <v>102</v>
      </c>
      <c r="F1" s="7" t="s">
        <v>99</v>
      </c>
      <c r="G1" s="7" t="s">
        <v>100</v>
      </c>
      <c r="H1" s="121" t="s">
        <v>85</v>
      </c>
      <c r="I1" s="121"/>
      <c r="J1" s="121"/>
      <c r="K1" s="121" t="s">
        <v>85</v>
      </c>
      <c r="L1" s="121"/>
      <c r="M1" s="121"/>
      <c r="N1" s="121" t="s">
        <v>85</v>
      </c>
      <c r="O1" s="121"/>
      <c r="P1" s="121"/>
      <c r="Q1" s="121" t="s">
        <v>85</v>
      </c>
      <c r="R1" s="121"/>
      <c r="S1" s="121"/>
      <c r="T1" s="121" t="s">
        <v>135</v>
      </c>
      <c r="U1" s="121"/>
      <c r="V1" s="121"/>
      <c r="W1" s="121" t="s">
        <v>116</v>
      </c>
      <c r="X1" s="121"/>
      <c r="Y1" s="121"/>
      <c r="Z1" s="121" t="s">
        <v>84</v>
      </c>
      <c r="AA1" s="121"/>
      <c r="AB1" s="121"/>
      <c r="AC1" s="121" t="s">
        <v>116</v>
      </c>
      <c r="AD1" s="121"/>
      <c r="AE1" s="121"/>
      <c r="AF1" s="88" t="s">
        <v>116</v>
      </c>
      <c r="AI1" s="88" t="s">
        <v>94</v>
      </c>
      <c r="AJ1" s="88"/>
      <c r="AK1" s="88"/>
      <c r="AL1" s="88" t="s">
        <v>132</v>
      </c>
    </row>
    <row r="2" spans="1:42" x14ac:dyDescent="0.25">
      <c r="B2" s="7"/>
      <c r="C2" s="7"/>
      <c r="D2" s="7"/>
      <c r="E2" s="7"/>
      <c r="F2" s="7"/>
      <c r="G2" s="7"/>
      <c r="H2" s="121" t="s">
        <v>103</v>
      </c>
      <c r="I2" s="121" t="s">
        <v>104</v>
      </c>
      <c r="J2" s="121" t="s">
        <v>105</v>
      </c>
      <c r="K2" s="121" t="s">
        <v>103</v>
      </c>
      <c r="L2" s="121" t="s">
        <v>104</v>
      </c>
      <c r="M2" s="121" t="s">
        <v>105</v>
      </c>
      <c r="N2" s="121" t="s">
        <v>103</v>
      </c>
      <c r="O2" s="121" t="s">
        <v>104</v>
      </c>
      <c r="P2" s="121" t="s">
        <v>105</v>
      </c>
      <c r="Q2" s="121" t="s">
        <v>103</v>
      </c>
      <c r="R2" s="121" t="s">
        <v>104</v>
      </c>
      <c r="S2" s="121" t="s">
        <v>105</v>
      </c>
      <c r="T2" s="121" t="s">
        <v>103</v>
      </c>
      <c r="U2" s="121" t="s">
        <v>104</v>
      </c>
      <c r="V2" s="121" t="s">
        <v>105</v>
      </c>
      <c r="W2" s="121" t="s">
        <v>103</v>
      </c>
      <c r="X2" s="121" t="s">
        <v>104</v>
      </c>
      <c r="Y2" s="121" t="s">
        <v>105</v>
      </c>
      <c r="Z2" s="121" t="s">
        <v>103</v>
      </c>
      <c r="AA2" s="121" t="s">
        <v>104</v>
      </c>
      <c r="AB2" s="121" t="s">
        <v>105</v>
      </c>
      <c r="AC2" s="121" t="s">
        <v>103</v>
      </c>
      <c r="AD2" s="121" t="s">
        <v>104</v>
      </c>
      <c r="AE2" s="121" t="s">
        <v>105</v>
      </c>
      <c r="AF2" s="88" t="s">
        <v>103</v>
      </c>
      <c r="AG2" s="88" t="s">
        <v>104</v>
      </c>
      <c r="AH2" s="88" t="s">
        <v>105</v>
      </c>
      <c r="AI2" s="88" t="s">
        <v>103</v>
      </c>
      <c r="AJ2" s="88" t="s">
        <v>104</v>
      </c>
      <c r="AK2" s="88" t="s">
        <v>105</v>
      </c>
      <c r="AL2" s="88" t="s">
        <v>103</v>
      </c>
      <c r="AM2" s="88" t="s">
        <v>104</v>
      </c>
      <c r="AN2" s="88" t="s">
        <v>105</v>
      </c>
    </row>
    <row r="3" spans="1:42" x14ac:dyDescent="0.25">
      <c r="A3" s="53">
        <v>1</v>
      </c>
      <c r="B3" s="115" t="s">
        <v>136</v>
      </c>
      <c r="C3" s="117" t="s">
        <v>229</v>
      </c>
      <c r="D3" s="70">
        <v>22</v>
      </c>
      <c r="E3" s="86"/>
      <c r="F3" s="119" t="s">
        <v>165</v>
      </c>
      <c r="G3" s="119" t="s">
        <v>166</v>
      </c>
      <c r="H3" s="122">
        <v>3</v>
      </c>
      <c r="I3" s="122">
        <v>360</v>
      </c>
      <c r="J3" s="122">
        <v>80</v>
      </c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3"/>
      <c r="V3" s="123"/>
      <c r="W3" s="123"/>
      <c r="X3" s="123"/>
      <c r="Y3" s="123"/>
      <c r="Z3" s="122"/>
      <c r="AA3" s="122"/>
      <c r="AB3" s="122"/>
      <c r="AC3" s="122">
        <v>1</v>
      </c>
      <c r="AD3" s="123">
        <v>240</v>
      </c>
      <c r="AE3" s="123">
        <v>80</v>
      </c>
      <c r="AF3" s="124"/>
      <c r="AG3" s="124"/>
      <c r="AH3" s="124"/>
      <c r="AI3" s="125"/>
      <c r="AJ3" s="125"/>
      <c r="AK3" s="125"/>
      <c r="AL3" s="125"/>
      <c r="AM3" s="125"/>
      <c r="AN3" s="125"/>
      <c r="AO3" s="125"/>
      <c r="AP3" s="125"/>
    </row>
    <row r="4" spans="1:42" hidden="1" x14ac:dyDescent="0.25">
      <c r="A4" s="53">
        <v>2</v>
      </c>
      <c r="B4" s="115" t="s">
        <v>136</v>
      </c>
      <c r="C4" s="117" t="s">
        <v>229</v>
      </c>
      <c r="D4" s="70">
        <v>34</v>
      </c>
      <c r="E4" s="69"/>
      <c r="F4" s="119" t="s">
        <v>165</v>
      </c>
      <c r="G4" s="119" t="s">
        <v>166</v>
      </c>
      <c r="H4" s="122"/>
      <c r="I4" s="122"/>
      <c r="J4" s="122"/>
      <c r="K4" s="122"/>
      <c r="L4" s="122"/>
      <c r="M4" s="122"/>
      <c r="N4" s="123"/>
      <c r="O4" s="123"/>
      <c r="P4" s="123"/>
      <c r="Q4" s="122"/>
      <c r="R4" s="122"/>
      <c r="S4" s="122"/>
      <c r="T4" s="122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4"/>
      <c r="AG4" s="124"/>
      <c r="AH4" s="124"/>
      <c r="AI4" s="125"/>
      <c r="AJ4" s="125"/>
      <c r="AK4" s="125"/>
      <c r="AL4" s="125"/>
      <c r="AM4" s="125"/>
      <c r="AN4" s="125"/>
      <c r="AO4" s="125"/>
      <c r="AP4" s="125"/>
    </row>
    <row r="5" spans="1:42" hidden="1" x14ac:dyDescent="0.25">
      <c r="A5" s="53">
        <v>3</v>
      </c>
      <c r="B5" s="115" t="s">
        <v>136</v>
      </c>
      <c r="C5" s="117" t="s">
        <v>228</v>
      </c>
      <c r="D5" s="70">
        <v>41</v>
      </c>
      <c r="E5" s="86"/>
      <c r="F5" s="119" t="s">
        <v>165</v>
      </c>
      <c r="G5" s="119" t="s">
        <v>166</v>
      </c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3"/>
      <c r="U5" s="123"/>
      <c r="V5" s="123"/>
      <c r="W5" s="123"/>
      <c r="X5" s="123"/>
      <c r="Y5" s="123"/>
      <c r="Z5" s="122"/>
      <c r="AA5" s="122"/>
      <c r="AB5" s="122"/>
      <c r="AC5" s="123"/>
      <c r="AD5" s="123"/>
      <c r="AE5" s="123"/>
      <c r="AF5" s="124"/>
      <c r="AG5" s="124"/>
      <c r="AH5" s="124"/>
      <c r="AI5" s="125"/>
      <c r="AJ5" s="125"/>
      <c r="AK5" s="125"/>
      <c r="AL5" s="125"/>
      <c r="AM5" s="125"/>
      <c r="AN5" s="125"/>
      <c r="AO5" s="125"/>
      <c r="AP5" s="125"/>
    </row>
    <row r="6" spans="1:42" x14ac:dyDescent="0.25">
      <c r="A6" s="53">
        <v>4</v>
      </c>
      <c r="B6" s="155" t="s">
        <v>137</v>
      </c>
      <c r="C6" s="118" t="s">
        <v>227</v>
      </c>
      <c r="D6" s="70">
        <v>42</v>
      </c>
      <c r="E6" s="86"/>
      <c r="F6" s="120" t="s">
        <v>167</v>
      </c>
      <c r="G6" s="120" t="s">
        <v>166</v>
      </c>
      <c r="H6" s="122">
        <v>2</v>
      </c>
      <c r="I6" s="122">
        <v>1100</v>
      </c>
      <c r="J6" s="122">
        <v>80</v>
      </c>
      <c r="K6" s="122"/>
      <c r="L6" s="122"/>
      <c r="M6" s="122"/>
      <c r="N6" s="122"/>
      <c r="O6" s="122"/>
      <c r="P6" s="123"/>
      <c r="Q6" s="123"/>
      <c r="R6" s="122"/>
      <c r="S6" s="123"/>
      <c r="T6" s="122"/>
      <c r="U6" s="123"/>
      <c r="V6" s="123"/>
      <c r="W6" s="123"/>
      <c r="X6" s="123"/>
      <c r="Y6" s="123"/>
      <c r="Z6" s="122"/>
      <c r="AA6" s="122"/>
      <c r="AB6" s="122"/>
      <c r="AC6" s="123">
        <v>1</v>
      </c>
      <c r="AD6" s="123">
        <v>500</v>
      </c>
      <c r="AE6" s="123">
        <v>40</v>
      </c>
      <c r="AF6" s="124"/>
      <c r="AG6" s="124"/>
      <c r="AH6" s="124"/>
      <c r="AI6" s="125"/>
      <c r="AJ6" s="125"/>
      <c r="AK6" s="125"/>
      <c r="AL6" s="125"/>
      <c r="AM6" s="125"/>
      <c r="AN6" s="125"/>
      <c r="AO6" s="125"/>
      <c r="AP6" s="125"/>
    </row>
    <row r="7" spans="1:42" hidden="1" x14ac:dyDescent="0.25">
      <c r="A7" s="53">
        <v>5</v>
      </c>
      <c r="B7" s="116" t="s">
        <v>137</v>
      </c>
      <c r="C7" s="118" t="s">
        <v>230</v>
      </c>
      <c r="D7" s="70">
        <v>99</v>
      </c>
      <c r="E7" s="86"/>
      <c r="F7" s="120" t="s">
        <v>167</v>
      </c>
      <c r="G7" s="120" t="s">
        <v>166</v>
      </c>
      <c r="H7" s="122"/>
      <c r="I7" s="122"/>
      <c r="J7" s="122"/>
      <c r="K7" s="122"/>
      <c r="L7" s="122"/>
      <c r="M7" s="122"/>
      <c r="N7" s="123"/>
      <c r="O7" s="123"/>
      <c r="P7" s="123"/>
      <c r="Q7" s="122"/>
      <c r="R7" s="122"/>
      <c r="S7" s="122"/>
      <c r="T7" s="122"/>
      <c r="U7" s="123"/>
      <c r="V7" s="123"/>
      <c r="W7" s="123"/>
      <c r="X7" s="123"/>
      <c r="Y7" s="123"/>
      <c r="Z7" s="122"/>
      <c r="AA7" s="123"/>
      <c r="AB7" s="122"/>
      <c r="AC7" s="123"/>
      <c r="AD7" s="123"/>
      <c r="AE7" s="123"/>
      <c r="AF7" s="124"/>
      <c r="AG7" s="124"/>
      <c r="AH7" s="124"/>
      <c r="AI7" s="125"/>
      <c r="AJ7" s="125"/>
      <c r="AK7" s="125"/>
      <c r="AL7" s="125"/>
      <c r="AM7" s="125"/>
      <c r="AN7" s="125"/>
      <c r="AO7" s="125"/>
      <c r="AP7" s="125"/>
    </row>
    <row r="8" spans="1:42" hidden="1" x14ac:dyDescent="0.25">
      <c r="A8" s="53">
        <v>6</v>
      </c>
      <c r="B8" s="116" t="s">
        <v>137</v>
      </c>
      <c r="C8" s="118" t="s">
        <v>230</v>
      </c>
      <c r="D8" s="70">
        <v>101</v>
      </c>
      <c r="E8" s="86"/>
      <c r="F8" s="120" t="s">
        <v>167</v>
      </c>
      <c r="G8" s="120" t="s">
        <v>166</v>
      </c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3"/>
      <c r="V8" s="123"/>
      <c r="W8" s="123"/>
      <c r="X8" s="123"/>
      <c r="Y8" s="123"/>
      <c r="Z8" s="122"/>
      <c r="AA8" s="122"/>
      <c r="AB8" s="122"/>
      <c r="AC8" s="123"/>
      <c r="AD8" s="123"/>
      <c r="AE8" s="123"/>
      <c r="AF8" s="124"/>
      <c r="AG8" s="124"/>
      <c r="AH8" s="124"/>
      <c r="AI8" s="125"/>
      <c r="AJ8" s="125"/>
      <c r="AK8" s="125"/>
      <c r="AL8" s="125"/>
      <c r="AM8" s="125"/>
      <c r="AN8" s="125"/>
      <c r="AO8" s="125"/>
      <c r="AP8" s="125"/>
    </row>
    <row r="9" spans="1:42" x14ac:dyDescent="0.25">
      <c r="A9" s="52">
        <v>7</v>
      </c>
      <c r="B9" s="152" t="s">
        <v>138</v>
      </c>
      <c r="C9" s="117" t="s">
        <v>231</v>
      </c>
      <c r="D9" s="70">
        <v>157</v>
      </c>
      <c r="E9" s="71"/>
      <c r="F9" s="119" t="s">
        <v>168</v>
      </c>
      <c r="G9" s="119" t="s">
        <v>166</v>
      </c>
      <c r="H9" s="122">
        <v>1</v>
      </c>
      <c r="I9" s="122">
        <v>360</v>
      </c>
      <c r="J9" s="122">
        <v>80</v>
      </c>
      <c r="K9" s="123"/>
      <c r="L9" s="122"/>
      <c r="M9" s="123"/>
      <c r="N9" s="122"/>
      <c r="O9" s="123"/>
      <c r="P9" s="122"/>
      <c r="Q9" s="122"/>
      <c r="R9" s="122"/>
      <c r="S9" s="122"/>
      <c r="T9" s="122"/>
      <c r="U9" s="123"/>
      <c r="V9" s="123"/>
      <c r="W9" s="123"/>
      <c r="X9" s="123"/>
      <c r="Y9" s="123"/>
      <c r="Z9" s="122"/>
      <c r="AA9" s="123"/>
      <c r="AB9" s="122"/>
      <c r="AC9" s="123">
        <v>1</v>
      </c>
      <c r="AD9" s="123">
        <v>240</v>
      </c>
      <c r="AE9" s="123">
        <v>40</v>
      </c>
      <c r="AF9" s="124"/>
      <c r="AG9" s="124"/>
      <c r="AH9" s="124"/>
      <c r="AI9" s="125"/>
      <c r="AJ9" s="125"/>
      <c r="AK9" s="125"/>
      <c r="AL9" s="125"/>
      <c r="AM9" s="125"/>
      <c r="AN9" s="125"/>
      <c r="AO9" s="125"/>
      <c r="AP9" s="125"/>
    </row>
    <row r="10" spans="1:42" x14ac:dyDescent="0.25">
      <c r="A10" s="52">
        <v>8</v>
      </c>
      <c r="B10" s="115" t="s">
        <v>138</v>
      </c>
      <c r="C10" s="117" t="s">
        <v>232</v>
      </c>
      <c r="D10" s="70">
        <v>297</v>
      </c>
      <c r="E10" s="86"/>
      <c r="F10" s="119" t="s">
        <v>169</v>
      </c>
      <c r="G10" s="119" t="s">
        <v>166</v>
      </c>
      <c r="H10" s="122">
        <v>1</v>
      </c>
      <c r="I10" s="122">
        <v>360</v>
      </c>
      <c r="J10" s="122">
        <v>80</v>
      </c>
      <c r="K10" s="122"/>
      <c r="L10" s="122"/>
      <c r="M10" s="122"/>
      <c r="N10" s="123"/>
      <c r="O10" s="123"/>
      <c r="P10" s="123"/>
      <c r="Q10" s="122"/>
      <c r="R10" s="122"/>
      <c r="S10" s="122"/>
      <c r="T10" s="122"/>
      <c r="U10" s="123"/>
      <c r="V10" s="123"/>
      <c r="W10" s="123"/>
      <c r="X10" s="123"/>
      <c r="Y10" s="123"/>
      <c r="Z10" s="122"/>
      <c r="AA10" s="123"/>
      <c r="AB10" s="122"/>
      <c r="AC10" s="123">
        <v>1</v>
      </c>
      <c r="AD10" s="123">
        <v>240</v>
      </c>
      <c r="AE10" s="123">
        <v>40</v>
      </c>
      <c r="AF10" s="124"/>
      <c r="AG10" s="124"/>
      <c r="AH10" s="124"/>
      <c r="AI10" s="125"/>
      <c r="AJ10" s="125"/>
      <c r="AK10" s="125"/>
      <c r="AL10" s="125"/>
      <c r="AM10" s="125"/>
      <c r="AN10" s="125"/>
      <c r="AO10" s="125"/>
      <c r="AP10" s="125"/>
    </row>
    <row r="11" spans="1:42" x14ac:dyDescent="0.25">
      <c r="A11" s="52">
        <v>9</v>
      </c>
      <c r="B11" s="155" t="s">
        <v>139</v>
      </c>
      <c r="C11" s="118" t="s">
        <v>226</v>
      </c>
      <c r="D11" s="70">
        <v>81</v>
      </c>
      <c r="E11" s="86"/>
      <c r="F11" s="120" t="s">
        <v>170</v>
      </c>
      <c r="G11" s="120" t="s">
        <v>166</v>
      </c>
      <c r="H11" s="122">
        <v>2</v>
      </c>
      <c r="I11" s="122">
        <v>660</v>
      </c>
      <c r="J11" s="122">
        <v>80</v>
      </c>
      <c r="K11" s="122"/>
      <c r="L11" s="122"/>
      <c r="M11" s="122"/>
      <c r="N11" s="122"/>
      <c r="O11" s="122"/>
      <c r="P11" s="122"/>
      <c r="Q11" s="122"/>
      <c r="R11" s="122"/>
      <c r="S11" s="122"/>
      <c r="T11" s="123"/>
      <c r="U11" s="123"/>
      <c r="V11" s="123"/>
      <c r="W11" s="123"/>
      <c r="X11" s="123"/>
      <c r="Y11" s="123"/>
      <c r="Z11" s="122"/>
      <c r="AA11" s="122"/>
      <c r="AB11" s="122"/>
      <c r="AC11" s="123">
        <v>2</v>
      </c>
      <c r="AD11" s="123">
        <v>660</v>
      </c>
      <c r="AE11" s="123">
        <v>80</v>
      </c>
      <c r="AF11" s="124"/>
      <c r="AG11" s="124"/>
      <c r="AH11" s="124"/>
      <c r="AI11" s="125"/>
      <c r="AJ11" s="125"/>
      <c r="AK11" s="125"/>
      <c r="AL11" s="125"/>
      <c r="AM11" s="125"/>
      <c r="AN11" s="125"/>
      <c r="AO11" s="125"/>
      <c r="AP11" s="125"/>
    </row>
    <row r="12" spans="1:42" s="53" customFormat="1" x14ac:dyDescent="0.25">
      <c r="A12" s="53">
        <v>10</v>
      </c>
      <c r="B12" s="148" t="s">
        <v>140</v>
      </c>
      <c r="C12" s="149" t="s">
        <v>225</v>
      </c>
      <c r="D12" s="93">
        <v>9</v>
      </c>
      <c r="E12" s="94"/>
      <c r="F12" s="151" t="s">
        <v>171</v>
      </c>
      <c r="G12" s="151" t="s">
        <v>166</v>
      </c>
      <c r="H12" s="123">
        <v>1</v>
      </c>
      <c r="I12" s="122">
        <v>240</v>
      </c>
      <c r="J12" s="123">
        <v>80</v>
      </c>
      <c r="K12" s="123"/>
      <c r="L12" s="122"/>
      <c r="M12" s="123"/>
      <c r="N12" s="123"/>
      <c r="O12" s="122"/>
      <c r="P12" s="123"/>
      <c r="Q12" s="122"/>
      <c r="R12" s="122"/>
      <c r="S12" s="122"/>
      <c r="T12" s="122"/>
      <c r="U12" s="123"/>
      <c r="V12" s="123"/>
      <c r="W12" s="123"/>
      <c r="X12" s="123"/>
      <c r="Y12" s="123"/>
      <c r="Z12" s="123"/>
      <c r="AA12" s="122"/>
      <c r="AB12" s="123"/>
      <c r="AC12" s="123">
        <v>1</v>
      </c>
      <c r="AD12" s="123">
        <v>240</v>
      </c>
      <c r="AE12" s="123">
        <v>40</v>
      </c>
      <c r="AF12" s="122"/>
      <c r="AG12" s="122"/>
      <c r="AH12" s="182"/>
      <c r="AI12" s="125"/>
      <c r="AJ12" s="125"/>
      <c r="AK12" s="125"/>
      <c r="AL12" s="125"/>
      <c r="AM12" s="125"/>
      <c r="AN12" s="125"/>
      <c r="AO12" s="125"/>
      <c r="AP12" s="125"/>
    </row>
    <row r="13" spans="1:42" x14ac:dyDescent="0.25">
      <c r="A13" s="52">
        <v>11</v>
      </c>
      <c r="B13" s="115" t="s">
        <v>140</v>
      </c>
      <c r="C13" s="117" t="s">
        <v>224</v>
      </c>
      <c r="D13" s="70">
        <v>6</v>
      </c>
      <c r="E13" s="86"/>
      <c r="F13" s="119" t="s">
        <v>172</v>
      </c>
      <c r="G13" s="119" t="s">
        <v>166</v>
      </c>
      <c r="H13" s="122">
        <v>1</v>
      </c>
      <c r="I13" s="122">
        <v>770</v>
      </c>
      <c r="J13" s="122">
        <v>80</v>
      </c>
      <c r="N13" s="123"/>
      <c r="O13" s="123"/>
      <c r="P13" s="123"/>
      <c r="Q13" s="123"/>
      <c r="R13" s="122"/>
      <c r="S13" s="123"/>
      <c r="T13" s="122"/>
      <c r="U13" s="123"/>
      <c r="V13" s="123"/>
      <c r="W13" s="123"/>
      <c r="X13" s="123"/>
      <c r="Y13" s="123"/>
      <c r="Z13" s="123"/>
      <c r="AA13" s="123"/>
      <c r="AB13" s="123"/>
      <c r="AC13" s="123">
        <v>1</v>
      </c>
      <c r="AD13" s="123">
        <v>240</v>
      </c>
      <c r="AE13" s="123">
        <v>80</v>
      </c>
      <c r="AF13" s="124"/>
      <c r="AG13" s="124"/>
      <c r="AH13" s="124"/>
      <c r="AI13" s="125"/>
      <c r="AJ13" s="125"/>
      <c r="AK13" s="125"/>
      <c r="AL13" s="125"/>
      <c r="AM13" s="125"/>
      <c r="AN13" s="125"/>
      <c r="AO13" s="125"/>
      <c r="AP13" s="125"/>
    </row>
    <row r="14" spans="1:42" s="53" customFormat="1" x14ac:dyDescent="0.25">
      <c r="A14" s="53">
        <v>12</v>
      </c>
      <c r="B14" s="116" t="s">
        <v>141</v>
      </c>
      <c r="C14" s="116" t="s">
        <v>223</v>
      </c>
      <c r="D14" s="93">
        <v>96</v>
      </c>
      <c r="E14" s="94"/>
      <c r="F14" s="116" t="s">
        <v>173</v>
      </c>
      <c r="G14" s="116" t="s">
        <v>166</v>
      </c>
      <c r="H14" s="122">
        <v>1</v>
      </c>
      <c r="I14" s="122">
        <v>770</v>
      </c>
      <c r="J14" s="122">
        <v>80</v>
      </c>
      <c r="K14" s="123"/>
      <c r="L14" s="122"/>
      <c r="M14" s="123"/>
      <c r="N14" s="122"/>
      <c r="O14" s="122"/>
      <c r="P14" s="122"/>
      <c r="Q14" s="123"/>
      <c r="R14" s="122"/>
      <c r="S14" s="123"/>
      <c r="T14" s="123"/>
      <c r="U14" s="123"/>
      <c r="V14" s="123"/>
      <c r="W14" s="123"/>
      <c r="X14" s="123"/>
      <c r="Y14" s="123"/>
      <c r="Z14" s="122"/>
      <c r="AA14" s="122"/>
      <c r="AB14" s="122"/>
      <c r="AC14" s="123">
        <v>1</v>
      </c>
      <c r="AD14" s="123">
        <v>770</v>
      </c>
      <c r="AE14" s="123">
        <v>40</v>
      </c>
      <c r="AF14" s="124"/>
      <c r="AG14" s="124"/>
      <c r="AH14" s="124"/>
      <c r="AI14" s="125"/>
      <c r="AJ14" s="125"/>
      <c r="AK14" s="125"/>
      <c r="AL14" s="125"/>
      <c r="AM14" s="125"/>
      <c r="AN14" s="125"/>
      <c r="AO14" s="125"/>
      <c r="AP14" s="125"/>
    </row>
    <row r="15" spans="1:42" s="53" customFormat="1" hidden="1" x14ac:dyDescent="0.25">
      <c r="A15" s="53">
        <v>13</v>
      </c>
      <c r="B15" s="116" t="s">
        <v>141</v>
      </c>
      <c r="C15" s="116" t="s">
        <v>222</v>
      </c>
      <c r="D15" s="93">
        <v>35</v>
      </c>
      <c r="E15" s="94"/>
      <c r="F15" s="116" t="s">
        <v>173</v>
      </c>
      <c r="G15" s="116" t="s">
        <v>166</v>
      </c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3"/>
      <c r="V15" s="123"/>
      <c r="W15" s="123"/>
      <c r="X15" s="123"/>
      <c r="Y15" s="123"/>
      <c r="Z15" s="122"/>
      <c r="AA15" s="122"/>
      <c r="AB15" s="122"/>
      <c r="AC15" s="123"/>
      <c r="AD15" s="123"/>
      <c r="AE15" s="123"/>
      <c r="AF15" s="124"/>
      <c r="AG15" s="124"/>
      <c r="AH15" s="124"/>
      <c r="AI15" s="125"/>
      <c r="AJ15" s="125"/>
      <c r="AK15" s="125"/>
      <c r="AL15" s="125"/>
      <c r="AM15" s="125"/>
      <c r="AN15" s="125"/>
      <c r="AO15" s="125"/>
      <c r="AP15" s="125"/>
    </row>
    <row r="16" spans="1:42" s="53" customFormat="1" hidden="1" x14ac:dyDescent="0.25">
      <c r="A16" s="53">
        <v>14</v>
      </c>
      <c r="B16" s="116" t="s">
        <v>142</v>
      </c>
      <c r="C16" s="116" t="s">
        <v>221</v>
      </c>
      <c r="D16" s="93">
        <v>41</v>
      </c>
      <c r="E16" s="94"/>
      <c r="F16" s="116" t="s">
        <v>173</v>
      </c>
      <c r="G16" s="116" t="s">
        <v>166</v>
      </c>
      <c r="H16" s="122"/>
      <c r="I16" s="122"/>
      <c r="J16" s="122"/>
      <c r="K16" s="123"/>
      <c r="L16" s="122"/>
      <c r="M16" s="123"/>
      <c r="N16" s="122"/>
      <c r="O16" s="123"/>
      <c r="P16" s="122"/>
      <c r="Q16" s="122"/>
      <c r="R16" s="122"/>
      <c r="S16" s="122"/>
      <c r="T16" s="122"/>
      <c r="U16" s="123"/>
      <c r="V16" s="123"/>
      <c r="W16" s="123"/>
      <c r="X16" s="123"/>
      <c r="Y16" s="123"/>
      <c r="Z16" s="122"/>
      <c r="AA16" s="123"/>
      <c r="AB16" s="122"/>
      <c r="AC16" s="123"/>
      <c r="AD16" s="123"/>
      <c r="AE16" s="123"/>
      <c r="AF16" s="124"/>
      <c r="AG16" s="124"/>
      <c r="AH16" s="124"/>
      <c r="AI16" s="125"/>
      <c r="AJ16" s="125"/>
      <c r="AK16" s="125"/>
      <c r="AL16" s="125"/>
      <c r="AM16" s="125"/>
      <c r="AN16" s="125"/>
      <c r="AO16" s="125"/>
      <c r="AP16" s="125"/>
    </row>
    <row r="17" spans="1:42" x14ac:dyDescent="0.25">
      <c r="A17" s="52">
        <v>15</v>
      </c>
      <c r="B17" s="152" t="s">
        <v>143</v>
      </c>
      <c r="C17" s="117" t="s">
        <v>220</v>
      </c>
      <c r="D17" s="70">
        <v>10</v>
      </c>
      <c r="E17" s="86"/>
      <c r="F17" s="119" t="s">
        <v>174</v>
      </c>
      <c r="G17" s="119" t="s">
        <v>166</v>
      </c>
      <c r="H17" s="122">
        <v>1</v>
      </c>
      <c r="I17" s="122">
        <v>770</v>
      </c>
      <c r="J17" s="122">
        <v>120</v>
      </c>
      <c r="K17" s="123"/>
      <c r="L17" s="122"/>
      <c r="M17" s="123"/>
      <c r="N17" s="122"/>
      <c r="O17" s="122"/>
      <c r="P17" s="122"/>
      <c r="Q17" s="122"/>
      <c r="R17" s="122"/>
      <c r="S17" s="122"/>
      <c r="T17" s="123"/>
      <c r="U17" s="123"/>
      <c r="V17" s="123"/>
      <c r="W17" s="123"/>
      <c r="X17" s="123"/>
      <c r="Y17" s="123"/>
      <c r="Z17" s="122"/>
      <c r="AA17" s="122"/>
      <c r="AB17" s="122"/>
      <c r="AC17" s="123">
        <v>1</v>
      </c>
      <c r="AD17" s="123">
        <v>240</v>
      </c>
      <c r="AE17" s="123">
        <v>40</v>
      </c>
      <c r="AF17" s="124"/>
      <c r="AG17" s="124"/>
      <c r="AH17" s="124"/>
      <c r="AI17" s="125"/>
      <c r="AJ17" s="125"/>
      <c r="AK17" s="125"/>
      <c r="AL17" s="125"/>
      <c r="AM17" s="125"/>
      <c r="AN17" s="125"/>
      <c r="AO17" s="125"/>
      <c r="AP17" s="125"/>
    </row>
    <row r="18" spans="1:42" s="128" customFormat="1" hidden="1" x14ac:dyDescent="0.25">
      <c r="A18" s="128">
        <v>16</v>
      </c>
      <c r="B18" s="131" t="s">
        <v>144</v>
      </c>
      <c r="C18" s="132" t="s">
        <v>219</v>
      </c>
      <c r="D18" s="133">
        <v>100</v>
      </c>
      <c r="E18" s="134"/>
      <c r="F18" s="135" t="s">
        <v>174</v>
      </c>
      <c r="G18" s="135" t="s">
        <v>166</v>
      </c>
      <c r="H18" s="136"/>
      <c r="I18" s="136"/>
      <c r="J18" s="136"/>
      <c r="K18" s="137"/>
      <c r="L18" s="136"/>
      <c r="M18" s="137"/>
      <c r="N18" s="136"/>
      <c r="O18" s="136"/>
      <c r="P18" s="136"/>
      <c r="Q18" s="136"/>
      <c r="R18" s="136"/>
      <c r="S18" s="136"/>
      <c r="T18" s="136"/>
      <c r="U18" s="137"/>
      <c r="V18" s="137"/>
      <c r="W18" s="137"/>
      <c r="X18" s="137"/>
      <c r="Y18" s="137"/>
      <c r="Z18" s="136"/>
      <c r="AA18" s="136"/>
      <c r="AB18" s="136"/>
      <c r="AC18" s="137"/>
      <c r="AD18" s="137"/>
      <c r="AE18" s="137"/>
      <c r="AF18" s="138"/>
      <c r="AG18" s="138"/>
      <c r="AH18" s="138"/>
      <c r="AI18" s="139"/>
      <c r="AJ18" s="139"/>
      <c r="AK18" s="139"/>
      <c r="AL18" s="139"/>
      <c r="AM18" s="139"/>
      <c r="AN18" s="139"/>
      <c r="AO18" s="139"/>
      <c r="AP18" s="139"/>
    </row>
    <row r="19" spans="1:42" s="128" customFormat="1" hidden="1" x14ac:dyDescent="0.25">
      <c r="A19" s="128">
        <v>17</v>
      </c>
      <c r="B19" s="140" t="s">
        <v>145</v>
      </c>
      <c r="C19" s="141" t="s">
        <v>218</v>
      </c>
      <c r="D19" s="133" t="s">
        <v>194</v>
      </c>
      <c r="E19" s="142"/>
      <c r="F19" s="143" t="s">
        <v>175</v>
      </c>
      <c r="G19" s="143" t="s">
        <v>166</v>
      </c>
      <c r="H19" s="136"/>
      <c r="I19" s="136"/>
      <c r="J19" s="136"/>
      <c r="K19" s="137"/>
      <c r="L19" s="136"/>
      <c r="M19" s="137"/>
      <c r="N19" s="136"/>
      <c r="O19" s="137"/>
      <c r="P19" s="136"/>
      <c r="Q19" s="136"/>
      <c r="R19" s="136"/>
      <c r="S19" s="136"/>
      <c r="T19" s="136"/>
      <c r="U19" s="137"/>
      <c r="V19" s="137"/>
      <c r="W19" s="137"/>
      <c r="X19" s="137"/>
      <c r="Y19" s="137"/>
      <c r="Z19" s="136"/>
      <c r="AA19" s="137"/>
      <c r="AB19" s="136"/>
      <c r="AC19" s="137"/>
      <c r="AD19" s="137"/>
      <c r="AE19" s="137"/>
      <c r="AF19" s="138"/>
      <c r="AG19" s="138"/>
      <c r="AH19" s="138"/>
      <c r="AI19" s="139"/>
      <c r="AJ19" s="139"/>
      <c r="AK19" s="139"/>
      <c r="AL19" s="139"/>
      <c r="AM19" s="139"/>
      <c r="AN19" s="139"/>
      <c r="AO19" s="139"/>
      <c r="AP19" s="139"/>
    </row>
    <row r="20" spans="1:42" s="53" customFormat="1" x14ac:dyDescent="0.25">
      <c r="A20" s="53">
        <v>18</v>
      </c>
      <c r="B20" s="148" t="s">
        <v>146</v>
      </c>
      <c r="C20" s="149" t="s">
        <v>217</v>
      </c>
      <c r="D20" s="93">
        <v>14</v>
      </c>
      <c r="E20" s="150"/>
      <c r="F20" s="151" t="s">
        <v>176</v>
      </c>
      <c r="G20" s="151" t="s">
        <v>166</v>
      </c>
      <c r="H20" s="122">
        <v>1</v>
      </c>
      <c r="I20" s="122">
        <v>240</v>
      </c>
      <c r="J20" s="122">
        <v>40</v>
      </c>
      <c r="K20" s="123"/>
      <c r="L20" s="122"/>
      <c r="M20" s="123"/>
      <c r="N20" s="122"/>
      <c r="O20" s="123"/>
      <c r="P20" s="122"/>
      <c r="Q20" s="122"/>
      <c r="R20" s="122"/>
      <c r="S20" s="122"/>
      <c r="T20" s="122"/>
      <c r="U20" s="123"/>
      <c r="V20" s="123"/>
      <c r="W20" s="123"/>
      <c r="X20" s="123"/>
      <c r="Y20" s="123"/>
      <c r="Z20" s="122"/>
      <c r="AA20" s="123"/>
      <c r="AB20" s="122"/>
      <c r="AC20" s="123"/>
      <c r="AD20" s="123"/>
      <c r="AE20" s="123"/>
      <c r="AF20" s="124"/>
      <c r="AG20" s="124"/>
      <c r="AH20" s="124"/>
      <c r="AI20" s="125"/>
      <c r="AJ20" s="125"/>
      <c r="AK20" s="125"/>
      <c r="AL20" s="125"/>
      <c r="AM20" s="125"/>
      <c r="AN20" s="125"/>
      <c r="AO20" s="125"/>
      <c r="AP20" s="125"/>
    </row>
    <row r="21" spans="1:42" x14ac:dyDescent="0.25">
      <c r="A21" s="52">
        <v>19</v>
      </c>
      <c r="B21" s="152" t="s">
        <v>147</v>
      </c>
      <c r="C21" s="117" t="s">
        <v>216</v>
      </c>
      <c r="D21" s="70">
        <v>10</v>
      </c>
      <c r="E21" s="86"/>
      <c r="F21" s="119" t="s">
        <v>177</v>
      </c>
      <c r="G21" s="119" t="s">
        <v>166</v>
      </c>
      <c r="H21" s="122">
        <v>1</v>
      </c>
      <c r="I21" s="122">
        <v>1000</v>
      </c>
      <c r="J21" s="122">
        <v>160</v>
      </c>
      <c r="K21" s="123"/>
      <c r="L21" s="122"/>
      <c r="M21" s="123"/>
      <c r="N21" s="122"/>
      <c r="O21" s="122"/>
      <c r="P21" s="122"/>
      <c r="Q21" s="122"/>
      <c r="R21" s="122"/>
      <c r="S21" s="122"/>
      <c r="T21" s="122"/>
      <c r="U21" s="123"/>
      <c r="V21" s="123"/>
      <c r="W21" s="123"/>
      <c r="X21" s="123"/>
      <c r="Y21" s="123"/>
      <c r="Z21" s="122"/>
      <c r="AA21" s="122"/>
      <c r="AB21" s="122"/>
      <c r="AC21" s="123">
        <v>1</v>
      </c>
      <c r="AD21" s="123">
        <v>240</v>
      </c>
      <c r="AE21" s="123">
        <v>40</v>
      </c>
      <c r="AF21" s="124"/>
      <c r="AG21" s="124"/>
      <c r="AH21" s="124"/>
      <c r="AI21" s="125"/>
      <c r="AJ21" s="125"/>
      <c r="AK21" s="125"/>
      <c r="AL21" s="125"/>
      <c r="AM21" s="125"/>
      <c r="AN21" s="125"/>
      <c r="AO21" s="125"/>
      <c r="AP21" s="125"/>
    </row>
    <row r="22" spans="1:42" x14ac:dyDescent="0.25">
      <c r="A22" s="52">
        <v>20</v>
      </c>
      <c r="B22" s="155" t="s">
        <v>148</v>
      </c>
      <c r="C22" s="118" t="s">
        <v>215</v>
      </c>
      <c r="D22" s="70">
        <v>1</v>
      </c>
      <c r="E22" s="86"/>
      <c r="F22" s="120" t="s">
        <v>178</v>
      </c>
      <c r="G22" s="120" t="s">
        <v>166</v>
      </c>
      <c r="H22" s="122">
        <v>3</v>
      </c>
      <c r="I22" s="122">
        <v>240</v>
      </c>
      <c r="J22" s="122">
        <v>120</v>
      </c>
      <c r="K22" s="123"/>
      <c r="L22" s="122"/>
      <c r="M22" s="123"/>
      <c r="N22" s="122"/>
      <c r="O22" s="123"/>
      <c r="P22" s="122"/>
      <c r="Q22" s="122"/>
      <c r="R22" s="122"/>
      <c r="S22" s="122"/>
      <c r="T22" s="122"/>
      <c r="U22" s="123"/>
      <c r="V22" s="123"/>
      <c r="W22" s="123"/>
      <c r="X22" s="123"/>
      <c r="Y22" s="123"/>
      <c r="Z22" s="122"/>
      <c r="AA22" s="123"/>
      <c r="AB22" s="122"/>
      <c r="AC22" s="123">
        <v>1</v>
      </c>
      <c r="AD22" s="123">
        <v>240</v>
      </c>
      <c r="AE22" s="123">
        <v>40</v>
      </c>
      <c r="AF22" s="124"/>
      <c r="AG22" s="124"/>
      <c r="AH22" s="124"/>
      <c r="AI22" s="125"/>
      <c r="AJ22" s="125"/>
      <c r="AK22" s="125"/>
      <c r="AL22" s="125"/>
      <c r="AM22" s="125"/>
      <c r="AN22" s="125"/>
      <c r="AO22" s="125"/>
      <c r="AP22" s="125"/>
    </row>
    <row r="23" spans="1:42" x14ac:dyDescent="0.25">
      <c r="A23" s="52">
        <v>21</v>
      </c>
      <c r="B23" s="152" t="s">
        <v>149</v>
      </c>
      <c r="C23" s="117" t="s">
        <v>214</v>
      </c>
      <c r="D23" s="70" t="s">
        <v>195</v>
      </c>
      <c r="E23" s="86"/>
      <c r="F23" s="119" t="s">
        <v>179</v>
      </c>
      <c r="G23" s="119" t="s">
        <v>166</v>
      </c>
      <c r="H23" s="122">
        <v>2</v>
      </c>
      <c r="I23" s="122">
        <v>1100</v>
      </c>
      <c r="J23" s="122">
        <v>80</v>
      </c>
      <c r="K23" s="123"/>
      <c r="L23" s="122"/>
      <c r="M23" s="123"/>
      <c r="N23" s="122"/>
      <c r="O23" s="122"/>
      <c r="P23" s="122"/>
      <c r="Q23" s="122"/>
      <c r="R23" s="122"/>
      <c r="S23" s="122"/>
      <c r="T23" s="123"/>
      <c r="U23" s="123"/>
      <c r="V23" s="123"/>
      <c r="W23" s="123"/>
      <c r="X23" s="123"/>
      <c r="Y23" s="123"/>
      <c r="Z23" s="122"/>
      <c r="AA23" s="122"/>
      <c r="AB23" s="122"/>
      <c r="AC23" s="123">
        <v>1</v>
      </c>
      <c r="AD23" s="123">
        <v>1100</v>
      </c>
      <c r="AE23" s="123">
        <v>40</v>
      </c>
      <c r="AF23" s="124"/>
      <c r="AG23" s="124"/>
      <c r="AH23" s="124"/>
      <c r="AI23" s="125"/>
      <c r="AJ23" s="125"/>
      <c r="AK23" s="125"/>
      <c r="AL23" s="125"/>
      <c r="AM23" s="125"/>
      <c r="AN23" s="125"/>
      <c r="AO23" s="125"/>
      <c r="AP23" s="125"/>
    </row>
    <row r="24" spans="1:42" x14ac:dyDescent="0.25">
      <c r="A24" s="52">
        <v>22</v>
      </c>
      <c r="B24" s="116" t="s">
        <v>150</v>
      </c>
      <c r="C24" s="118" t="s">
        <v>213</v>
      </c>
      <c r="D24" s="70">
        <v>10</v>
      </c>
      <c r="E24" s="86"/>
      <c r="F24" s="120" t="s">
        <v>180</v>
      </c>
      <c r="G24" s="120" t="s">
        <v>166</v>
      </c>
      <c r="H24" s="122">
        <v>2</v>
      </c>
      <c r="I24" s="122">
        <v>240</v>
      </c>
      <c r="J24" s="122">
        <v>200</v>
      </c>
      <c r="K24" s="123"/>
      <c r="L24" s="122"/>
      <c r="M24" s="123"/>
      <c r="N24" s="122"/>
      <c r="O24" s="122"/>
      <c r="P24" s="122"/>
      <c r="Q24" s="122"/>
      <c r="R24" s="122"/>
      <c r="S24" s="122"/>
      <c r="T24" s="122"/>
      <c r="U24" s="123"/>
      <c r="V24" s="123"/>
      <c r="W24" s="123"/>
      <c r="X24" s="123"/>
      <c r="Y24" s="123"/>
      <c r="Z24" s="122"/>
      <c r="AA24" s="122"/>
      <c r="AB24" s="122"/>
      <c r="AC24" s="123">
        <v>2</v>
      </c>
      <c r="AD24" s="123">
        <v>240</v>
      </c>
      <c r="AE24" s="123">
        <v>80</v>
      </c>
      <c r="AF24" s="124"/>
      <c r="AG24" s="124"/>
      <c r="AH24" s="124"/>
      <c r="AI24" s="125"/>
      <c r="AJ24" s="125"/>
      <c r="AK24" s="125"/>
      <c r="AL24" s="125"/>
      <c r="AM24" s="125"/>
      <c r="AN24" s="125"/>
      <c r="AO24" s="125"/>
      <c r="AP24" s="125"/>
    </row>
    <row r="25" spans="1:42" x14ac:dyDescent="0.25">
      <c r="A25" s="52">
        <v>23</v>
      </c>
      <c r="B25" s="152" t="s">
        <v>237</v>
      </c>
      <c r="C25" s="117" t="s">
        <v>212</v>
      </c>
      <c r="D25" t="s">
        <v>196</v>
      </c>
      <c r="F25" s="119" t="s">
        <v>181</v>
      </c>
      <c r="G25" s="119" t="s">
        <v>166</v>
      </c>
      <c r="H25" s="126">
        <v>1</v>
      </c>
      <c r="I25" s="126">
        <v>1100</v>
      </c>
      <c r="J25" s="126">
        <v>80</v>
      </c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>
        <v>1</v>
      </c>
      <c r="AD25" s="126">
        <v>240</v>
      </c>
      <c r="AE25" s="126">
        <v>40</v>
      </c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</row>
    <row r="26" spans="1:42" s="128" customFormat="1" hidden="1" x14ac:dyDescent="0.25">
      <c r="A26" s="128">
        <v>24</v>
      </c>
      <c r="B26" s="140" t="s">
        <v>151</v>
      </c>
      <c r="C26" s="141" t="s">
        <v>211</v>
      </c>
      <c r="D26" s="133">
        <v>128</v>
      </c>
      <c r="F26" s="143" t="s">
        <v>182</v>
      </c>
      <c r="G26" s="143" t="s">
        <v>166</v>
      </c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</row>
    <row r="27" spans="1:42" x14ac:dyDescent="0.25">
      <c r="A27" s="53">
        <v>25</v>
      </c>
      <c r="B27" s="152" t="s">
        <v>152</v>
      </c>
      <c r="C27" s="117" t="s">
        <v>210</v>
      </c>
      <c r="D27" s="70">
        <v>15</v>
      </c>
      <c r="E27" s="69"/>
      <c r="F27" s="119" t="s">
        <v>183</v>
      </c>
      <c r="G27" s="119" t="s">
        <v>166</v>
      </c>
      <c r="H27" s="126">
        <v>1</v>
      </c>
      <c r="I27" s="126">
        <v>500</v>
      </c>
      <c r="J27" s="126">
        <v>200</v>
      </c>
      <c r="K27" s="126"/>
      <c r="L27" s="126"/>
      <c r="M27" s="126"/>
      <c r="N27" s="122"/>
      <c r="O27" s="122"/>
      <c r="P27" s="122"/>
      <c r="Q27" s="126"/>
      <c r="R27" s="126"/>
      <c r="S27" s="126"/>
      <c r="T27" s="126"/>
      <c r="U27" s="126"/>
      <c r="V27" s="126"/>
      <c r="W27" s="126"/>
      <c r="X27" s="126"/>
      <c r="Y27" s="126"/>
      <c r="Z27" s="122"/>
      <c r="AA27" s="122"/>
      <c r="AB27" s="122"/>
      <c r="AC27" s="126">
        <v>1</v>
      </c>
      <c r="AD27" s="126">
        <v>500</v>
      </c>
      <c r="AE27" s="126">
        <v>80</v>
      </c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</row>
    <row r="28" spans="1:42" x14ac:dyDescent="0.25">
      <c r="A28" s="52">
        <v>26</v>
      </c>
      <c r="B28" s="155" t="s">
        <v>153</v>
      </c>
      <c r="C28" s="118" t="s">
        <v>209</v>
      </c>
      <c r="D28" s="70">
        <v>203</v>
      </c>
      <c r="E28" s="71"/>
      <c r="F28" s="120" t="s">
        <v>184</v>
      </c>
      <c r="G28" s="120" t="s">
        <v>166</v>
      </c>
      <c r="H28" s="126">
        <v>4</v>
      </c>
      <c r="I28" s="126">
        <v>240</v>
      </c>
      <c r="J28" s="126">
        <v>80</v>
      </c>
      <c r="K28" s="126"/>
      <c r="L28" s="126"/>
      <c r="M28" s="126"/>
      <c r="N28" s="126"/>
      <c r="O28" s="126"/>
      <c r="P28" s="126"/>
      <c r="Q28" s="122"/>
      <c r="R28" s="122"/>
      <c r="S28" s="122"/>
      <c r="T28" s="126"/>
      <c r="U28" s="126"/>
      <c r="V28" s="126"/>
      <c r="W28" s="126"/>
      <c r="X28" s="126"/>
      <c r="Y28" s="126"/>
      <c r="Z28" s="126"/>
      <c r="AA28" s="126"/>
      <c r="AB28" s="126"/>
      <c r="AC28" s="126">
        <v>2</v>
      </c>
      <c r="AD28" s="126">
        <v>240</v>
      </c>
      <c r="AE28" s="126">
        <v>40</v>
      </c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</row>
    <row r="29" spans="1:42" s="53" customFormat="1" hidden="1" x14ac:dyDescent="0.25">
      <c r="A29" s="53">
        <v>27</v>
      </c>
      <c r="B29" s="148" t="s">
        <v>154</v>
      </c>
      <c r="C29" s="149" t="s">
        <v>209</v>
      </c>
      <c r="D29" s="93">
        <v>272</v>
      </c>
      <c r="E29" s="153"/>
      <c r="F29" s="151" t="s">
        <v>185</v>
      </c>
      <c r="G29" s="151" t="s">
        <v>166</v>
      </c>
      <c r="H29" s="126"/>
      <c r="I29" s="126"/>
      <c r="J29" s="126"/>
      <c r="K29" s="126"/>
      <c r="L29" s="126"/>
      <c r="M29" s="126"/>
      <c r="N29" s="122"/>
      <c r="O29" s="122"/>
      <c r="P29" s="122"/>
      <c r="Q29" s="126"/>
      <c r="R29" s="126"/>
      <c r="S29" s="126"/>
      <c r="T29" s="126"/>
      <c r="U29" s="126"/>
      <c r="V29" s="126"/>
      <c r="W29" s="126"/>
      <c r="X29" s="126"/>
      <c r="Y29" s="126"/>
      <c r="Z29" s="122"/>
      <c r="AA29" s="122"/>
      <c r="AB29" s="122"/>
      <c r="AC29" s="126"/>
      <c r="AD29" s="126"/>
      <c r="AE29" s="126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</row>
    <row r="30" spans="1:42" x14ac:dyDescent="0.25">
      <c r="A30" s="52">
        <v>28</v>
      </c>
      <c r="B30" s="115" t="s">
        <v>155</v>
      </c>
      <c r="C30" s="117" t="s">
        <v>208</v>
      </c>
      <c r="D30" s="156" t="s">
        <v>242</v>
      </c>
      <c r="E30" s="71"/>
      <c r="F30" s="119" t="s">
        <v>186</v>
      </c>
      <c r="G30" s="119" t="s">
        <v>166</v>
      </c>
      <c r="H30" s="122">
        <v>4</v>
      </c>
      <c r="I30" s="122">
        <v>660</v>
      </c>
      <c r="J30" s="122">
        <v>40</v>
      </c>
      <c r="K30" s="126"/>
      <c r="L30" s="126"/>
      <c r="M30" s="126"/>
      <c r="N30" s="122"/>
      <c r="O30" s="122"/>
      <c r="P30" s="122"/>
      <c r="Q30" s="122"/>
      <c r="R30" s="122"/>
      <c r="S30" s="122"/>
      <c r="T30" s="126"/>
      <c r="U30" s="126"/>
      <c r="V30" s="126"/>
      <c r="W30" s="126"/>
      <c r="X30" s="126"/>
      <c r="Y30" s="126"/>
      <c r="Z30" s="122"/>
      <c r="AA30" s="122"/>
      <c r="AB30" s="122"/>
      <c r="AC30" s="126">
        <v>2</v>
      </c>
      <c r="AD30" s="126">
        <v>660</v>
      </c>
      <c r="AE30" s="126">
        <v>40</v>
      </c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</row>
    <row r="31" spans="1:42" hidden="1" x14ac:dyDescent="0.25">
      <c r="A31" s="53">
        <v>29</v>
      </c>
      <c r="B31" s="115" t="s">
        <v>156</v>
      </c>
      <c r="C31" s="117" t="s">
        <v>207</v>
      </c>
      <c r="D31" s="70">
        <v>11</v>
      </c>
      <c r="E31" s="69"/>
      <c r="F31" s="119" t="s">
        <v>186</v>
      </c>
      <c r="G31" s="119" t="s">
        <v>166</v>
      </c>
      <c r="H31" s="122"/>
      <c r="I31" s="122"/>
      <c r="J31" s="122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2"/>
      <c r="AA31" s="122"/>
      <c r="AB31" s="122"/>
      <c r="AC31" s="126"/>
      <c r="AD31" s="126"/>
      <c r="AE31" s="126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</row>
    <row r="32" spans="1:42" hidden="1" x14ac:dyDescent="0.25">
      <c r="A32" s="53">
        <v>30</v>
      </c>
      <c r="B32" s="115" t="s">
        <v>157</v>
      </c>
      <c r="C32" s="117" t="s">
        <v>206</v>
      </c>
      <c r="D32" s="70">
        <v>9</v>
      </c>
      <c r="E32" s="71"/>
      <c r="F32" s="119" t="s">
        <v>187</v>
      </c>
      <c r="G32" s="119" t="s">
        <v>166</v>
      </c>
      <c r="H32" s="122"/>
      <c r="I32" s="122"/>
      <c r="J32" s="122"/>
      <c r="K32" s="126"/>
      <c r="L32" s="126"/>
      <c r="M32" s="126"/>
      <c r="N32" s="122"/>
      <c r="O32" s="122"/>
      <c r="P32" s="122"/>
      <c r="Q32" s="122"/>
      <c r="R32" s="122"/>
      <c r="S32" s="122"/>
      <c r="T32" s="126"/>
      <c r="U32" s="126"/>
      <c r="V32" s="126"/>
      <c r="W32" s="126"/>
      <c r="X32" s="126"/>
      <c r="Y32" s="126"/>
      <c r="Z32" s="122"/>
      <c r="AA32" s="122"/>
      <c r="AB32" s="122"/>
      <c r="AC32" s="126"/>
      <c r="AD32" s="126"/>
      <c r="AE32" s="126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</row>
    <row r="33" spans="1:42" s="128" customFormat="1" hidden="1" x14ac:dyDescent="0.25">
      <c r="A33" s="128">
        <v>31</v>
      </c>
      <c r="B33" s="140" t="s">
        <v>158</v>
      </c>
      <c r="C33" s="141" t="s">
        <v>205</v>
      </c>
      <c r="D33" s="133" t="s">
        <v>197</v>
      </c>
      <c r="E33" s="134"/>
      <c r="F33" s="143" t="s">
        <v>188</v>
      </c>
      <c r="G33" s="143" t="s">
        <v>166</v>
      </c>
      <c r="H33" s="136"/>
      <c r="I33" s="136"/>
      <c r="J33" s="136"/>
      <c r="K33" s="144"/>
      <c r="L33" s="144"/>
      <c r="M33" s="144"/>
      <c r="N33" s="136"/>
      <c r="O33" s="136"/>
      <c r="P33" s="136"/>
      <c r="Q33" s="136"/>
      <c r="R33" s="136"/>
      <c r="S33" s="136"/>
      <c r="T33" s="144"/>
      <c r="U33" s="144"/>
      <c r="V33" s="144"/>
      <c r="W33" s="144"/>
      <c r="X33" s="144"/>
      <c r="Y33" s="144"/>
      <c r="Z33" s="136"/>
      <c r="AA33" s="136"/>
      <c r="AB33" s="136"/>
      <c r="AC33" s="144"/>
      <c r="AD33" s="144"/>
      <c r="AE33" s="144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</row>
    <row r="34" spans="1:42" x14ac:dyDescent="0.25">
      <c r="A34" s="52">
        <v>32</v>
      </c>
      <c r="B34" s="152" t="s">
        <v>159</v>
      </c>
      <c r="C34" s="117" t="s">
        <v>204</v>
      </c>
      <c r="D34" s="70" t="s">
        <v>198</v>
      </c>
      <c r="E34" s="71"/>
      <c r="F34" s="119" t="s">
        <v>189</v>
      </c>
      <c r="G34" s="119" t="s">
        <v>166</v>
      </c>
      <c r="H34" s="126">
        <v>2</v>
      </c>
      <c r="I34" s="126">
        <v>770</v>
      </c>
      <c r="J34" s="126">
        <v>40</v>
      </c>
      <c r="K34" s="126"/>
      <c r="L34" s="126"/>
      <c r="M34" s="126"/>
      <c r="N34" s="122"/>
      <c r="O34" s="122"/>
      <c r="P34" s="122"/>
      <c r="Q34" s="126"/>
      <c r="R34" s="126"/>
      <c r="S34" s="126"/>
      <c r="T34" s="126"/>
      <c r="U34" s="126"/>
      <c r="V34" s="126"/>
      <c r="W34" s="126"/>
      <c r="X34" s="126"/>
      <c r="Y34" s="126"/>
      <c r="Z34" s="122"/>
      <c r="AA34" s="122"/>
      <c r="AB34" s="122"/>
      <c r="AC34" s="126">
        <v>1</v>
      </c>
      <c r="AD34" s="126">
        <v>500</v>
      </c>
      <c r="AE34" s="126">
        <v>40</v>
      </c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x14ac:dyDescent="0.25">
      <c r="A35" s="52">
        <v>33</v>
      </c>
      <c r="B35" s="155" t="s">
        <v>160</v>
      </c>
      <c r="C35" s="118" t="s">
        <v>203</v>
      </c>
      <c r="D35" s="70">
        <v>76</v>
      </c>
      <c r="E35" s="71"/>
      <c r="F35" s="120" t="s">
        <v>190</v>
      </c>
      <c r="G35" s="120" t="s">
        <v>166</v>
      </c>
      <c r="H35" s="122">
        <v>1</v>
      </c>
      <c r="I35" s="122">
        <v>1000</v>
      </c>
      <c r="J35" s="122">
        <v>80</v>
      </c>
      <c r="K35" s="126"/>
      <c r="L35" s="126"/>
      <c r="M35" s="126"/>
      <c r="N35" s="122"/>
      <c r="O35" s="122"/>
      <c r="P35" s="122"/>
      <c r="Q35" s="122"/>
      <c r="R35" s="122"/>
      <c r="S35" s="122"/>
      <c r="T35" s="126"/>
      <c r="U35" s="126"/>
      <c r="V35" s="126"/>
      <c r="W35" s="126"/>
      <c r="X35" s="126"/>
      <c r="Y35" s="126"/>
      <c r="Z35" s="122"/>
      <c r="AA35" s="122"/>
      <c r="AB35" s="122"/>
      <c r="AC35" s="126">
        <v>1</v>
      </c>
      <c r="AD35" s="126">
        <v>240</v>
      </c>
      <c r="AE35" s="126">
        <v>40</v>
      </c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</row>
    <row r="36" spans="1:42" x14ac:dyDescent="0.25">
      <c r="A36" s="52">
        <v>34</v>
      </c>
      <c r="B36" s="152" t="s">
        <v>161</v>
      </c>
      <c r="C36" s="117" t="s">
        <v>202</v>
      </c>
      <c r="D36" s="70">
        <v>544</v>
      </c>
      <c r="E36" s="71"/>
      <c r="F36" s="119" t="s">
        <v>191</v>
      </c>
      <c r="G36" s="119" t="s">
        <v>166</v>
      </c>
      <c r="H36" s="126">
        <v>2</v>
      </c>
      <c r="I36" s="126">
        <v>660</v>
      </c>
      <c r="J36" s="126">
        <v>40</v>
      </c>
      <c r="K36" s="126"/>
      <c r="L36" s="126"/>
      <c r="M36" s="126"/>
      <c r="N36" s="126"/>
      <c r="O36" s="126"/>
      <c r="P36" s="126"/>
      <c r="Q36" s="122"/>
      <c r="R36" s="122"/>
      <c r="S36" s="122"/>
      <c r="T36" s="126"/>
      <c r="U36" s="126"/>
      <c r="V36" s="126"/>
      <c r="W36" s="126"/>
      <c r="X36" s="126"/>
      <c r="Y36" s="126"/>
      <c r="Z36" s="126"/>
      <c r="AA36" s="126"/>
      <c r="AB36" s="126"/>
      <c r="AC36" s="126">
        <v>1</v>
      </c>
      <c r="AD36" s="126">
        <v>660</v>
      </c>
      <c r="AE36" s="126">
        <v>40</v>
      </c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hidden="1" x14ac:dyDescent="0.25">
      <c r="A37" s="53">
        <v>35</v>
      </c>
      <c r="B37" s="115" t="s">
        <v>162</v>
      </c>
      <c r="C37" s="117" t="s">
        <v>202</v>
      </c>
      <c r="D37" s="70">
        <v>546</v>
      </c>
      <c r="E37" s="71"/>
      <c r="F37" s="119" t="s">
        <v>191</v>
      </c>
      <c r="G37" s="119" t="s">
        <v>166</v>
      </c>
      <c r="H37" s="122"/>
      <c r="I37" s="122"/>
      <c r="J37" s="122"/>
      <c r="K37" s="126"/>
      <c r="L37" s="126"/>
      <c r="M37" s="126"/>
      <c r="N37" s="126"/>
      <c r="O37" s="126"/>
      <c r="P37" s="126"/>
      <c r="Q37" s="122"/>
      <c r="R37" s="122"/>
      <c r="S37" s="122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x14ac:dyDescent="0.25">
      <c r="A38" s="52">
        <v>36</v>
      </c>
      <c r="B38" s="116" t="s">
        <v>163</v>
      </c>
      <c r="C38" s="118" t="s">
        <v>201</v>
      </c>
      <c r="D38" s="70">
        <v>161</v>
      </c>
      <c r="E38" s="69"/>
      <c r="F38" s="120" t="s">
        <v>192</v>
      </c>
      <c r="G38" s="120" t="s">
        <v>166</v>
      </c>
      <c r="H38" s="122">
        <v>1</v>
      </c>
      <c r="I38" s="122">
        <v>770</v>
      </c>
      <c r="J38" s="122">
        <v>80</v>
      </c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>
        <v>2</v>
      </c>
      <c r="AD38" s="126">
        <v>240</v>
      </c>
      <c r="AE38" s="126">
        <v>40</v>
      </c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</row>
    <row r="39" spans="1:42" s="128" customFormat="1" hidden="1" x14ac:dyDescent="0.25">
      <c r="A39" s="128">
        <v>37</v>
      </c>
      <c r="B39" s="131" t="s">
        <v>164</v>
      </c>
      <c r="C39" s="132" t="s">
        <v>200</v>
      </c>
      <c r="D39" s="133" t="s">
        <v>199</v>
      </c>
      <c r="E39" s="145"/>
      <c r="F39" s="135" t="s">
        <v>193</v>
      </c>
      <c r="G39" s="135" t="s">
        <v>166</v>
      </c>
      <c r="H39" s="136"/>
      <c r="I39" s="136"/>
      <c r="J39" s="136"/>
      <c r="K39" s="144"/>
      <c r="L39" s="144"/>
      <c r="M39" s="144"/>
      <c r="N39" s="136"/>
      <c r="O39" s="136"/>
      <c r="P39" s="136"/>
      <c r="Q39" s="136"/>
      <c r="R39" s="136"/>
      <c r="S39" s="136"/>
      <c r="T39" s="144"/>
      <c r="U39" s="144"/>
      <c r="V39" s="144"/>
      <c r="W39" s="144"/>
      <c r="X39" s="144"/>
      <c r="Y39" s="144"/>
      <c r="Z39" s="136"/>
      <c r="AA39" s="136"/>
      <c r="AB39" s="136"/>
      <c r="AC39" s="144"/>
      <c r="AD39" s="144"/>
      <c r="AE39" s="144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</row>
    <row r="40" spans="1:42" x14ac:dyDescent="0.25">
      <c r="B40" s="69"/>
      <c r="C40" s="69"/>
      <c r="D40" s="70"/>
      <c r="E40" s="69"/>
      <c r="F40" s="69"/>
      <c r="G40" s="69"/>
      <c r="H40" s="122"/>
      <c r="I40" s="122"/>
      <c r="J40" s="122"/>
      <c r="K40" s="126"/>
      <c r="L40" s="126"/>
      <c r="M40" s="126"/>
      <c r="N40" s="122"/>
      <c r="O40" s="122"/>
      <c r="P40" s="122"/>
      <c r="Q40" s="122"/>
      <c r="R40" s="122"/>
      <c r="S40" s="122"/>
      <c r="T40" s="126"/>
      <c r="U40" s="126"/>
      <c r="V40" s="126"/>
      <c r="W40" s="126"/>
      <c r="X40" s="126"/>
      <c r="Y40" s="126"/>
      <c r="Z40" s="122"/>
      <c r="AA40" s="122"/>
      <c r="AB40" s="122"/>
      <c r="AC40" s="126"/>
      <c r="AD40" s="126"/>
      <c r="AE40" s="126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</row>
    <row r="41" spans="1:42" x14ac:dyDescent="0.25">
      <c r="B41" s="69"/>
      <c r="C41" s="69"/>
      <c r="D41" s="70"/>
      <c r="E41" s="71"/>
      <c r="F41" s="69"/>
      <c r="G41" s="69"/>
      <c r="H41" s="126"/>
      <c r="I41" s="126"/>
      <c r="J41" s="126"/>
      <c r="K41" s="126"/>
      <c r="L41" s="126"/>
      <c r="M41" s="126"/>
      <c r="N41" s="126"/>
      <c r="O41" s="126"/>
      <c r="P41" s="126"/>
      <c r="Q41" s="122"/>
      <c r="R41" s="122"/>
      <c r="S41" s="122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</row>
    <row r="42" spans="1:42" x14ac:dyDescent="0.25"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</row>
  </sheetData>
  <autoFilter ref="A1:AN41" xr:uid="{00000000-0009-0000-0000-000000000000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workbookViewId="0">
      <selection activeCell="C10" sqref="C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5</v>
      </c>
    </row>
    <row r="2" spans="1:4" x14ac:dyDescent="0.25">
      <c r="A2" s="7" t="s">
        <v>109</v>
      </c>
      <c r="B2" s="88" t="str">
        <f>VLOOKUP($A$1,Verzamelblad!$A$3:$AH$41,2)</f>
        <v>14e Montessorischool De Jordaan</v>
      </c>
      <c r="C2" s="7"/>
      <c r="D2" s="88"/>
    </row>
    <row r="3" spans="1:4" x14ac:dyDescent="0.25">
      <c r="A3" s="7"/>
      <c r="B3" s="88" t="str">
        <f>VLOOKUP($A$1,Verzamelblad!$A$3:$AH$41,3)</f>
        <v>Elandsstraat</v>
      </c>
      <c r="C3" s="7">
        <f>VLOOKUP($A$1,Verzamelblad!$A$3:$AH$41,4)</f>
        <v>99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Verzamelblad!H7</f>
        <v>0</v>
      </c>
      <c r="C7" s="73">
        <f>Verzamelblad!I7</f>
        <v>0</v>
      </c>
      <c r="D7" s="90">
        <f>Verzamelblad!J7</f>
        <v>0</v>
      </c>
    </row>
    <row r="8" spans="1:4" x14ac:dyDescent="0.25">
      <c r="A8" s="129" t="str">
        <f>Verzamelblad!K1</f>
        <v>Restafval</v>
      </c>
      <c r="B8" s="90">
        <f>Verzamelblad!K7</f>
        <v>0</v>
      </c>
      <c r="C8" s="73">
        <f>Verzamelblad!L7</f>
        <v>0</v>
      </c>
      <c r="D8" s="90">
        <f>Verzamelblad!M7</f>
        <v>0</v>
      </c>
    </row>
    <row r="9" spans="1:4" x14ac:dyDescent="0.25">
      <c r="A9" s="72" t="str">
        <f>Verzamelblad!AC1</f>
        <v>Papier</v>
      </c>
      <c r="B9" s="90">
        <f>Verzamelblad!AC7</f>
        <v>0</v>
      </c>
      <c r="C9" s="73">
        <f>Verzamelblad!AD7</f>
        <v>0</v>
      </c>
      <c r="D9" s="90">
        <f>Verzamelblad!AE7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"/>
  <sheetViews>
    <sheetView workbookViewId="0">
      <selection activeCell="C10" sqref="C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6</v>
      </c>
    </row>
    <row r="2" spans="1:4" x14ac:dyDescent="0.25">
      <c r="A2" s="7" t="s">
        <v>109</v>
      </c>
      <c r="B2" s="88" t="str">
        <f>VLOOKUP($A$1,Verzamelblad!$A$3:$AH$41,2)</f>
        <v>14e Montessorischool De Jordaan</v>
      </c>
      <c r="C2" s="7"/>
      <c r="D2" s="88"/>
    </row>
    <row r="3" spans="1:4" x14ac:dyDescent="0.25">
      <c r="A3" s="7"/>
      <c r="B3" s="88" t="str">
        <f>VLOOKUP($A$1,Verzamelblad!$A$3:$AH$41,3)</f>
        <v>Elandsstraat</v>
      </c>
      <c r="C3" s="7">
        <f>VLOOKUP($A$1,Verzamelblad!$A$3:$AH$41,4)</f>
        <v>101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Verzamelblad!H8</f>
        <v>0</v>
      </c>
      <c r="C7" s="73">
        <f>Verzamelblad!I8</f>
        <v>0</v>
      </c>
      <c r="D7" s="90">
        <f>Verzamelblad!J8</f>
        <v>0</v>
      </c>
    </row>
    <row r="8" spans="1:4" x14ac:dyDescent="0.25">
      <c r="A8" s="129" t="str">
        <f>Verzamelblad!K1</f>
        <v>Restafval</v>
      </c>
      <c r="B8" s="90">
        <f>Verzamelblad!K8</f>
        <v>0</v>
      </c>
      <c r="C8" s="73">
        <f>Verzamelblad!L8</f>
        <v>0</v>
      </c>
      <c r="D8" s="90">
        <f>Verzamelblad!M8</f>
        <v>0</v>
      </c>
    </row>
    <row r="9" spans="1:4" x14ac:dyDescent="0.25">
      <c r="A9" s="72" t="str">
        <f>Verzamelblad!AC1</f>
        <v>Papier</v>
      </c>
      <c r="B9" s="90">
        <f>Verzamelblad!AC8</f>
        <v>0</v>
      </c>
      <c r="C9" s="73">
        <f>Verzamelblad!AD8</f>
        <v>0</v>
      </c>
      <c r="D9" s="90">
        <f>Verzamelblad!AE8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7</v>
      </c>
    </row>
    <row r="2" spans="1:4" x14ac:dyDescent="0.25">
      <c r="A2" s="7" t="s">
        <v>109</v>
      </c>
      <c r="B2" s="88" t="str">
        <f>VLOOKUP($A$1,Verzamelblad!$A$3:$AH$41,2)</f>
        <v>Theo Thijssenschool</v>
      </c>
      <c r="C2" s="7"/>
      <c r="D2" s="88"/>
    </row>
    <row r="3" spans="1:4" x14ac:dyDescent="0.25">
      <c r="A3" s="7"/>
      <c r="B3" s="88" t="str">
        <f>VLOOKUP($A$1,Verzamelblad!$A$3:$AH$41,3)</f>
        <v>Anjeliersstraat</v>
      </c>
      <c r="C3" s="7">
        <f>VLOOKUP($A$1,Verzamelblad!$A$3:$AH$41,4)</f>
        <v>157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Verzamelblad!H9</f>
        <v>1</v>
      </c>
      <c r="C7" s="73">
        <f>Verzamelblad!I9</f>
        <v>360</v>
      </c>
      <c r="D7" s="90">
        <f>Verzamelblad!J9</f>
        <v>80</v>
      </c>
    </row>
    <row r="8" spans="1:4" hidden="1" x14ac:dyDescent="0.25">
      <c r="A8" s="129" t="str">
        <f>Verzamelblad!K1</f>
        <v>Restafval</v>
      </c>
      <c r="B8" s="90">
        <f>Verzamelblad!K9</f>
        <v>0</v>
      </c>
      <c r="C8" s="73">
        <f>Verzamelblad!L9</f>
        <v>0</v>
      </c>
      <c r="D8" s="90">
        <f>Verzamelblad!M9</f>
        <v>0</v>
      </c>
    </row>
    <row r="9" spans="1:4" x14ac:dyDescent="0.25">
      <c r="A9" s="72" t="str">
        <f>Verzamelblad!AC1</f>
        <v>Papier</v>
      </c>
      <c r="B9" s="90">
        <f>Verzamelblad!AC9</f>
        <v>1</v>
      </c>
      <c r="C9" s="73">
        <f>Verzamelblad!AD9</f>
        <v>240</v>
      </c>
      <c r="D9" s="90">
        <f>Verzamelblad!AE9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8</v>
      </c>
    </row>
    <row r="2" spans="1:4" x14ac:dyDescent="0.25">
      <c r="A2" s="7" t="s">
        <v>109</v>
      </c>
      <c r="B2" s="88" t="str">
        <f>VLOOKUP($A$1,Verzamelblad!$A$3:$AH$41,2)</f>
        <v>Theo Thijssenschool</v>
      </c>
      <c r="C2" s="7"/>
      <c r="D2" s="88"/>
    </row>
    <row r="3" spans="1:4" x14ac:dyDescent="0.25">
      <c r="A3" s="7"/>
      <c r="B3" s="88" t="str">
        <f>VLOOKUP($A$1,Verzamelblad!$A$3:$AH$41,3)</f>
        <v>Westerstraat</v>
      </c>
      <c r="C3" s="7">
        <f>VLOOKUP($A$1,Verzamelblad!$A$3:$AH$41,4)</f>
        <v>297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Verzamelblad!H10</f>
        <v>1</v>
      </c>
      <c r="C7" s="73">
        <f>Verzamelblad!I10</f>
        <v>360</v>
      </c>
      <c r="D7" s="90">
        <f>Verzamelblad!J10</f>
        <v>80</v>
      </c>
    </row>
    <row r="8" spans="1:4" hidden="1" x14ac:dyDescent="0.25">
      <c r="A8" s="129" t="str">
        <f>Verzamelblad!K1</f>
        <v>Restafval</v>
      </c>
      <c r="B8" s="90">
        <f>Verzamelblad!K10</f>
        <v>0</v>
      </c>
      <c r="C8" s="73">
        <f>Verzamelblad!L10</f>
        <v>0</v>
      </c>
      <c r="D8" s="90">
        <f>Verzamelblad!M10</f>
        <v>0</v>
      </c>
    </row>
    <row r="9" spans="1:4" x14ac:dyDescent="0.25">
      <c r="A9" s="72" t="str">
        <f>Verzamelblad!AC1</f>
        <v>Papier</v>
      </c>
      <c r="B9" s="90">
        <f>Verzamelblad!AC10</f>
        <v>1</v>
      </c>
      <c r="C9" s="73">
        <f>Verzamelblad!AD10</f>
        <v>240</v>
      </c>
      <c r="D9" s="90">
        <f>Verzamelblad!AE10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9</v>
      </c>
    </row>
    <row r="2" spans="1:4" x14ac:dyDescent="0.25">
      <c r="A2" s="7" t="s">
        <v>109</v>
      </c>
      <c r="B2" s="88" t="str">
        <f>VLOOKUP($A$1,Verzamelblad!$A$3:$AH$41,2)</f>
        <v>Boekmanschool</v>
      </c>
      <c r="C2" s="7"/>
      <c r="D2" s="88"/>
    </row>
    <row r="3" spans="1:4" x14ac:dyDescent="0.25">
      <c r="A3" s="7"/>
      <c r="B3" s="88" t="str">
        <f>VLOOKUP($A$1,Verzamelblad!$A$3:$AH$41,3)</f>
        <v xml:space="preserve">Korte Lepelstraat </v>
      </c>
      <c r="C3" s="7">
        <f>VLOOKUP($A$1,Verzamelblad!$A$3:$AH$41,4)</f>
        <v>81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Verzamelblad!H11</f>
        <v>2</v>
      </c>
      <c r="C7" s="73">
        <f>Verzamelblad!I11</f>
        <v>660</v>
      </c>
      <c r="D7" s="90">
        <f>Verzamelblad!J11</f>
        <v>80</v>
      </c>
    </row>
    <row r="8" spans="1:4" hidden="1" x14ac:dyDescent="0.25">
      <c r="A8" s="129" t="str">
        <f>Verzamelblad!K1</f>
        <v>Restafval</v>
      </c>
      <c r="B8" s="90">
        <f>Verzamelblad!K11</f>
        <v>0</v>
      </c>
      <c r="C8" s="73">
        <f>Verzamelblad!L11</f>
        <v>0</v>
      </c>
      <c r="D8" s="90">
        <f>Verzamelblad!M11</f>
        <v>0</v>
      </c>
    </row>
    <row r="9" spans="1:4" x14ac:dyDescent="0.25">
      <c r="A9" s="72" t="str">
        <f>Verzamelblad!AC1</f>
        <v>Papier</v>
      </c>
      <c r="B9" s="90">
        <f>Verzamelblad!AC11</f>
        <v>2</v>
      </c>
      <c r="C9" s="73">
        <f>Verzamelblad!AD11</f>
        <v>660</v>
      </c>
      <c r="D9" s="90">
        <f>Verzamelblad!AE11</f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10</v>
      </c>
    </row>
    <row r="2" spans="1:4" x14ac:dyDescent="0.25">
      <c r="A2" s="7" t="s">
        <v>109</v>
      </c>
      <c r="B2" s="88" t="str">
        <f>VLOOKUP($A$1,Verzamelblad!$A$3:$AH$41,2)</f>
        <v>De Kleine Reus</v>
      </c>
      <c r="C2" s="7"/>
      <c r="D2" s="88"/>
    </row>
    <row r="3" spans="1:4" x14ac:dyDescent="0.25">
      <c r="A3" s="7"/>
      <c r="B3" s="88" t="str">
        <f>VLOOKUP($A$1,Verzamelblad!$A$3:$AH$41,3)</f>
        <v xml:space="preserve">Nieuwe Looierstraat </v>
      </c>
      <c r="C3" s="7">
        <f>VLOOKUP($A$1,Verzamelblad!$A$3:$AH$41,4)</f>
        <v>9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Verzamelblad!H12</f>
        <v>1</v>
      </c>
      <c r="C7" s="73">
        <f>Verzamelblad!I12</f>
        <v>240</v>
      </c>
      <c r="D7" s="90">
        <f>Verzamelblad!J12</f>
        <v>80</v>
      </c>
    </row>
    <row r="8" spans="1:4" hidden="1" x14ac:dyDescent="0.25">
      <c r="A8" s="129" t="str">
        <f>Verzamelblad!K1</f>
        <v>Restafval</v>
      </c>
      <c r="B8" s="90">
        <f>Verzamelblad!K12</f>
        <v>0</v>
      </c>
      <c r="C8" s="73">
        <f>Verzamelblad!L12</f>
        <v>0</v>
      </c>
      <c r="D8" s="90">
        <f>Verzamelblad!M12</f>
        <v>0</v>
      </c>
    </row>
    <row r="9" spans="1:4" x14ac:dyDescent="0.25">
      <c r="A9" s="72" t="str">
        <f>Verzamelblad!AC1</f>
        <v>Papier</v>
      </c>
      <c r="B9" s="90">
        <f>Verzamelblad!AC12</f>
        <v>1</v>
      </c>
      <c r="C9" s="73">
        <f>Verzamelblad!AD12</f>
        <v>240</v>
      </c>
      <c r="D9" s="90">
        <f>Verzamelblad!AE12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11</v>
      </c>
    </row>
    <row r="2" spans="1:4" x14ac:dyDescent="0.25">
      <c r="A2" s="7" t="s">
        <v>109</v>
      </c>
      <c r="B2" s="88" t="str">
        <f>VLOOKUP($A$1,Verzamelblad!$A$3:$AH$41,2)</f>
        <v>De Kleine Reus</v>
      </c>
      <c r="C2" s="7"/>
      <c r="D2" s="88"/>
    </row>
    <row r="3" spans="1:4" x14ac:dyDescent="0.25">
      <c r="A3" s="7"/>
      <c r="B3" s="88" t="str">
        <f>VLOOKUP($A$1,Verzamelblad!$A$3:$AH$41,3)</f>
        <v xml:space="preserve">Noorderstraat </v>
      </c>
      <c r="C3" s="7">
        <f>VLOOKUP($A$1,Verzamelblad!$A$3:$AH$41,4)</f>
        <v>6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Verzamelblad!H13</f>
        <v>1</v>
      </c>
      <c r="C7" s="73">
        <f>Verzamelblad!I13</f>
        <v>770</v>
      </c>
      <c r="D7" s="90">
        <f>Verzamelblad!J13</f>
        <v>80</v>
      </c>
    </row>
    <row r="8" spans="1:4" hidden="1" x14ac:dyDescent="0.25">
      <c r="A8" s="129" t="str">
        <f>Verzamelblad!K1</f>
        <v>Restafval</v>
      </c>
      <c r="B8" s="90"/>
      <c r="C8" s="73"/>
      <c r="D8" s="90"/>
    </row>
    <row r="9" spans="1:4" x14ac:dyDescent="0.25">
      <c r="A9" s="72" t="str">
        <f>Verzamelblad!AC1</f>
        <v>Papier</v>
      </c>
      <c r="B9" s="90">
        <f>Verzamelblad!AC13</f>
        <v>1</v>
      </c>
      <c r="C9" s="73">
        <f>Verzamelblad!AD13</f>
        <v>240</v>
      </c>
      <c r="D9" s="90">
        <f>Verzamelblad!AE13</f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12</v>
      </c>
    </row>
    <row r="2" spans="1:4" x14ac:dyDescent="0.25">
      <c r="A2" s="7" t="s">
        <v>109</v>
      </c>
      <c r="B2" s="88" t="str">
        <f>VLOOKUP($A$1,Verzamelblad!$A$3:$AH$41,2)</f>
        <v>De Witte Olifant</v>
      </c>
      <c r="C2" s="7"/>
      <c r="D2" s="88"/>
    </row>
    <row r="3" spans="1:4" x14ac:dyDescent="0.25">
      <c r="A3" s="7"/>
      <c r="B3" s="88" t="str">
        <f>VLOOKUP($A$1,Verzamelblad!$A$3:$AH$41,3)</f>
        <v xml:space="preserve">Nieuwe Uilenburgerstraat </v>
      </c>
      <c r="C3" s="7">
        <f>VLOOKUP($A$1,Verzamelblad!$A$3:$AH$41,4)</f>
        <v>96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Verzamelblad!H14</f>
        <v>1</v>
      </c>
      <c r="C7" s="73">
        <f>Verzamelblad!I14</f>
        <v>770</v>
      </c>
      <c r="D7" s="90">
        <f>Verzamelblad!J14</f>
        <v>80</v>
      </c>
    </row>
    <row r="8" spans="1:4" hidden="1" x14ac:dyDescent="0.25">
      <c r="A8" s="129" t="str">
        <f>Verzamelblad!K1</f>
        <v>Restafval</v>
      </c>
      <c r="B8" s="90">
        <f>Verzamelblad!K14</f>
        <v>0</v>
      </c>
      <c r="C8" s="73">
        <f>Verzamelblad!L14</f>
        <v>0</v>
      </c>
      <c r="D8" s="90">
        <f>Verzamelblad!M14</f>
        <v>0</v>
      </c>
    </row>
    <row r="9" spans="1:4" x14ac:dyDescent="0.25">
      <c r="A9" s="72" t="str">
        <f>Verzamelblad!AC1</f>
        <v>Papier</v>
      </c>
      <c r="B9" s="90">
        <f>Verzamelblad!AC14</f>
        <v>1</v>
      </c>
      <c r="C9" s="73">
        <f>Verzamelblad!AD14</f>
        <v>770</v>
      </c>
      <c r="D9" s="90">
        <f>Verzamelblad!AE14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13</v>
      </c>
    </row>
    <row r="2" spans="1:4" x14ac:dyDescent="0.25">
      <c r="A2" s="7" t="s">
        <v>109</v>
      </c>
      <c r="B2" s="88" t="str">
        <f>VLOOKUP($A$1,Verzamelblad!$A$3:$AH$41,2)</f>
        <v>De Witte Olifant</v>
      </c>
      <c r="C2" s="7"/>
      <c r="D2" s="88"/>
    </row>
    <row r="3" spans="1:4" x14ac:dyDescent="0.25">
      <c r="A3" s="7"/>
      <c r="B3" s="88" t="str">
        <f>VLOOKUP($A$1,Verzamelblad!$A$3:$AH$41,3)</f>
        <v xml:space="preserve">Oude Schans </v>
      </c>
      <c r="C3" s="7">
        <f>VLOOKUP($A$1,Verzamelblad!$A$3:$AH$41,4)</f>
        <v>35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Verzamelblad!H15</f>
        <v>0</v>
      </c>
      <c r="C7" s="73">
        <f>Verzamelblad!I15</f>
        <v>0</v>
      </c>
      <c r="D7" s="90">
        <f>Verzamelblad!J15</f>
        <v>0</v>
      </c>
    </row>
    <row r="8" spans="1:4" x14ac:dyDescent="0.25">
      <c r="A8" s="129" t="str">
        <f>Verzamelblad!K1</f>
        <v>Restafval</v>
      </c>
      <c r="B8" s="90">
        <f>Verzamelblad!K15</f>
        <v>0</v>
      </c>
      <c r="C8" s="73">
        <f>Verzamelblad!L15</f>
        <v>0</v>
      </c>
      <c r="D8" s="90">
        <f>Verzamelblad!M15</f>
        <v>0</v>
      </c>
    </row>
    <row r="9" spans="1:4" x14ac:dyDescent="0.25">
      <c r="A9" s="72" t="str">
        <f>Verzamelblad!AC1</f>
        <v>Papier</v>
      </c>
      <c r="B9" s="90">
        <f>Verzamelblad!AC15</f>
        <v>0</v>
      </c>
      <c r="C9" s="73">
        <f>Verzamelblad!AD15</f>
        <v>0</v>
      </c>
      <c r="D9" s="90">
        <f>Verzamelblad!AE15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14</v>
      </c>
    </row>
    <row r="2" spans="1:4" x14ac:dyDescent="0.25">
      <c r="A2" s="7" t="s">
        <v>109</v>
      </c>
      <c r="B2" s="88" t="str">
        <f>VLOOKUP($A$1,Verzamelblad!$A$3:$AH$41,2)</f>
        <v>De Witte Olifant gymzaal</v>
      </c>
      <c r="C2" s="7"/>
      <c r="D2" s="88"/>
    </row>
    <row r="3" spans="1:4" x14ac:dyDescent="0.25">
      <c r="A3" s="7"/>
      <c r="B3" s="88" t="str">
        <f>VLOOKUP($A$1,Verzamelblad!$A$3:$AH$41,3)</f>
        <v>Nieuwe Ridderstraat (gymzaal)</v>
      </c>
      <c r="C3" s="7">
        <f>VLOOKUP($A$1,Verzamelblad!$A$3:$AH$41,4)</f>
        <v>41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Verzamelblad!H16</f>
        <v>0</v>
      </c>
      <c r="C7" s="73">
        <f>Verzamelblad!I16</f>
        <v>0</v>
      </c>
      <c r="D7" s="90">
        <f>Verzamelblad!J16</f>
        <v>0</v>
      </c>
    </row>
    <row r="8" spans="1:4" x14ac:dyDescent="0.25">
      <c r="A8" s="129" t="str">
        <f>Verzamelblad!K1</f>
        <v>Restafval</v>
      </c>
      <c r="B8" s="90">
        <f>Verzamelblad!K16</f>
        <v>0</v>
      </c>
      <c r="C8" s="73">
        <f>Verzamelblad!L16</f>
        <v>0</v>
      </c>
      <c r="D8" s="90">
        <f>Verzamelblad!M16</f>
        <v>0</v>
      </c>
    </row>
    <row r="9" spans="1:4" x14ac:dyDescent="0.25">
      <c r="A9" s="72" t="str">
        <f>Verzamelblad!AC1</f>
        <v>Papier</v>
      </c>
      <c r="B9" s="90">
        <f>Verzamelblad!AC16</f>
        <v>0</v>
      </c>
      <c r="C9" s="73">
        <f>Verzamelblad!AD16</f>
        <v>0</v>
      </c>
      <c r="D9" s="90">
        <f>Verzamelblad!AE16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C2E76B"/>
  </sheetPr>
  <dimension ref="A1:Q34"/>
  <sheetViews>
    <sheetView showGridLines="0" tabSelected="1" zoomScale="85" zoomScaleNormal="85" zoomScaleSheetLayoutView="85" workbookViewId="0">
      <selection activeCell="E28" sqref="E28"/>
    </sheetView>
  </sheetViews>
  <sheetFormatPr defaultColWidth="0" defaultRowHeight="15" customHeight="1" zeroHeight="1" x14ac:dyDescent="0.25"/>
  <cols>
    <col min="1" max="1" width="2.42578125" customWidth="1"/>
    <col min="2" max="2" width="9.140625" style="18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95" t="s">
        <v>14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20"/>
      <c r="O2" s="20"/>
      <c r="P2" s="20"/>
      <c r="Q2" s="19"/>
    </row>
    <row r="3" spans="2:17" x14ac:dyDescent="0.25">
      <c r="M3" s="21"/>
      <c r="N3" s="21"/>
      <c r="O3" s="21"/>
      <c r="P3" s="21"/>
    </row>
    <row r="4" spans="2:17" x14ac:dyDescent="0.25">
      <c r="B4" s="22" t="s">
        <v>15</v>
      </c>
      <c r="C4" s="23"/>
      <c r="D4" s="23"/>
      <c r="E4" s="23"/>
      <c r="F4" s="23"/>
      <c r="G4" s="24"/>
      <c r="I4" s="186"/>
      <c r="J4" s="187"/>
      <c r="K4" s="187"/>
      <c r="L4" s="188"/>
      <c r="P4" s="21"/>
    </row>
    <row r="5" spans="2:17" x14ac:dyDescent="0.25">
      <c r="B5" s="26" t="s">
        <v>16</v>
      </c>
      <c r="C5" s="27"/>
      <c r="D5" s="27"/>
      <c r="E5" s="27"/>
      <c r="F5" s="27"/>
      <c r="G5" s="28"/>
      <c r="I5" s="183"/>
      <c r="J5" s="184"/>
      <c r="K5" s="184"/>
      <c r="L5" s="185"/>
      <c r="P5" s="21"/>
    </row>
    <row r="6" spans="2:17" x14ac:dyDescent="0.25">
      <c r="B6" s="26" t="s">
        <v>17</v>
      </c>
      <c r="C6" s="27"/>
      <c r="D6" s="27"/>
      <c r="E6" s="27"/>
      <c r="F6" s="27"/>
      <c r="G6" s="28"/>
      <c r="I6" s="183"/>
      <c r="J6" s="184"/>
      <c r="K6" s="184"/>
      <c r="L6" s="185"/>
      <c r="P6" s="21"/>
    </row>
    <row r="7" spans="2:17" x14ac:dyDescent="0.25">
      <c r="B7" s="26" t="s">
        <v>18</v>
      </c>
      <c r="C7" s="27"/>
      <c r="D7" s="27"/>
      <c r="E7" s="27"/>
      <c r="F7" s="27"/>
      <c r="G7" s="28"/>
      <c r="I7" s="183"/>
      <c r="J7" s="184"/>
      <c r="K7" s="184"/>
      <c r="L7" s="185"/>
      <c r="P7" s="21"/>
    </row>
    <row r="8" spans="2:17" x14ac:dyDescent="0.25">
      <c r="B8" s="26" t="s">
        <v>19</v>
      </c>
      <c r="C8" s="27"/>
      <c r="D8" s="27"/>
      <c r="E8" s="27"/>
      <c r="F8" s="27"/>
      <c r="G8" s="28"/>
      <c r="I8" s="183"/>
      <c r="J8" s="184"/>
      <c r="K8" s="184"/>
      <c r="L8" s="185"/>
      <c r="P8" s="21"/>
    </row>
    <row r="9" spans="2:17" x14ac:dyDescent="0.25">
      <c r="B9" s="26" t="s">
        <v>20</v>
      </c>
      <c r="C9" s="27"/>
      <c r="D9" s="27"/>
      <c r="E9" s="27"/>
      <c r="F9" s="27"/>
      <c r="G9" s="28"/>
      <c r="I9" s="183"/>
      <c r="J9" s="184"/>
      <c r="K9" s="184"/>
      <c r="L9" s="185"/>
      <c r="P9" s="21"/>
    </row>
    <row r="10" spans="2:17" x14ac:dyDescent="0.25">
      <c r="B10" s="29" t="s">
        <v>19</v>
      </c>
      <c r="C10" s="30"/>
      <c r="D10" s="30"/>
      <c r="E10" s="30"/>
      <c r="F10" s="30"/>
      <c r="G10" s="31"/>
      <c r="I10" s="189"/>
      <c r="J10" s="190"/>
      <c r="K10" s="190"/>
      <c r="L10" s="191"/>
      <c r="P10" s="21"/>
    </row>
    <row r="11" spans="2:17" x14ac:dyDescent="0.25">
      <c r="B11" s="32"/>
      <c r="C11" s="21"/>
      <c r="D11" s="21"/>
      <c r="E11" s="21"/>
      <c r="F11" s="21"/>
      <c r="G11" s="21"/>
      <c r="I11" s="33"/>
      <c r="J11" s="33"/>
      <c r="K11" s="33"/>
      <c r="L11" s="33"/>
      <c r="P11" s="21"/>
    </row>
    <row r="12" spans="2:17" x14ac:dyDescent="0.25">
      <c r="B12" s="22" t="s">
        <v>21</v>
      </c>
      <c r="C12" s="23"/>
      <c r="D12" s="23"/>
      <c r="E12" s="23"/>
      <c r="F12" s="23"/>
      <c r="G12" s="24"/>
      <c r="I12" s="186"/>
      <c r="J12" s="187"/>
      <c r="K12" s="187"/>
      <c r="L12" s="188"/>
      <c r="P12" s="21"/>
    </row>
    <row r="13" spans="2:17" x14ac:dyDescent="0.25">
      <c r="B13" s="26" t="s">
        <v>22</v>
      </c>
      <c r="C13" s="27"/>
      <c r="D13" s="27"/>
      <c r="E13" s="27"/>
      <c r="F13" s="27"/>
      <c r="G13" s="28"/>
      <c r="I13" s="192"/>
      <c r="J13" s="193"/>
      <c r="K13" s="193"/>
      <c r="L13" s="194"/>
      <c r="P13" s="21"/>
    </row>
    <row r="14" spans="2:17" x14ac:dyDescent="0.25">
      <c r="B14" s="26" t="s">
        <v>23</v>
      </c>
      <c r="C14" s="27"/>
      <c r="D14" s="27"/>
      <c r="E14" s="27"/>
      <c r="F14" s="27"/>
      <c r="G14" s="28"/>
      <c r="I14" s="183"/>
      <c r="J14" s="184"/>
      <c r="K14" s="184"/>
      <c r="L14" s="185"/>
      <c r="P14" s="21"/>
    </row>
    <row r="15" spans="2:17" x14ac:dyDescent="0.25">
      <c r="B15" s="26" t="s">
        <v>24</v>
      </c>
      <c r="C15" s="27"/>
      <c r="D15" s="27"/>
      <c r="E15" s="27"/>
      <c r="F15" s="27"/>
      <c r="G15" s="28"/>
      <c r="I15" s="183"/>
      <c r="J15" s="184"/>
      <c r="K15" s="184"/>
      <c r="L15" s="185"/>
      <c r="P15" s="21"/>
    </row>
    <row r="16" spans="2:17" x14ac:dyDescent="0.25">
      <c r="B16" s="26" t="s">
        <v>25</v>
      </c>
      <c r="C16" s="27"/>
      <c r="D16" s="27"/>
      <c r="E16" s="27"/>
      <c r="F16" s="27"/>
      <c r="G16" s="28"/>
      <c r="I16" s="192"/>
      <c r="J16" s="193"/>
      <c r="K16" s="193"/>
      <c r="L16" s="194"/>
      <c r="P16" s="21"/>
    </row>
    <row r="17" spans="2:16" x14ac:dyDescent="0.25">
      <c r="B17" s="29" t="s">
        <v>26</v>
      </c>
      <c r="C17" s="30"/>
      <c r="D17" s="30"/>
      <c r="E17" s="30"/>
      <c r="F17" s="30"/>
      <c r="G17" s="31"/>
      <c r="I17" s="189"/>
      <c r="J17" s="190"/>
      <c r="K17" s="190"/>
      <c r="L17" s="191"/>
      <c r="M17" s="25"/>
      <c r="N17" s="25"/>
      <c r="O17" s="21"/>
      <c r="P17" s="21"/>
    </row>
    <row r="18" spans="2:16" x14ac:dyDescent="0.25">
      <c r="M18" s="21"/>
      <c r="N18" s="21"/>
      <c r="O18" s="21"/>
      <c r="P18" s="21"/>
    </row>
    <row r="19" spans="2:16" x14ac:dyDescent="0.25">
      <c r="B19" s="98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9"/>
      <c r="N19" s="34"/>
      <c r="O19" s="34"/>
      <c r="P19" s="34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mergeCells count="13">
    <mergeCell ref="I17:L17"/>
    <mergeCell ref="I10:L10"/>
    <mergeCell ref="I12:L12"/>
    <mergeCell ref="I13:L13"/>
    <mergeCell ref="I14:L14"/>
    <mergeCell ref="I15:L15"/>
    <mergeCell ref="I16:L16"/>
    <mergeCell ref="I9:L9"/>
    <mergeCell ref="I4:L4"/>
    <mergeCell ref="I5:L5"/>
    <mergeCell ref="I6:L6"/>
    <mergeCell ref="I7:L7"/>
    <mergeCell ref="I8:L8"/>
  </mergeCells>
  <pageMargins left="0.7" right="0.7" top="0.75" bottom="0.75" header="0.3" footer="0.3"/>
  <pageSetup paperSize="9" scale="82" orientation="landscape" r:id="rId1"/>
  <colBreaks count="1" manualBreakCount="1">
    <brk id="13" max="33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15</v>
      </c>
    </row>
    <row r="2" spans="1:4" x14ac:dyDescent="0.25">
      <c r="A2" s="7" t="s">
        <v>109</v>
      </c>
      <c r="B2" s="88" t="str">
        <f>VLOOKUP($A$1,Verzamelblad!$A$3:$AH$41,2)</f>
        <v>Basisschool Oostelijke Eilanden</v>
      </c>
      <c r="C2" s="7"/>
      <c r="D2" s="88"/>
    </row>
    <row r="3" spans="1:4" x14ac:dyDescent="0.25">
      <c r="A3" s="7"/>
      <c r="B3" s="88" t="str">
        <f>VLOOKUP($A$1,Verzamelblad!$A$3:$AH$41,3)</f>
        <v xml:space="preserve">Kraijenhoffstraat </v>
      </c>
      <c r="C3" s="7">
        <f>VLOOKUP($A$1,Verzamelblad!$A$3:$AH$41,4)</f>
        <v>10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Verzamelblad!H17</f>
        <v>1</v>
      </c>
      <c r="C7" s="73">
        <f>Verzamelblad!I17</f>
        <v>770</v>
      </c>
      <c r="D7" s="90">
        <f>Verzamelblad!J17</f>
        <v>120</v>
      </c>
    </row>
    <row r="8" spans="1:4" hidden="1" x14ac:dyDescent="0.25">
      <c r="A8" s="129" t="str">
        <f>Verzamelblad!K1</f>
        <v>Restafval</v>
      </c>
      <c r="B8" s="90">
        <f>Verzamelblad!K17</f>
        <v>0</v>
      </c>
      <c r="C8" s="73">
        <f>Verzamelblad!L17</f>
        <v>0</v>
      </c>
      <c r="D8" s="90">
        <f>Verzamelblad!M17</f>
        <v>0</v>
      </c>
    </row>
    <row r="9" spans="1:4" x14ac:dyDescent="0.25">
      <c r="A9" s="72" t="str">
        <f>Verzamelblad!AC1</f>
        <v>Papier</v>
      </c>
      <c r="B9" s="90">
        <f>Verzamelblad!AC17</f>
        <v>1</v>
      </c>
      <c r="C9" s="73">
        <f>Verzamelblad!AD17</f>
        <v>240</v>
      </c>
      <c r="D9" s="90">
        <f>Verzamelblad!AE17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16</v>
      </c>
    </row>
    <row r="2" spans="1:4" x14ac:dyDescent="0.25">
      <c r="A2" s="7" t="s">
        <v>109</v>
      </c>
      <c r="B2" s="88" t="str">
        <f>VLOOKUP($A$1,Verzamelblad!$A$3:$AH$41,2)</f>
        <v>Basisschool Oostelijke Eilanden dependance</v>
      </c>
      <c r="C2" s="7"/>
      <c r="D2" s="88"/>
    </row>
    <row r="3" spans="1:4" x14ac:dyDescent="0.25">
      <c r="A3" s="7"/>
      <c r="B3" s="88" t="str">
        <f>VLOOKUP($A$1,Verzamelblad!$A$3:$AH$41,3)</f>
        <v xml:space="preserve">Nieuwe Wittenburgerstraat </v>
      </c>
      <c r="C3" s="7">
        <f>VLOOKUP($A$1,Verzamelblad!$A$3:$AH$41,4)</f>
        <v>100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Verzamelblad!H18</f>
        <v>0</v>
      </c>
      <c r="C7" s="73">
        <f>Verzamelblad!I18</f>
        <v>0</v>
      </c>
      <c r="D7" s="90">
        <f>Verzamelblad!J18</f>
        <v>0</v>
      </c>
    </row>
    <row r="8" spans="1:4" x14ac:dyDescent="0.25">
      <c r="A8" s="129" t="str">
        <f>Verzamelblad!K1</f>
        <v>Restafval</v>
      </c>
      <c r="B8" s="90">
        <f>Verzamelblad!K18</f>
        <v>0</v>
      </c>
      <c r="C8" s="73">
        <f>Verzamelblad!L18</f>
        <v>0</v>
      </c>
      <c r="D8" s="90">
        <f>Verzamelblad!M18</f>
        <v>0</v>
      </c>
    </row>
    <row r="9" spans="1:4" x14ac:dyDescent="0.25">
      <c r="A9" s="72" t="str">
        <f>Verzamelblad!AC1</f>
        <v>Papier</v>
      </c>
      <c r="B9" s="90">
        <f>Verzamelblad!AC18</f>
        <v>0</v>
      </c>
      <c r="C9" s="73">
        <f>Verzamelblad!AD18</f>
        <v>0</v>
      </c>
      <c r="D9" s="90">
        <f>Verzamelblad!AE18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17</v>
      </c>
    </row>
    <row r="2" spans="1:4" x14ac:dyDescent="0.25">
      <c r="A2" s="7" t="s">
        <v>109</v>
      </c>
      <c r="B2" s="88" t="str">
        <f>VLOOKUP($A$1,Verzamelblad!$A$3:$AH$41,2)</f>
        <v>De Notenkraker</v>
      </c>
      <c r="C2" s="7"/>
      <c r="D2" s="88"/>
    </row>
    <row r="3" spans="1:4" x14ac:dyDescent="0.25">
      <c r="A3" s="7"/>
      <c r="B3" s="88" t="str">
        <f>VLOOKUP($A$1,Verzamelblad!$A$3:$AH$41,3)</f>
        <v xml:space="preserve">Theophile de Bockstraat </v>
      </c>
      <c r="C3" s="7" t="str">
        <f>VLOOKUP($A$1,Verzamelblad!$A$3:$AH$41,4)</f>
        <v>100D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Verzamelblad!H19</f>
        <v>0</v>
      </c>
      <c r="C7" s="73">
        <f>Verzamelblad!I19</f>
        <v>0</v>
      </c>
      <c r="D7" s="90">
        <f>Verzamelblad!J19</f>
        <v>0</v>
      </c>
    </row>
    <row r="8" spans="1:4" x14ac:dyDescent="0.25">
      <c r="A8" s="129" t="str">
        <f>Verzamelblad!K1</f>
        <v>Restafval</v>
      </c>
      <c r="B8" s="90">
        <f>Verzamelblad!K19</f>
        <v>0</v>
      </c>
      <c r="C8" s="73">
        <f>Verzamelblad!L19</f>
        <v>0</v>
      </c>
      <c r="D8" s="90">
        <f>Verzamelblad!M19</f>
        <v>0</v>
      </c>
    </row>
    <row r="9" spans="1:4" x14ac:dyDescent="0.25">
      <c r="A9" s="72" t="str">
        <f>Verzamelblad!AC1</f>
        <v>Papier</v>
      </c>
      <c r="B9" s="90">
        <f>Verzamelblad!AC19</f>
        <v>0</v>
      </c>
      <c r="C9" s="73">
        <f>Verzamelblad!AD19</f>
        <v>0</v>
      </c>
      <c r="D9" s="90">
        <f>Verzamelblad!AE19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0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18</v>
      </c>
    </row>
    <row r="2" spans="1:4" x14ac:dyDescent="0.25">
      <c r="A2" s="7" t="s">
        <v>109</v>
      </c>
      <c r="B2" s="88" t="str">
        <f>VLOOKUP($A$1,Verzamelblad!$A$3:$AH$41,2)</f>
        <v>De Notenkraker dependance</v>
      </c>
      <c r="C2" s="7"/>
      <c r="D2" s="88"/>
    </row>
    <row r="3" spans="1:4" x14ac:dyDescent="0.25">
      <c r="A3" s="7"/>
      <c r="B3" s="88" t="str">
        <f>VLOOKUP($A$1,Verzamelblad!$A$3:$AH$41,3)</f>
        <v xml:space="preserve">Woestduinstraat </v>
      </c>
      <c r="C3" s="7">
        <f>VLOOKUP($A$1,Verzamelblad!$A$3:$AH$41,4)</f>
        <v>14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Verzamelblad!H20</f>
        <v>1</v>
      </c>
      <c r="C7" s="73">
        <f>Verzamelblad!I20</f>
        <v>240</v>
      </c>
      <c r="D7" s="90">
        <f>Verzamelblad!J20</f>
        <v>40</v>
      </c>
    </row>
    <row r="8" spans="1:4" hidden="1" x14ac:dyDescent="0.25">
      <c r="A8" s="129" t="str">
        <f>Verzamelblad!K1</f>
        <v>Restafval</v>
      </c>
      <c r="B8" s="90">
        <f>Verzamelblad!K20</f>
        <v>0</v>
      </c>
      <c r="C8" s="73">
        <f>Verzamelblad!L20</f>
        <v>0</v>
      </c>
      <c r="D8" s="90">
        <f>Verzamelblad!M20</f>
        <v>0</v>
      </c>
    </row>
    <row r="9" spans="1:4" x14ac:dyDescent="0.25">
      <c r="A9" s="72" t="str">
        <f>Verzamelblad!AC1</f>
        <v>Papier</v>
      </c>
      <c r="B9" s="90">
        <f>Verzamelblad!AC20</f>
        <v>0</v>
      </c>
      <c r="C9" s="73">
        <f>Verzamelblad!AD20</f>
        <v>0</v>
      </c>
      <c r="D9" s="90">
        <f>Verzamelblad!AE20</f>
        <v>0</v>
      </c>
    </row>
    <row r="10" spans="1:4" hidden="1" x14ac:dyDescent="0.25">
      <c r="A10" s="54" t="s">
        <v>132</v>
      </c>
      <c r="B10" s="90">
        <f>Verzamelblad!AL20</f>
        <v>0</v>
      </c>
      <c r="C10" s="73">
        <f>Verzamelblad!AM20</f>
        <v>0</v>
      </c>
      <c r="D10" s="90">
        <f>Verzamelblad!AN20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19</v>
      </c>
    </row>
    <row r="2" spans="1:4" x14ac:dyDescent="0.25">
      <c r="A2" s="7" t="s">
        <v>109</v>
      </c>
      <c r="B2" s="88" t="str">
        <f>VLOOKUP($A$1,Verzamelblad!$A$3:$AH$41,2)</f>
        <v>2e Dalton Pieter Bakkum</v>
      </c>
      <c r="C2" s="7"/>
      <c r="D2" s="88"/>
    </row>
    <row r="3" spans="1:4" x14ac:dyDescent="0.25">
      <c r="A3" s="7"/>
      <c r="B3" s="88" t="str">
        <f>VLOOKUP($A$1,Verzamelblad!$A$3:$AH$41,3)</f>
        <v xml:space="preserve">Willem Witsenstraat </v>
      </c>
      <c r="C3" s="7">
        <f>VLOOKUP($A$1,Verzamelblad!$A$3:$AH$41,4)</f>
        <v>10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Verzamelblad!H21</f>
        <v>1</v>
      </c>
      <c r="C7" s="73">
        <f>Verzamelblad!I21</f>
        <v>1000</v>
      </c>
      <c r="D7" s="90">
        <f>Verzamelblad!J21</f>
        <v>160</v>
      </c>
    </row>
    <row r="8" spans="1:4" hidden="1" x14ac:dyDescent="0.25">
      <c r="A8" s="129" t="str">
        <f>Verzamelblad!K1</f>
        <v>Restafval</v>
      </c>
      <c r="B8" s="90">
        <f>Verzamelblad!K21</f>
        <v>0</v>
      </c>
      <c r="C8" s="73">
        <f>Verzamelblad!L21</f>
        <v>0</v>
      </c>
      <c r="D8" s="90">
        <f>Verzamelblad!M21</f>
        <v>0</v>
      </c>
    </row>
    <row r="9" spans="1:4" x14ac:dyDescent="0.25">
      <c r="A9" s="72" t="str">
        <f>Verzamelblad!AC1</f>
        <v>Papier</v>
      </c>
      <c r="B9" s="90">
        <f>Verzamelblad!AC21</f>
        <v>1</v>
      </c>
      <c r="C9" s="73">
        <f>Verzamelblad!AD21</f>
        <v>240</v>
      </c>
      <c r="D9" s="90">
        <f>Verzamelblad!AE21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20</v>
      </c>
    </row>
    <row r="2" spans="1:4" x14ac:dyDescent="0.25">
      <c r="A2" s="7" t="s">
        <v>109</v>
      </c>
      <c r="B2" s="88" t="str">
        <f>VLOOKUP($A$1,Verzamelblad!$A$3:$AH$41,2)</f>
        <v>1e Monterssorischool De Wielewaal</v>
      </c>
      <c r="C2" s="7"/>
      <c r="D2" s="88"/>
    </row>
    <row r="3" spans="1:4" x14ac:dyDescent="0.25">
      <c r="A3" s="7"/>
      <c r="B3" s="88" t="str">
        <f>VLOOKUP($A$1,Verzamelblad!$A$3:$AH$41,3)</f>
        <v xml:space="preserve">Corellistraat </v>
      </c>
      <c r="C3" s="7">
        <f>VLOOKUP($A$1,Verzamelblad!$A$3:$AH$41,4)</f>
        <v>1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Verzamelblad!H22</f>
        <v>3</v>
      </c>
      <c r="C7" s="73">
        <f>Verzamelblad!I22</f>
        <v>240</v>
      </c>
      <c r="D7" s="90">
        <f>Verzamelblad!J22</f>
        <v>120</v>
      </c>
    </row>
    <row r="8" spans="1:4" hidden="1" x14ac:dyDescent="0.25">
      <c r="A8" s="129" t="str">
        <f>Verzamelblad!K1</f>
        <v>Restafval</v>
      </c>
      <c r="B8" s="90">
        <f>Verzamelblad!K22</f>
        <v>0</v>
      </c>
      <c r="C8" s="73">
        <f>Verzamelblad!L22</f>
        <v>0</v>
      </c>
      <c r="D8" s="90">
        <f>Verzamelblad!M22</f>
        <v>0</v>
      </c>
    </row>
    <row r="9" spans="1:4" x14ac:dyDescent="0.25">
      <c r="A9" s="72" t="str">
        <f>Verzamelblad!AC1</f>
        <v>Papier</v>
      </c>
      <c r="B9" s="90">
        <f>Verzamelblad!AC22</f>
        <v>1</v>
      </c>
      <c r="C9" s="73">
        <f>Verzamelblad!AD22</f>
        <v>240</v>
      </c>
      <c r="D9" s="90">
        <f>Verzamelblad!AE22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21</v>
      </c>
    </row>
    <row r="2" spans="1:4" x14ac:dyDescent="0.25">
      <c r="A2" s="7" t="s">
        <v>109</v>
      </c>
      <c r="B2" s="88" t="str">
        <f>VLOOKUP($A$1,Verzamelblad!$A$3:$AH$41,2)</f>
        <v>Nicolaas Maesschool</v>
      </c>
      <c r="C2" s="7"/>
      <c r="D2" s="88"/>
    </row>
    <row r="3" spans="1:4" x14ac:dyDescent="0.25">
      <c r="A3" s="7"/>
      <c r="B3" s="88" t="str">
        <f>VLOOKUP($A$1,Verzamelblad!$A$3:$AH$41,3)</f>
        <v>Nicolaas Maesstraat</v>
      </c>
      <c r="C3" s="7" t="str">
        <f>VLOOKUP($A$1,Verzamelblad!$A$3:$AH$41,4)</f>
        <v>124-126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Verzamelblad!H23</f>
        <v>2</v>
      </c>
      <c r="C7" s="73">
        <f>Verzamelblad!I23</f>
        <v>1100</v>
      </c>
      <c r="D7" s="90">
        <f>Verzamelblad!J23</f>
        <v>80</v>
      </c>
    </row>
    <row r="8" spans="1:4" hidden="1" x14ac:dyDescent="0.25">
      <c r="A8" s="129" t="str">
        <f>Verzamelblad!K1</f>
        <v>Restafval</v>
      </c>
      <c r="B8" s="90">
        <f>Verzamelblad!K23</f>
        <v>0</v>
      </c>
      <c r="C8" s="73">
        <f>Verzamelblad!L23</f>
        <v>0</v>
      </c>
      <c r="D8" s="90">
        <f>Verzamelblad!M23</f>
        <v>0</v>
      </c>
    </row>
    <row r="9" spans="1:4" x14ac:dyDescent="0.25">
      <c r="A9" s="72" t="str">
        <f>Verzamelblad!AC1</f>
        <v>Papier</v>
      </c>
      <c r="B9" s="90">
        <f>Verzamelblad!AC23</f>
        <v>1</v>
      </c>
      <c r="C9" s="73">
        <f>Verzamelblad!AD23</f>
        <v>1100</v>
      </c>
      <c r="D9" s="90">
        <f>Verzamelblad!AE23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22</v>
      </c>
    </row>
    <row r="2" spans="1:4" x14ac:dyDescent="0.25">
      <c r="A2" s="7" t="s">
        <v>109</v>
      </c>
      <c r="B2" s="88" t="str">
        <f>VLOOKUP($A$1,Verzamelblad!$A$3:$AH$41,2)</f>
        <v>De Kleine Nicolaas</v>
      </c>
      <c r="C2" s="7"/>
      <c r="D2" s="88"/>
    </row>
    <row r="3" spans="1:4" x14ac:dyDescent="0.25">
      <c r="A3" s="7"/>
      <c r="B3" s="88" t="str">
        <f>VLOOKUP($A$1,Verzamelblad!$A$3:$AH$41,3)</f>
        <v>Cornelis Kruzemanstraat</v>
      </c>
      <c r="C3" s="7">
        <f>VLOOKUP($A$1,Verzamelblad!$A$3:$AH$41,4)</f>
        <v>10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Verzamelblad!H24</f>
        <v>2</v>
      </c>
      <c r="C7" s="73">
        <f>Verzamelblad!I24</f>
        <v>240</v>
      </c>
      <c r="D7" s="90">
        <f>Verzamelblad!J24</f>
        <v>200</v>
      </c>
    </row>
    <row r="8" spans="1:4" hidden="1" x14ac:dyDescent="0.25">
      <c r="A8" s="129" t="str">
        <f>Verzamelblad!K1</f>
        <v>Restafval</v>
      </c>
      <c r="B8" s="90">
        <f>Verzamelblad!K24</f>
        <v>0</v>
      </c>
      <c r="C8" s="73">
        <f>Verzamelblad!L24</f>
        <v>0</v>
      </c>
      <c r="D8" s="90">
        <f>Verzamelblad!M24</f>
        <v>0</v>
      </c>
    </row>
    <row r="9" spans="1:4" x14ac:dyDescent="0.25">
      <c r="A9" s="72" t="str">
        <f>Verzamelblad!AC1</f>
        <v>Papier</v>
      </c>
      <c r="B9" s="90">
        <f>Verzamelblad!AC24</f>
        <v>2</v>
      </c>
      <c r="C9" s="73">
        <f>Verzamelblad!AD24</f>
        <v>240</v>
      </c>
      <c r="D9" s="90">
        <f>Verzamelblad!AE24</f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23</v>
      </c>
    </row>
    <row r="2" spans="1:4" x14ac:dyDescent="0.25">
      <c r="A2" s="7" t="s">
        <v>109</v>
      </c>
      <c r="B2" s="88" t="str">
        <f>VLOOKUP($A$1,Verzamelblad!$A$3:$AH$41,2)</f>
        <v>Olympia (ophaaladres: Donarstraat 2)</v>
      </c>
      <c r="C2" s="7"/>
      <c r="D2" s="88"/>
    </row>
    <row r="3" spans="1:4" x14ac:dyDescent="0.25">
      <c r="A3" s="7"/>
      <c r="B3" s="88" t="str">
        <f>VLOOKUP($A$1,Verzamelblad!$A$3:$AH$41,3)</f>
        <v xml:space="preserve">Stadionkade </v>
      </c>
      <c r="C3" s="7" t="str">
        <f>VLOOKUP($A$1,Verzamelblad!$A$3:$AH$41,4)</f>
        <v>113B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65" t="s">
        <v>86</v>
      </c>
      <c r="B6" s="91" t="s">
        <v>106</v>
      </c>
      <c r="C6" s="130" t="s">
        <v>233</v>
      </c>
      <c r="D6" s="89" t="s">
        <v>108</v>
      </c>
    </row>
    <row r="7" spans="1:4" x14ac:dyDescent="0.25">
      <c r="A7" s="129" t="str">
        <f>Verzamelblad!H1</f>
        <v>Restafval</v>
      </c>
      <c r="B7" s="90">
        <f>Verzamelblad!H25</f>
        <v>1</v>
      </c>
      <c r="C7" s="73">
        <f>Verzamelblad!I25</f>
        <v>1100</v>
      </c>
      <c r="D7" s="90">
        <f>Verzamelblad!J25</f>
        <v>80</v>
      </c>
    </row>
    <row r="8" spans="1:4" hidden="1" x14ac:dyDescent="0.25">
      <c r="A8" s="129" t="str">
        <f>Verzamelblad!K1</f>
        <v>Restafval</v>
      </c>
      <c r="B8" s="90">
        <f>Verzamelblad!K25</f>
        <v>0</v>
      </c>
      <c r="C8" s="73">
        <f>Verzamelblad!L25</f>
        <v>0</v>
      </c>
      <c r="D8" s="90">
        <f>Verzamelblad!M25</f>
        <v>0</v>
      </c>
    </row>
    <row r="9" spans="1:4" x14ac:dyDescent="0.25">
      <c r="A9" s="72" t="str">
        <f>Verzamelblad!AC1</f>
        <v>Papier</v>
      </c>
      <c r="B9" s="90">
        <f>Verzamelblad!AC25</f>
        <v>1</v>
      </c>
      <c r="C9" s="73">
        <f>Verzamelblad!AD25</f>
        <v>240</v>
      </c>
      <c r="D9" s="90">
        <f>Verzamelblad!AE25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24</v>
      </c>
    </row>
    <row r="2" spans="1:4" x14ac:dyDescent="0.25">
      <c r="A2" s="7" t="s">
        <v>109</v>
      </c>
      <c r="B2" s="88" t="str">
        <f>VLOOKUP($A$1,Verzamelblad!$A$3:$AH$41,2)</f>
        <v>Merkelbachschool</v>
      </c>
      <c r="C2" s="7"/>
      <c r="D2" s="88"/>
    </row>
    <row r="3" spans="1:4" x14ac:dyDescent="0.25">
      <c r="A3" s="7"/>
      <c r="B3" s="88" t="str">
        <f>VLOOKUP($A$1,Verzamelblad!$A$3:$AH$41,3)</f>
        <v>A.J. Ernstraat</v>
      </c>
      <c r="C3" s="7">
        <f>VLOOKUP($A$1,Verzamelblad!$A$3:$AH$41,4)</f>
        <v>128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65" t="s">
        <v>86</v>
      </c>
      <c r="B6" s="91" t="s">
        <v>106</v>
      </c>
      <c r="C6" s="130" t="s">
        <v>233</v>
      </c>
      <c r="D6" s="89" t="s">
        <v>108</v>
      </c>
    </row>
    <row r="7" spans="1:4" x14ac:dyDescent="0.25">
      <c r="A7" s="129" t="str">
        <f>Verzamelblad!H1</f>
        <v>Restafval</v>
      </c>
      <c r="B7" s="90">
        <f>Verzamelblad!H26</f>
        <v>0</v>
      </c>
      <c r="C7" s="73">
        <f>Verzamelblad!I26</f>
        <v>0</v>
      </c>
      <c r="D7" s="90">
        <f>Verzamelblad!J26</f>
        <v>0</v>
      </c>
    </row>
    <row r="8" spans="1:4" x14ac:dyDescent="0.25">
      <c r="A8" s="129" t="str">
        <f>Verzamelblad!K1</f>
        <v>Restafval</v>
      </c>
      <c r="B8" s="90">
        <f>Verzamelblad!K26</f>
        <v>0</v>
      </c>
      <c r="C8" s="73">
        <f>Verzamelblad!L26</f>
        <v>0</v>
      </c>
      <c r="D8" s="90">
        <f>Verzamelblad!M26</f>
        <v>0</v>
      </c>
    </row>
    <row r="9" spans="1:4" x14ac:dyDescent="0.25">
      <c r="A9" s="72" t="str">
        <f>Verzamelblad!AC1</f>
        <v>Papier</v>
      </c>
      <c r="B9" s="90">
        <f>Verzamelblad!AC26</f>
        <v>0</v>
      </c>
      <c r="C9" s="73">
        <f>Verzamelblad!AD26</f>
        <v>0</v>
      </c>
      <c r="D9" s="90">
        <f>Verzamelblad!AE26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theme="5"/>
    <pageSetUpPr fitToPage="1"/>
  </sheetPr>
  <dimension ref="A1:H46"/>
  <sheetViews>
    <sheetView zoomScale="80" zoomScaleNormal="80" workbookViewId="0">
      <selection activeCell="A37" sqref="A37"/>
    </sheetView>
  </sheetViews>
  <sheetFormatPr defaultRowHeight="15" x14ac:dyDescent="0.25"/>
  <cols>
    <col min="1" max="1" width="53" bestFit="1" customWidth="1"/>
    <col min="2" max="2" width="32.140625" bestFit="1" customWidth="1"/>
    <col min="3" max="3" width="14.42578125" customWidth="1"/>
    <col min="4" max="4" width="21.28515625" bestFit="1" customWidth="1"/>
    <col min="5" max="5" width="113.5703125" bestFit="1" customWidth="1"/>
    <col min="6" max="6" width="46.28515625" bestFit="1" customWidth="1"/>
    <col min="7" max="7" width="36.42578125" customWidth="1"/>
  </cols>
  <sheetData>
    <row r="1" spans="1:8" ht="15.75" x14ac:dyDescent="0.25">
      <c r="A1" s="12"/>
      <c r="B1" s="8" t="s">
        <v>36</v>
      </c>
      <c r="C1" s="9"/>
      <c r="D1" s="9"/>
      <c r="E1" s="9"/>
      <c r="F1" s="9"/>
      <c r="G1" s="9"/>
      <c r="H1" s="37"/>
    </row>
    <row r="2" spans="1:8" x14ac:dyDescent="0.25">
      <c r="A2" s="36"/>
      <c r="B2" s="12"/>
      <c r="C2" s="12"/>
      <c r="D2" s="12"/>
      <c r="E2" s="12"/>
      <c r="F2" s="12"/>
      <c r="G2" s="12"/>
      <c r="H2" s="5"/>
    </row>
    <row r="3" spans="1:8" ht="15.75" x14ac:dyDescent="0.25">
      <c r="A3" s="11" t="s">
        <v>4</v>
      </c>
      <c r="B3" s="11"/>
      <c r="C3" s="11"/>
      <c r="D3" s="11"/>
      <c r="E3" s="11"/>
      <c r="F3" s="11"/>
      <c r="G3" s="11"/>
      <c r="H3" s="5"/>
    </row>
    <row r="4" spans="1:8" x14ac:dyDescent="0.25">
      <c r="A4" s="10" t="s">
        <v>11</v>
      </c>
      <c r="B4" s="41" t="s">
        <v>41</v>
      </c>
      <c r="C4" s="42" t="s">
        <v>42</v>
      </c>
      <c r="D4" s="43" t="s">
        <v>43</v>
      </c>
      <c r="E4" s="44"/>
      <c r="F4" s="41"/>
      <c r="G4" s="41"/>
      <c r="H4" s="5"/>
    </row>
    <row r="5" spans="1:8" x14ac:dyDescent="0.25">
      <c r="A5" s="10" t="s">
        <v>27</v>
      </c>
      <c r="B5" s="41"/>
      <c r="C5" s="42"/>
      <c r="D5" s="43"/>
      <c r="E5" s="51" t="s">
        <v>49</v>
      </c>
      <c r="F5" s="41"/>
      <c r="G5" s="41"/>
      <c r="H5" s="5"/>
    </row>
    <row r="6" spans="1:8" x14ac:dyDescent="0.25">
      <c r="A6" s="10" t="s">
        <v>31</v>
      </c>
      <c r="B6" s="41"/>
      <c r="C6" s="42"/>
      <c r="D6" s="43"/>
      <c r="E6" s="44" t="s">
        <v>50</v>
      </c>
      <c r="F6" s="41"/>
      <c r="G6" s="41"/>
      <c r="H6" s="5"/>
    </row>
    <row r="7" spans="1:8" x14ac:dyDescent="0.25">
      <c r="A7" s="10"/>
      <c r="B7" s="49"/>
      <c r="C7" s="42"/>
      <c r="D7" s="43"/>
      <c r="F7" s="41"/>
      <c r="G7" s="41"/>
      <c r="H7" s="5"/>
    </row>
    <row r="8" spans="1:8" ht="15.75" x14ac:dyDescent="0.25">
      <c r="A8" s="11" t="s">
        <v>5</v>
      </c>
      <c r="B8" s="45"/>
      <c r="C8" s="46"/>
      <c r="D8" s="47"/>
      <c r="E8" s="44"/>
      <c r="F8" s="48"/>
      <c r="G8" s="48"/>
      <c r="H8" s="5"/>
    </row>
    <row r="9" spans="1:8" x14ac:dyDescent="0.25">
      <c r="A9" s="10" t="s">
        <v>32</v>
      </c>
      <c r="B9" s="41"/>
      <c r="C9" s="42"/>
      <c r="D9" s="43"/>
      <c r="E9" s="44"/>
      <c r="F9" s="41"/>
      <c r="G9" s="41"/>
      <c r="H9" s="5"/>
    </row>
    <row r="10" spans="1:8" x14ac:dyDescent="0.25">
      <c r="A10" s="10" t="s">
        <v>12</v>
      </c>
      <c r="B10" s="41"/>
      <c r="C10" s="42"/>
      <c r="D10" s="43"/>
      <c r="E10" s="44"/>
      <c r="F10" s="41"/>
      <c r="G10" s="41"/>
      <c r="H10" s="5"/>
    </row>
    <row r="11" spans="1:8" x14ac:dyDescent="0.25">
      <c r="A11" s="10" t="s">
        <v>33</v>
      </c>
      <c r="B11" s="41"/>
      <c r="C11" s="42"/>
      <c r="D11" s="43"/>
      <c r="E11" s="44"/>
      <c r="F11" s="41"/>
      <c r="G11" s="41"/>
      <c r="H11" s="5"/>
    </row>
    <row r="12" spans="1:8" x14ac:dyDescent="0.25">
      <c r="A12" s="10"/>
      <c r="B12" s="41"/>
      <c r="C12" s="42"/>
      <c r="D12" s="43"/>
      <c r="E12" s="44"/>
      <c r="F12" s="41"/>
      <c r="G12" s="41"/>
      <c r="H12" s="5"/>
    </row>
    <row r="13" spans="1:8" ht="15.75" x14ac:dyDescent="0.25">
      <c r="A13" s="11" t="s">
        <v>6</v>
      </c>
      <c r="B13" s="48"/>
      <c r="C13" s="46"/>
      <c r="D13" s="47"/>
      <c r="E13" s="44"/>
      <c r="F13" s="48"/>
      <c r="G13" s="48"/>
      <c r="H13" s="5"/>
    </row>
    <row r="14" spans="1:8" x14ac:dyDescent="0.25">
      <c r="A14" s="10" t="s">
        <v>3</v>
      </c>
      <c r="B14" s="41"/>
      <c r="C14" s="42"/>
      <c r="D14" s="43"/>
      <c r="E14" s="44"/>
      <c r="F14" s="41"/>
      <c r="G14" s="41"/>
      <c r="H14" s="5"/>
    </row>
    <row r="15" spans="1:8" ht="15.75" x14ac:dyDescent="0.25">
      <c r="A15" s="11" t="s">
        <v>7</v>
      </c>
      <c r="B15" s="48"/>
      <c r="C15" s="46"/>
      <c r="D15" s="47"/>
      <c r="E15" s="44"/>
      <c r="F15" s="48"/>
      <c r="G15" s="48"/>
      <c r="H15" s="5"/>
    </row>
    <row r="16" spans="1:8" x14ac:dyDescent="0.25">
      <c r="A16" s="10" t="s">
        <v>53</v>
      </c>
      <c r="B16" s="41"/>
      <c r="C16" s="42"/>
      <c r="D16" s="43"/>
      <c r="E16" s="44"/>
      <c r="F16" s="41"/>
      <c r="G16" s="41"/>
      <c r="H16" s="5"/>
    </row>
    <row r="17" spans="1:8" x14ac:dyDescent="0.25">
      <c r="A17" s="10" t="s">
        <v>54</v>
      </c>
      <c r="B17" s="41"/>
      <c r="C17" s="42"/>
      <c r="D17" s="43"/>
      <c r="E17" s="44"/>
      <c r="F17" s="41"/>
      <c r="G17" s="41"/>
      <c r="H17" s="5"/>
    </row>
    <row r="18" spans="1:8" x14ac:dyDescent="0.25">
      <c r="A18" s="10" t="s">
        <v>55</v>
      </c>
      <c r="B18" s="41" t="s">
        <v>44</v>
      </c>
      <c r="C18" s="42" t="s">
        <v>34</v>
      </c>
      <c r="D18" s="43" t="s">
        <v>35</v>
      </c>
      <c r="E18" s="44" t="s">
        <v>48</v>
      </c>
      <c r="F18" s="41" t="s">
        <v>45</v>
      </c>
      <c r="G18" s="41" t="s">
        <v>46</v>
      </c>
      <c r="H18" s="5"/>
    </row>
    <row r="19" spans="1:8" x14ac:dyDescent="0.25">
      <c r="A19" s="10"/>
      <c r="B19" s="41"/>
      <c r="C19" s="42"/>
      <c r="D19" s="43"/>
      <c r="E19" s="44" t="s">
        <v>47</v>
      </c>
      <c r="F19" s="41"/>
      <c r="G19" s="41"/>
      <c r="H19" s="5"/>
    </row>
    <row r="20" spans="1:8" s="52" customFormat="1" x14ac:dyDescent="0.25">
      <c r="A20" s="54"/>
      <c r="B20" s="41"/>
      <c r="C20" s="42"/>
      <c r="D20" s="43"/>
      <c r="E20" s="44"/>
      <c r="F20" s="41"/>
      <c r="G20" s="41"/>
      <c r="H20" s="53"/>
    </row>
    <row r="21" spans="1:8" ht="15.75" x14ac:dyDescent="0.25">
      <c r="A21" s="11" t="s">
        <v>8</v>
      </c>
      <c r="B21" s="48"/>
      <c r="C21" s="46"/>
      <c r="D21" s="47"/>
      <c r="E21" s="44"/>
      <c r="F21" s="48"/>
      <c r="G21" s="48"/>
      <c r="H21" s="5"/>
    </row>
    <row r="22" spans="1:8" ht="15.75" x14ac:dyDescent="0.25">
      <c r="A22" s="11"/>
      <c r="B22" s="48"/>
      <c r="C22" s="46"/>
      <c r="D22" s="47"/>
      <c r="E22" s="44"/>
      <c r="F22" s="48"/>
      <c r="G22" s="48"/>
      <c r="H22" s="5"/>
    </row>
    <row r="23" spans="1:8" x14ac:dyDescent="0.25">
      <c r="A23" s="10" t="s">
        <v>56</v>
      </c>
      <c r="B23" s="41"/>
      <c r="C23" s="42"/>
      <c r="D23" s="43"/>
      <c r="E23" s="44"/>
      <c r="F23" s="41"/>
      <c r="G23" s="41"/>
      <c r="H23" s="5"/>
    </row>
    <row r="24" spans="1:8" x14ac:dyDescent="0.25">
      <c r="A24" s="10" t="s">
        <v>57</v>
      </c>
      <c r="B24" s="41"/>
      <c r="C24" s="42"/>
      <c r="D24" s="43"/>
      <c r="E24" s="44"/>
      <c r="F24" s="41"/>
      <c r="G24" s="41"/>
      <c r="H24" s="5"/>
    </row>
    <row r="25" spans="1:8" x14ac:dyDescent="0.25">
      <c r="A25" s="10" t="s">
        <v>37</v>
      </c>
      <c r="B25" s="41"/>
      <c r="C25" s="42"/>
      <c r="D25" s="43"/>
      <c r="E25" s="44"/>
      <c r="F25" s="41"/>
      <c r="G25" s="41"/>
      <c r="H25" s="5"/>
    </row>
    <row r="26" spans="1:8" x14ac:dyDescent="0.25">
      <c r="A26" s="10" t="s">
        <v>38</v>
      </c>
      <c r="B26" s="41"/>
      <c r="C26" s="42"/>
      <c r="D26" s="43"/>
      <c r="E26" s="44"/>
      <c r="F26" s="41"/>
      <c r="G26" s="41"/>
      <c r="H26" s="5"/>
    </row>
    <row r="27" spans="1:8" x14ac:dyDescent="0.25">
      <c r="A27" s="10"/>
      <c r="B27" s="41"/>
      <c r="C27" s="42"/>
      <c r="D27" s="43"/>
      <c r="E27" s="44"/>
      <c r="F27" s="41"/>
      <c r="G27" s="41"/>
      <c r="H27" s="5"/>
    </row>
    <row r="28" spans="1:8" x14ac:dyDescent="0.25">
      <c r="A28" s="10"/>
      <c r="B28" s="41"/>
      <c r="C28" s="42"/>
      <c r="D28" s="43"/>
      <c r="E28" s="44"/>
      <c r="F28" s="41"/>
      <c r="G28" s="41"/>
      <c r="H28" s="5"/>
    </row>
    <row r="29" spans="1:8" ht="15.75" x14ac:dyDescent="0.25">
      <c r="A29" s="11" t="s">
        <v>9</v>
      </c>
      <c r="B29" s="48"/>
      <c r="C29" s="46"/>
      <c r="D29" s="47"/>
      <c r="E29" s="44"/>
      <c r="F29" s="48"/>
      <c r="G29" s="48"/>
      <c r="H29" s="5"/>
    </row>
    <row r="30" spans="1:8" x14ac:dyDescent="0.25">
      <c r="A30" s="10" t="s">
        <v>13</v>
      </c>
      <c r="B30" s="41"/>
      <c r="C30" s="42"/>
      <c r="D30" s="43"/>
      <c r="E30" s="44"/>
      <c r="F30" s="41"/>
      <c r="G30" s="41"/>
      <c r="H30" s="5"/>
    </row>
    <row r="31" spans="1:8" x14ac:dyDescent="0.25">
      <c r="A31" s="10" t="s">
        <v>28</v>
      </c>
      <c r="B31" s="41"/>
      <c r="C31" s="42"/>
      <c r="D31" s="43"/>
      <c r="E31" s="44"/>
      <c r="F31" s="41"/>
      <c r="G31" s="41"/>
      <c r="H31" s="5"/>
    </row>
    <row r="32" spans="1:8" x14ac:dyDescent="0.25">
      <c r="A32" s="10" t="s">
        <v>29</v>
      </c>
      <c r="B32" s="41"/>
      <c r="C32" s="42"/>
      <c r="D32" s="43"/>
      <c r="E32" s="44"/>
      <c r="F32" s="41"/>
      <c r="G32" s="41"/>
      <c r="H32" s="5"/>
    </row>
    <row r="33" spans="1:8" x14ac:dyDescent="0.25">
      <c r="A33" s="10" t="s">
        <v>30</v>
      </c>
      <c r="C33" s="42"/>
      <c r="D33" s="43"/>
      <c r="E33" s="41" t="s">
        <v>51</v>
      </c>
      <c r="F33" s="41"/>
      <c r="G33" s="41"/>
      <c r="H33" s="5"/>
    </row>
    <row r="34" spans="1:8" x14ac:dyDescent="0.25">
      <c r="A34" s="50" t="s">
        <v>39</v>
      </c>
      <c r="B34" s="41"/>
      <c r="C34" s="42"/>
      <c r="D34" s="43"/>
      <c r="E34" s="44"/>
      <c r="F34" s="41"/>
      <c r="G34" s="41"/>
      <c r="H34" s="5"/>
    </row>
    <row r="35" spans="1:8" x14ac:dyDescent="0.25">
      <c r="A35" s="10"/>
      <c r="B35" s="41"/>
      <c r="C35" s="42"/>
      <c r="D35" s="43"/>
      <c r="E35" s="44"/>
      <c r="F35" s="41"/>
      <c r="G35" s="41"/>
      <c r="H35" s="5"/>
    </row>
    <row r="36" spans="1:8" ht="15.75" x14ac:dyDescent="0.25">
      <c r="A36" s="11" t="s">
        <v>52</v>
      </c>
      <c r="B36" s="55"/>
      <c r="C36" s="46"/>
      <c r="D36" s="47"/>
      <c r="E36" s="44"/>
      <c r="F36" s="48"/>
      <c r="G36" s="48"/>
      <c r="H36" s="5"/>
    </row>
    <row r="37" spans="1:8" x14ac:dyDescent="0.25">
      <c r="A37" s="10" t="s">
        <v>40</v>
      </c>
      <c r="B37" s="41"/>
      <c r="C37" s="42"/>
      <c r="D37" s="43"/>
      <c r="E37" s="44"/>
      <c r="F37" s="41"/>
      <c r="G37" s="41"/>
      <c r="H37" s="5"/>
    </row>
    <row r="38" spans="1:8" x14ac:dyDescent="0.25">
      <c r="A38" s="10"/>
      <c r="B38" s="41"/>
      <c r="C38" s="42"/>
      <c r="D38" s="43"/>
      <c r="E38" s="44"/>
      <c r="F38" s="41"/>
      <c r="G38" s="41"/>
      <c r="H38" s="5"/>
    </row>
    <row r="39" spans="1:8" x14ac:dyDescent="0.25">
      <c r="A39" s="10"/>
      <c r="B39" s="41"/>
      <c r="C39" s="42"/>
      <c r="D39" s="43"/>
      <c r="E39" s="44"/>
      <c r="F39" s="41"/>
      <c r="G39" s="41"/>
      <c r="H39" s="5"/>
    </row>
    <row r="40" spans="1:8" x14ac:dyDescent="0.25">
      <c r="A40" s="10"/>
      <c r="B40" s="41"/>
      <c r="C40" s="42"/>
      <c r="D40" s="43"/>
      <c r="E40" s="44"/>
      <c r="F40" s="41"/>
      <c r="G40" s="41"/>
      <c r="H40" s="5"/>
    </row>
    <row r="41" spans="1:8" x14ac:dyDescent="0.25">
      <c r="A41" s="10"/>
      <c r="B41" s="41"/>
      <c r="C41" s="42"/>
      <c r="D41" s="43"/>
      <c r="E41" s="44"/>
      <c r="F41" s="41"/>
      <c r="G41" s="41"/>
      <c r="H41" s="5"/>
    </row>
    <row r="42" spans="1:8" x14ac:dyDescent="0.25">
      <c r="A42" s="10"/>
      <c r="B42" s="41"/>
      <c r="C42" s="42"/>
      <c r="D42" s="43"/>
      <c r="E42" s="44"/>
      <c r="F42" s="41"/>
      <c r="G42" s="41"/>
      <c r="H42" s="5"/>
    </row>
    <row r="43" spans="1:8" x14ac:dyDescent="0.25">
      <c r="A43" s="10"/>
      <c r="B43" s="41"/>
      <c r="C43" s="42"/>
      <c r="D43" s="43"/>
      <c r="E43" s="44"/>
      <c r="F43" s="41"/>
      <c r="G43" s="41"/>
      <c r="H43" s="5"/>
    </row>
    <row r="44" spans="1:8" x14ac:dyDescent="0.25">
      <c r="A44" s="10"/>
      <c r="B44" s="41"/>
      <c r="C44" s="42"/>
      <c r="D44" s="43"/>
      <c r="E44" s="44"/>
      <c r="F44" s="41"/>
      <c r="G44" s="41"/>
      <c r="H44" s="5"/>
    </row>
    <row r="45" spans="1:8" x14ac:dyDescent="0.25">
      <c r="A45" s="10"/>
      <c r="B45" s="41"/>
      <c r="C45" s="42"/>
      <c r="D45" s="43"/>
      <c r="E45" s="44"/>
      <c r="F45" s="41"/>
      <c r="G45" s="41"/>
      <c r="H45" s="5"/>
    </row>
    <row r="46" spans="1:8" x14ac:dyDescent="0.25">
      <c r="A46" s="10"/>
      <c r="B46" s="41"/>
      <c r="C46" s="42"/>
      <c r="D46" s="43"/>
      <c r="E46" s="44"/>
      <c r="F46" s="41"/>
      <c r="G46" s="41"/>
      <c r="H46" s="5"/>
    </row>
  </sheetData>
  <pageMargins left="0.7" right="0.7" top="0.75" bottom="0.75" header="0.3" footer="0.3"/>
  <pageSetup paperSize="9" scale="77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25</v>
      </c>
    </row>
    <row r="2" spans="1:4" x14ac:dyDescent="0.25">
      <c r="A2" s="7" t="s">
        <v>109</v>
      </c>
      <c r="B2" s="7" t="str">
        <f>VLOOKUP($A$1,Verzamelblad!$A$3:$AH$41,2)</f>
        <v>Kindercampus Zuidas</v>
      </c>
      <c r="C2" s="7"/>
      <c r="D2" s="7"/>
    </row>
    <row r="3" spans="1:4" x14ac:dyDescent="0.25">
      <c r="A3" s="7"/>
      <c r="B3" s="7" t="str">
        <f>VLOOKUP($A$1,Verzamelblad!$A$3:$AH$41,3)</f>
        <v xml:space="preserve">Antonio Vivaldistraat </v>
      </c>
      <c r="C3" s="7">
        <f>VLOOKUP($A$1,Verzamelblad!$A$3:$AH$41,4)</f>
        <v>15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Verzamelblad!H27</f>
        <v>1</v>
      </c>
      <c r="C7" s="73">
        <f>Verzamelblad!I27</f>
        <v>500</v>
      </c>
      <c r="D7" s="73">
        <f>Verzamelblad!J27</f>
        <v>200</v>
      </c>
    </row>
    <row r="8" spans="1:4" hidden="1" x14ac:dyDescent="0.25">
      <c r="A8" s="129" t="str">
        <f>Verzamelblad!K1</f>
        <v>Restafval</v>
      </c>
      <c r="B8" s="73">
        <f>Verzamelblad!K27</f>
        <v>0</v>
      </c>
      <c r="C8" s="73">
        <f>Verzamelblad!L27</f>
        <v>0</v>
      </c>
      <c r="D8" s="73">
        <f>Verzamelblad!M27</f>
        <v>0</v>
      </c>
    </row>
    <row r="9" spans="1:4" x14ac:dyDescent="0.25">
      <c r="A9" s="72" t="str">
        <f>Verzamelblad!AC1</f>
        <v>Papier</v>
      </c>
      <c r="B9" s="73">
        <f>Verzamelblad!AC27</f>
        <v>1</v>
      </c>
      <c r="C9" s="73">
        <f>Verzamelblad!AD27</f>
        <v>500</v>
      </c>
      <c r="D9" s="73">
        <f>Verzamelblad!AE27</f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26</v>
      </c>
    </row>
    <row r="2" spans="1:4" x14ac:dyDescent="0.25">
      <c r="A2" s="7" t="s">
        <v>109</v>
      </c>
      <c r="B2" s="7" t="str">
        <f>VLOOKUP($A$1,Verzamelblad!$A$3:$AH$41,2)</f>
        <v>3e Daltonschool Alberdingk Thijm</v>
      </c>
      <c r="C2" s="7"/>
      <c r="D2" s="7"/>
    </row>
    <row r="3" spans="1:4" x14ac:dyDescent="0.25">
      <c r="A3" s="7"/>
      <c r="B3" s="7" t="str">
        <f>VLOOKUP($A$1,Verzamelblad!$A$3:$AH$41,3)</f>
        <v xml:space="preserve">Van Ostadestraat </v>
      </c>
      <c r="C3" s="7">
        <f>VLOOKUP($A$1,Verzamelblad!$A$3:$AH$41,4)</f>
        <v>203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Verzamelblad!H28</f>
        <v>4</v>
      </c>
      <c r="C7" s="73">
        <f>Verzamelblad!I28</f>
        <v>240</v>
      </c>
      <c r="D7" s="73">
        <f>Verzamelblad!J28</f>
        <v>80</v>
      </c>
    </row>
    <row r="8" spans="1:4" hidden="1" x14ac:dyDescent="0.25">
      <c r="A8" s="129" t="str">
        <f>Verzamelblad!K1</f>
        <v>Restafval</v>
      </c>
      <c r="B8" s="73">
        <f>Verzamelblad!K28</f>
        <v>0</v>
      </c>
      <c r="C8" s="73">
        <f>Verzamelblad!L28</f>
        <v>0</v>
      </c>
      <c r="D8" s="73">
        <f>Verzamelblad!M28</f>
        <v>0</v>
      </c>
    </row>
    <row r="9" spans="1:4" x14ac:dyDescent="0.25">
      <c r="A9" s="72" t="str">
        <f>Verzamelblad!AC1</f>
        <v>Papier</v>
      </c>
      <c r="B9" s="73">
        <f>Verzamelblad!AC28</f>
        <v>2</v>
      </c>
      <c r="C9" s="73">
        <f>Verzamelblad!AD28</f>
        <v>240</v>
      </c>
      <c r="D9" s="73">
        <f>Verzamelblad!AE28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27</v>
      </c>
    </row>
    <row r="2" spans="1:4" x14ac:dyDescent="0.25">
      <c r="A2" s="7" t="s">
        <v>109</v>
      </c>
      <c r="B2" s="7" t="str">
        <f>VLOOKUP($A$1,Verzamelblad!$A$3:$AH$41,2)</f>
        <v>3e Daltonschool dependance</v>
      </c>
      <c r="C2" s="7"/>
      <c r="D2" s="7"/>
    </row>
    <row r="3" spans="1:4" x14ac:dyDescent="0.25">
      <c r="A3" s="7"/>
      <c r="B3" s="7" t="str">
        <f>VLOOKUP($A$1,Verzamelblad!$A$3:$AH$41,3)</f>
        <v xml:space="preserve">Van Ostadestraat </v>
      </c>
      <c r="C3" s="7">
        <f>VLOOKUP($A$1,Verzamelblad!$A$3:$AH$41,4)</f>
        <v>272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Verzamelblad!H29</f>
        <v>0</v>
      </c>
      <c r="C7" s="73">
        <f>Verzamelblad!I29</f>
        <v>0</v>
      </c>
      <c r="D7" s="73">
        <f>Verzamelblad!J29</f>
        <v>0</v>
      </c>
    </row>
    <row r="8" spans="1:4" x14ac:dyDescent="0.25">
      <c r="A8" s="129" t="str">
        <f>Verzamelblad!K1</f>
        <v>Restafval</v>
      </c>
      <c r="B8" s="73">
        <f>Verzamelblad!K29</f>
        <v>0</v>
      </c>
      <c r="C8" s="73">
        <f>Verzamelblad!L29</f>
        <v>0</v>
      </c>
      <c r="D8" s="73">
        <f>Verzamelblad!M29</f>
        <v>0</v>
      </c>
    </row>
    <row r="9" spans="1:4" x14ac:dyDescent="0.25">
      <c r="A9" s="72" t="str">
        <f>Verzamelblad!AC1</f>
        <v>Papier</v>
      </c>
      <c r="B9" s="73">
        <f>Verzamelblad!AC29</f>
        <v>0</v>
      </c>
      <c r="C9" s="73">
        <f>Verzamelblad!AD29</f>
        <v>0</v>
      </c>
      <c r="D9" s="73">
        <f>Verzamelblad!AE29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28</v>
      </c>
    </row>
    <row r="2" spans="1:4" x14ac:dyDescent="0.25">
      <c r="A2" s="7" t="s">
        <v>109</v>
      </c>
      <c r="B2" s="7" t="str">
        <f>VLOOKUP($A$1,Verzamelblad!$A$3:$AH$41,2)</f>
        <v>Dongeschool</v>
      </c>
      <c r="C2" s="7"/>
      <c r="D2" s="7"/>
    </row>
    <row r="3" spans="1:4" x14ac:dyDescent="0.25">
      <c r="A3" s="7"/>
      <c r="B3" s="7" t="str">
        <f>VLOOKUP($A$1,Verzamelblad!$A$3:$AH$41,3)</f>
        <v xml:space="preserve">Dintelstraat </v>
      </c>
      <c r="C3" s="7" t="str">
        <f>VLOOKUP($A$1,Verzamelblad!$A$3:$AH$41,4)</f>
        <v>05-07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Verzamelblad!H30</f>
        <v>4</v>
      </c>
      <c r="C7" s="73">
        <f>Verzamelblad!I30</f>
        <v>660</v>
      </c>
      <c r="D7" s="73">
        <f>Verzamelblad!J30</f>
        <v>40</v>
      </c>
    </row>
    <row r="8" spans="1:4" hidden="1" x14ac:dyDescent="0.25">
      <c r="A8" s="129" t="str">
        <f>Verzamelblad!K1</f>
        <v>Restafval</v>
      </c>
      <c r="B8" s="73">
        <f>Verzamelblad!K30</f>
        <v>0</v>
      </c>
      <c r="C8" s="73">
        <f>Verzamelblad!L30</f>
        <v>0</v>
      </c>
      <c r="D8" s="73">
        <f>Verzamelblad!M30</f>
        <v>0</v>
      </c>
    </row>
    <row r="9" spans="1:4" x14ac:dyDescent="0.25">
      <c r="A9" s="72" t="str">
        <f>Verzamelblad!AC1</f>
        <v>Papier</v>
      </c>
      <c r="B9" s="73">
        <f>Verzamelblad!AC30</f>
        <v>2</v>
      </c>
      <c r="C9" s="73">
        <f>Verzamelblad!AD30</f>
        <v>660</v>
      </c>
      <c r="D9" s="73">
        <f>Verzamelblad!AE30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6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29</v>
      </c>
    </row>
    <row r="2" spans="1:4" x14ac:dyDescent="0.25">
      <c r="A2" s="7" t="s">
        <v>109</v>
      </c>
      <c r="B2" s="7" t="str">
        <f>VLOOKUP($A$1,Verzamelblad!$A$3:$AH$41,2)</f>
        <v>Dongeschool gymzaal</v>
      </c>
      <c r="C2" s="7"/>
      <c r="D2" s="7"/>
    </row>
    <row r="3" spans="1:4" x14ac:dyDescent="0.25">
      <c r="A3" s="7"/>
      <c r="B3" s="7" t="str">
        <f>VLOOKUP($A$1,Verzamelblad!$A$3:$AH$41,3)</f>
        <v>Dintelstraat Gym</v>
      </c>
      <c r="C3" s="7">
        <f>VLOOKUP($A$1,Verzamelblad!$A$3:$AH$41,4)</f>
        <v>11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Verzamelblad!H31</f>
        <v>0</v>
      </c>
      <c r="C7" s="73">
        <f>Verzamelblad!I31</f>
        <v>0</v>
      </c>
      <c r="D7" s="73">
        <f>Verzamelblad!J31</f>
        <v>0</v>
      </c>
    </row>
    <row r="8" spans="1:4" x14ac:dyDescent="0.25">
      <c r="A8" s="129" t="str">
        <f>Verzamelblad!K1</f>
        <v>Restafval</v>
      </c>
      <c r="B8" s="73">
        <f>Verzamelblad!K31</f>
        <v>0</v>
      </c>
      <c r="C8" s="73">
        <f>Verzamelblad!L31</f>
        <v>0</v>
      </c>
      <c r="D8" s="73">
        <f>Verzamelblad!M31</f>
        <v>0</v>
      </c>
    </row>
    <row r="9" spans="1:4" x14ac:dyDescent="0.25">
      <c r="A9" s="72" t="str">
        <f>Verzamelblad!AC1</f>
        <v>Papier</v>
      </c>
      <c r="B9" s="73">
        <f>Verzamelblad!AC31</f>
        <v>0</v>
      </c>
      <c r="C9" s="73">
        <f>Verzamelblad!AD31</f>
        <v>0</v>
      </c>
      <c r="D9" s="73">
        <f>Verzamelblad!AE31</f>
        <v>0</v>
      </c>
    </row>
    <row r="16" spans="1:4" x14ac:dyDescent="0.25">
      <c r="D16" s="53"/>
    </row>
  </sheetData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30</v>
      </c>
    </row>
    <row r="2" spans="1:4" x14ac:dyDescent="0.25">
      <c r="A2" s="7" t="s">
        <v>109</v>
      </c>
      <c r="B2" s="7" t="str">
        <f>VLOOKUP($A$1,Verzamelblad!$A$3:$AH$41,2)</f>
        <v>Dongeschool tijdelijk</v>
      </c>
      <c r="C2" s="7"/>
      <c r="D2" s="7"/>
    </row>
    <row r="3" spans="1:4" x14ac:dyDescent="0.25">
      <c r="A3" s="7"/>
      <c r="B3" s="7" t="str">
        <f>VLOOKUP($A$1,Verzamelblad!$A$3:$AH$41,3)</f>
        <v xml:space="preserve">Geulstraat </v>
      </c>
      <c r="C3" s="7">
        <f>VLOOKUP($A$1,Verzamelblad!$A$3:$AH$41,4)</f>
        <v>9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Verzamelblad!H32</f>
        <v>0</v>
      </c>
      <c r="C7" s="73">
        <f>Verzamelblad!I32</f>
        <v>0</v>
      </c>
      <c r="D7" s="73">
        <f>Verzamelblad!J32</f>
        <v>0</v>
      </c>
    </row>
    <row r="8" spans="1:4" x14ac:dyDescent="0.25">
      <c r="A8" s="129" t="str">
        <f>Verzamelblad!K1</f>
        <v>Restafval</v>
      </c>
      <c r="B8" s="73">
        <f>Verzamelblad!K32</f>
        <v>0</v>
      </c>
      <c r="C8" s="73">
        <f>Verzamelblad!L32</f>
        <v>0</v>
      </c>
      <c r="D8" s="73">
        <f>Verzamelblad!M32</f>
        <v>0</v>
      </c>
    </row>
    <row r="9" spans="1:4" x14ac:dyDescent="0.25">
      <c r="A9" s="72" t="str">
        <f>Verzamelblad!AC1</f>
        <v>Papier</v>
      </c>
      <c r="B9" s="73">
        <f>Verzamelblad!AC32</f>
        <v>0</v>
      </c>
      <c r="C9" s="73">
        <f>Verzamelblad!AD32</f>
        <v>0</v>
      </c>
      <c r="D9" s="73">
        <f>Verzamelblad!AE32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31</v>
      </c>
    </row>
    <row r="2" spans="1:4" x14ac:dyDescent="0.25">
      <c r="A2" s="7" t="s">
        <v>109</v>
      </c>
      <c r="B2" s="7" t="str">
        <f>VLOOKUP($A$1,Verzamelblad!$A$3:$AH$41,2)</f>
        <v>De Springstok OBS</v>
      </c>
      <c r="C2" s="7"/>
      <c r="D2" s="7"/>
    </row>
    <row r="3" spans="1:4" x14ac:dyDescent="0.25">
      <c r="A3" s="7"/>
      <c r="B3" s="7" t="str">
        <f>VLOOKUP($A$1,Verzamelblad!$A$3:$AH$41,3)</f>
        <v xml:space="preserve">2e Jan van der Heijdenstraat </v>
      </c>
      <c r="C3" s="7" t="str">
        <f>VLOOKUP($A$1,Verzamelblad!$A$3:$AH$41,4)</f>
        <v>75-77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Verzamelblad!H33</f>
        <v>0</v>
      </c>
      <c r="C7" s="73">
        <f>Verzamelblad!I33</f>
        <v>0</v>
      </c>
      <c r="D7" s="73">
        <f>Verzamelblad!J33</f>
        <v>0</v>
      </c>
    </row>
    <row r="8" spans="1:4" x14ac:dyDescent="0.25">
      <c r="A8" s="129" t="str">
        <f>Verzamelblad!K1</f>
        <v>Restafval</v>
      </c>
      <c r="B8" s="73">
        <f>Verzamelblad!K33</f>
        <v>0</v>
      </c>
      <c r="C8" s="73">
        <f>Verzamelblad!L33</f>
        <v>0</v>
      </c>
      <c r="D8" s="73">
        <f>Verzamelblad!M33</f>
        <v>0</v>
      </c>
    </row>
    <row r="9" spans="1:4" x14ac:dyDescent="0.25">
      <c r="A9" s="72" t="str">
        <f>Verzamelblad!AC1</f>
        <v>Papier</v>
      </c>
      <c r="B9" s="73">
        <f>Verzamelblad!AC33</f>
        <v>0</v>
      </c>
      <c r="C9" s="73">
        <f>Verzamelblad!AD33</f>
        <v>0</v>
      </c>
      <c r="D9" s="73">
        <f>Verzamelblad!AE33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32</v>
      </c>
    </row>
    <row r="2" spans="1:4" x14ac:dyDescent="0.25">
      <c r="A2" s="7" t="s">
        <v>109</v>
      </c>
      <c r="B2" s="7" t="str">
        <f>VLOOKUP($A$1,Verzamelblad!$A$3:$AH$41,2)</f>
        <v>6e Montessorischool Anne Frank</v>
      </c>
      <c r="C2" s="7"/>
      <c r="D2" s="7"/>
    </row>
    <row r="3" spans="1:4" x14ac:dyDescent="0.25">
      <c r="A3" s="7"/>
      <c r="B3" s="7" t="str">
        <f>VLOOKUP($A$1,Verzamelblad!$A$3:$AH$41,3)</f>
        <v xml:space="preserve">Nierstraat </v>
      </c>
      <c r="C3" s="7" t="str">
        <f>VLOOKUP($A$1,Verzamelblad!$A$3:$AH$41,4)</f>
        <v>41-43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Verzamelblad!H34</f>
        <v>2</v>
      </c>
      <c r="C7" s="73">
        <f>Verzamelblad!I34</f>
        <v>770</v>
      </c>
      <c r="D7" s="73">
        <f>Verzamelblad!J34</f>
        <v>40</v>
      </c>
    </row>
    <row r="8" spans="1:4" hidden="1" x14ac:dyDescent="0.25">
      <c r="A8" s="129" t="str">
        <f>Verzamelblad!K1</f>
        <v>Restafval</v>
      </c>
      <c r="B8" s="73">
        <f>Verzamelblad!K34</f>
        <v>0</v>
      </c>
      <c r="C8" s="73">
        <f>Verzamelblad!L34</f>
        <v>0</v>
      </c>
      <c r="D8" s="73">
        <f>Verzamelblad!M34</f>
        <v>0</v>
      </c>
    </row>
    <row r="9" spans="1:4" x14ac:dyDescent="0.25">
      <c r="A9" s="72" t="str">
        <f>Verzamelblad!AC1</f>
        <v>Papier</v>
      </c>
      <c r="B9" s="73">
        <f>Verzamelblad!AC34</f>
        <v>1</v>
      </c>
      <c r="C9" s="73">
        <f>Verzamelblad!AD34</f>
        <v>500</v>
      </c>
      <c r="D9" s="73">
        <f>Verzamelblad!AE34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33</v>
      </c>
    </row>
    <row r="2" spans="1:4" x14ac:dyDescent="0.25">
      <c r="A2" s="7" t="s">
        <v>109</v>
      </c>
      <c r="B2" s="7" t="str">
        <f>VLOOKUP($A$1,Verzamelblad!$A$3:$AH$41,2)</f>
        <v>9e Montessorischool De Scholekster</v>
      </c>
      <c r="C2" s="7"/>
      <c r="D2" s="7"/>
    </row>
    <row r="3" spans="1:4" x14ac:dyDescent="0.25">
      <c r="A3" s="7"/>
      <c r="B3" s="7" t="str">
        <f>VLOOKUP($A$1,Verzamelblad!$A$3:$AH$41,3)</f>
        <v>Karel du Jardinstraat</v>
      </c>
      <c r="C3" s="7">
        <f>VLOOKUP($A$1,Verzamelblad!$A$3:$AH$41,4)</f>
        <v>76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Verzamelblad!H35</f>
        <v>1</v>
      </c>
      <c r="C7" s="73">
        <f>Verzamelblad!I35</f>
        <v>1000</v>
      </c>
      <c r="D7" s="73">
        <f>Verzamelblad!J35</f>
        <v>80</v>
      </c>
    </row>
    <row r="8" spans="1:4" hidden="1" x14ac:dyDescent="0.25">
      <c r="A8" s="129" t="str">
        <f>Verzamelblad!K1</f>
        <v>Restafval</v>
      </c>
      <c r="B8" s="73">
        <f>Verzamelblad!K35</f>
        <v>0</v>
      </c>
      <c r="C8" s="73">
        <f>Verzamelblad!L35</f>
        <v>0</v>
      </c>
      <c r="D8" s="73">
        <f>Verzamelblad!M35</f>
        <v>0</v>
      </c>
    </row>
    <row r="9" spans="1:4" x14ac:dyDescent="0.25">
      <c r="A9" s="72" t="str">
        <f>Verzamelblad!AC1</f>
        <v>Papier</v>
      </c>
      <c r="B9" s="73">
        <f>Verzamelblad!AC35</f>
        <v>1</v>
      </c>
      <c r="C9" s="73">
        <f>Verzamelblad!AD35</f>
        <v>240</v>
      </c>
      <c r="D9" s="73">
        <f>Verzamelblad!AE35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34</v>
      </c>
    </row>
    <row r="2" spans="1:4" x14ac:dyDescent="0.25">
      <c r="A2" s="7" t="s">
        <v>109</v>
      </c>
      <c r="B2" s="7" t="str">
        <f>VLOOKUP($A$1,Verzamelblad!$A$3:$AH$41,2)</f>
        <v>15e Montessorischool Van Maas en Waal</v>
      </c>
      <c r="C2" s="7"/>
      <c r="D2" s="7"/>
    </row>
    <row r="3" spans="1:4" x14ac:dyDescent="0.25">
      <c r="A3" s="7"/>
      <c r="B3" s="7" t="str">
        <f>VLOOKUP($A$1,Verzamelblad!$A$3:$AH$41,3)</f>
        <v>Uiterwaardenstraat</v>
      </c>
      <c r="C3" s="7">
        <f>VLOOKUP($A$1,Verzamelblad!$A$3:$AH$41,4)</f>
        <v>544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Verzamelblad!H36</f>
        <v>2</v>
      </c>
      <c r="C7" s="73">
        <f>Verzamelblad!I36</f>
        <v>660</v>
      </c>
      <c r="D7" s="73">
        <f>Verzamelblad!J36</f>
        <v>40</v>
      </c>
    </row>
    <row r="8" spans="1:4" hidden="1" x14ac:dyDescent="0.25">
      <c r="A8" s="129" t="str">
        <f>Verzamelblad!K1</f>
        <v>Restafval</v>
      </c>
      <c r="B8" s="73">
        <f>Verzamelblad!K36</f>
        <v>0</v>
      </c>
      <c r="C8" s="73">
        <f>Verzamelblad!L36</f>
        <v>0</v>
      </c>
      <c r="D8" s="73">
        <f>Verzamelblad!M36</f>
        <v>0</v>
      </c>
    </row>
    <row r="9" spans="1:4" x14ac:dyDescent="0.25">
      <c r="A9" s="72" t="str">
        <f>Verzamelblad!AC1</f>
        <v>Papier</v>
      </c>
      <c r="B9" s="73">
        <f>Verzamelblad!AC36</f>
        <v>1</v>
      </c>
      <c r="C9" s="73">
        <f>Verzamelblad!AD36</f>
        <v>660</v>
      </c>
      <c r="D9" s="73">
        <f>Verzamelblad!AE36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E534-1E0F-4A08-A827-4E36A75DF2F7}">
  <sheetPr>
    <tabColor rgb="FFC2E76B"/>
  </sheetPr>
  <dimension ref="A1:BF111"/>
  <sheetViews>
    <sheetView view="pageBreakPreview" zoomScale="80" zoomScaleNormal="100" zoomScaleSheetLayoutView="80" workbookViewId="0">
      <selection activeCell="C3" sqref="C1:C1048576"/>
    </sheetView>
  </sheetViews>
  <sheetFormatPr defaultColWidth="9.140625" defaultRowHeight="15" x14ac:dyDescent="0.25"/>
  <cols>
    <col min="1" max="1" width="42.85546875" style="52" bestFit="1" customWidth="1"/>
    <col min="2" max="2" width="19.7109375" style="52" bestFit="1" customWidth="1"/>
    <col min="3" max="3" width="23.140625" style="52" bestFit="1" customWidth="1"/>
    <col min="4" max="4" width="15.7109375" style="52" bestFit="1" customWidth="1"/>
    <col min="5" max="5" width="17.7109375" style="52" bestFit="1" customWidth="1"/>
    <col min="6" max="6" width="18.7109375" style="52" customWidth="1"/>
    <col min="7" max="7" width="20.42578125" style="52" bestFit="1" customWidth="1"/>
    <col min="8" max="8" width="19.85546875" style="52" bestFit="1" customWidth="1"/>
    <col min="9" max="9" width="44.85546875" style="52" bestFit="1" customWidth="1"/>
    <col min="10" max="10" width="34.28515625" style="52" customWidth="1"/>
    <col min="11" max="16384" width="9.140625" style="52"/>
  </cols>
  <sheetData>
    <row r="1" spans="1:58" ht="23.25" customHeight="1" x14ac:dyDescent="0.25">
      <c r="A1" s="195" t="s">
        <v>110</v>
      </c>
      <c r="B1" s="196"/>
      <c r="C1" s="196"/>
      <c r="D1" s="196"/>
      <c r="E1" s="196"/>
      <c r="F1" s="196"/>
      <c r="G1" s="196"/>
      <c r="H1" s="196"/>
      <c r="I1" s="197"/>
      <c r="J1" s="100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</row>
    <row r="2" spans="1:58" x14ac:dyDescent="0.25">
      <c r="A2" s="198"/>
      <c r="B2" s="199"/>
      <c r="C2" s="199"/>
      <c r="D2" s="199"/>
      <c r="E2" s="199"/>
      <c r="F2" s="199"/>
      <c r="G2" s="199"/>
      <c r="H2" s="199"/>
      <c r="I2" s="200"/>
      <c r="J2" s="101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</row>
    <row r="3" spans="1:58" x14ac:dyDescent="0.25">
      <c r="A3" s="102" t="s">
        <v>236</v>
      </c>
      <c r="B3" s="102" t="s">
        <v>86</v>
      </c>
      <c r="C3" s="102" t="s">
        <v>87</v>
      </c>
      <c r="D3" s="103" t="s">
        <v>88</v>
      </c>
      <c r="E3" s="103" t="s">
        <v>111</v>
      </c>
      <c r="F3" s="103" t="s">
        <v>89</v>
      </c>
      <c r="G3" s="103" t="s">
        <v>125</v>
      </c>
      <c r="H3" s="103" t="s">
        <v>243</v>
      </c>
      <c r="I3" s="103" t="s">
        <v>112</v>
      </c>
      <c r="J3" s="101" t="s">
        <v>113</v>
      </c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</row>
    <row r="4" spans="1:58" x14ac:dyDescent="0.25">
      <c r="A4" s="157" t="s">
        <v>137</v>
      </c>
      <c r="B4" s="64" t="s">
        <v>85</v>
      </c>
      <c r="C4" s="64" t="s">
        <v>93</v>
      </c>
      <c r="D4" s="110"/>
      <c r="E4" s="90">
        <f>Verzamelblad!H6</f>
        <v>2</v>
      </c>
      <c r="F4" s="104">
        <f t="shared" ref="F4:F44" si="0">D4*E4*12</f>
        <v>0</v>
      </c>
      <c r="G4" s="111"/>
      <c r="H4" s="90">
        <f>Verzamelblad!J6</f>
        <v>80</v>
      </c>
      <c r="I4" s="106">
        <f t="shared" ref="I4:I44" si="1">G4*H4*E4</f>
        <v>0</v>
      </c>
      <c r="J4" s="107">
        <f t="shared" ref="J4:J44" si="2">F4+I4</f>
        <v>0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</row>
    <row r="5" spans="1:58" x14ac:dyDescent="0.25">
      <c r="A5" s="158" t="s">
        <v>161</v>
      </c>
      <c r="B5" s="64" t="s">
        <v>85</v>
      </c>
      <c r="C5" s="64" t="s">
        <v>91</v>
      </c>
      <c r="D5" s="110"/>
      <c r="E5" s="63">
        <v>2</v>
      </c>
      <c r="F5" s="104">
        <f t="shared" si="0"/>
        <v>0</v>
      </c>
      <c r="G5" s="111"/>
      <c r="H5" s="63">
        <v>40</v>
      </c>
      <c r="I5" s="106">
        <f t="shared" si="1"/>
        <v>0</v>
      </c>
      <c r="J5" s="107">
        <f t="shared" si="2"/>
        <v>0</v>
      </c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</row>
    <row r="6" spans="1:58" x14ac:dyDescent="0.25">
      <c r="A6" s="157" t="s">
        <v>148</v>
      </c>
      <c r="B6" s="64" t="s">
        <v>85</v>
      </c>
      <c r="C6" s="64" t="s">
        <v>83</v>
      </c>
      <c r="D6" s="110"/>
      <c r="E6" s="63">
        <v>3</v>
      </c>
      <c r="F6" s="104">
        <f t="shared" si="0"/>
        <v>0</v>
      </c>
      <c r="G6" s="111"/>
      <c r="H6" s="63">
        <v>120</v>
      </c>
      <c r="I6" s="106">
        <f t="shared" si="1"/>
        <v>0</v>
      </c>
      <c r="J6" s="107">
        <f t="shared" si="2"/>
        <v>0</v>
      </c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</row>
    <row r="7" spans="1:58" x14ac:dyDescent="0.25">
      <c r="A7" s="158" t="s">
        <v>147</v>
      </c>
      <c r="B7" s="64" t="s">
        <v>85</v>
      </c>
      <c r="C7" s="64" t="s">
        <v>114</v>
      </c>
      <c r="D7" s="110"/>
      <c r="E7" s="63">
        <v>1</v>
      </c>
      <c r="F7" s="104">
        <f t="shared" si="0"/>
        <v>0</v>
      </c>
      <c r="G7" s="111"/>
      <c r="H7" s="63">
        <v>160</v>
      </c>
      <c r="I7" s="106">
        <f t="shared" si="1"/>
        <v>0</v>
      </c>
      <c r="J7" s="107">
        <f t="shared" si="2"/>
        <v>0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</row>
    <row r="8" spans="1:58" x14ac:dyDescent="0.25">
      <c r="A8" s="157" t="s">
        <v>153</v>
      </c>
      <c r="B8" s="64" t="s">
        <v>85</v>
      </c>
      <c r="C8" s="64" t="s">
        <v>83</v>
      </c>
      <c r="D8" s="110"/>
      <c r="E8" s="63">
        <v>4</v>
      </c>
      <c r="F8" s="104">
        <f t="shared" si="0"/>
        <v>0</v>
      </c>
      <c r="G8" s="111"/>
      <c r="H8" s="63">
        <v>80</v>
      </c>
      <c r="I8" s="106">
        <f t="shared" si="1"/>
        <v>0</v>
      </c>
      <c r="J8" s="107">
        <f t="shared" si="2"/>
        <v>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</row>
    <row r="9" spans="1:58" x14ac:dyDescent="0.25">
      <c r="A9" s="158" t="s">
        <v>159</v>
      </c>
      <c r="B9" s="64" t="s">
        <v>85</v>
      </c>
      <c r="C9" s="64" t="s">
        <v>92</v>
      </c>
      <c r="D9" s="110"/>
      <c r="E9" s="63">
        <v>2</v>
      </c>
      <c r="F9" s="104">
        <f t="shared" si="0"/>
        <v>0</v>
      </c>
      <c r="G9" s="111"/>
      <c r="H9" s="63">
        <v>40</v>
      </c>
      <c r="I9" s="106">
        <f t="shared" si="1"/>
        <v>0</v>
      </c>
      <c r="J9" s="107">
        <f t="shared" si="2"/>
        <v>0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</row>
    <row r="10" spans="1:58" x14ac:dyDescent="0.25">
      <c r="A10" s="158" t="s">
        <v>160</v>
      </c>
      <c r="B10" s="64" t="s">
        <v>85</v>
      </c>
      <c r="C10" s="64" t="s">
        <v>114</v>
      </c>
      <c r="D10" s="110"/>
      <c r="E10" s="63">
        <v>1</v>
      </c>
      <c r="F10" s="104">
        <f t="shared" si="0"/>
        <v>0</v>
      </c>
      <c r="G10" s="111"/>
      <c r="H10" s="63">
        <v>80</v>
      </c>
      <c r="I10" s="106">
        <f t="shared" si="1"/>
        <v>0</v>
      </c>
      <c r="J10" s="107">
        <f t="shared" si="2"/>
        <v>0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</row>
    <row r="11" spans="1:58" x14ac:dyDescent="0.25">
      <c r="A11" s="158" t="s">
        <v>143</v>
      </c>
      <c r="B11" s="64" t="s">
        <v>85</v>
      </c>
      <c r="C11" s="64" t="s">
        <v>92</v>
      </c>
      <c r="D11" s="110"/>
      <c r="E11" s="63">
        <v>1</v>
      </c>
      <c r="F11" s="104">
        <f t="shared" si="0"/>
        <v>0</v>
      </c>
      <c r="G11" s="111"/>
      <c r="H11" s="63">
        <v>120</v>
      </c>
      <c r="I11" s="106">
        <f t="shared" si="1"/>
        <v>0</v>
      </c>
      <c r="J11" s="107">
        <f t="shared" si="2"/>
        <v>0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</row>
    <row r="12" spans="1:58" x14ac:dyDescent="0.25">
      <c r="A12" s="157" t="s">
        <v>139</v>
      </c>
      <c r="B12" s="64" t="s">
        <v>85</v>
      </c>
      <c r="C12" s="64" t="s">
        <v>91</v>
      </c>
      <c r="D12" s="110"/>
      <c r="E12" s="63">
        <v>2</v>
      </c>
      <c r="F12" s="104">
        <f t="shared" si="0"/>
        <v>0</v>
      </c>
      <c r="G12" s="111"/>
      <c r="H12" s="63">
        <v>80</v>
      </c>
      <c r="I12" s="106">
        <f t="shared" si="1"/>
        <v>0</v>
      </c>
      <c r="J12" s="107">
        <f t="shared" si="2"/>
        <v>0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</row>
    <row r="13" spans="1:58" x14ac:dyDescent="0.25">
      <c r="A13" s="159" t="s">
        <v>136</v>
      </c>
      <c r="B13" s="64" t="s">
        <v>85</v>
      </c>
      <c r="C13" s="64" t="s">
        <v>90</v>
      </c>
      <c r="D13" s="110"/>
      <c r="E13" s="90">
        <f>Verzamelblad!H3</f>
        <v>3</v>
      </c>
      <c r="F13" s="104">
        <f t="shared" si="0"/>
        <v>0</v>
      </c>
      <c r="G13" s="111"/>
      <c r="H13" s="90">
        <f>Verzamelblad!J3</f>
        <v>80</v>
      </c>
      <c r="I13" s="106">
        <f t="shared" si="1"/>
        <v>0</v>
      </c>
      <c r="J13" s="107">
        <f t="shared" si="2"/>
        <v>0</v>
      </c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</row>
    <row r="14" spans="1:58" x14ac:dyDescent="0.25">
      <c r="A14" s="157" t="s">
        <v>150</v>
      </c>
      <c r="B14" s="64" t="s">
        <v>85</v>
      </c>
      <c r="C14" s="64" t="s">
        <v>83</v>
      </c>
      <c r="D14" s="110"/>
      <c r="E14" s="63">
        <v>2</v>
      </c>
      <c r="F14" s="104">
        <f t="shared" si="0"/>
        <v>0</v>
      </c>
      <c r="G14" s="111"/>
      <c r="H14" s="63">
        <v>200</v>
      </c>
      <c r="I14" s="106">
        <f t="shared" si="1"/>
        <v>0</v>
      </c>
      <c r="J14" s="107">
        <f t="shared" si="2"/>
        <v>0</v>
      </c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</row>
    <row r="15" spans="1:58" x14ac:dyDescent="0.25">
      <c r="A15" s="157" t="s">
        <v>240</v>
      </c>
      <c r="B15" s="64" t="s">
        <v>85</v>
      </c>
      <c r="C15" s="64" t="s">
        <v>83</v>
      </c>
      <c r="D15" s="110"/>
      <c r="E15" s="63">
        <v>1</v>
      </c>
      <c r="F15" s="104">
        <f t="shared" si="0"/>
        <v>0</v>
      </c>
      <c r="G15" s="111"/>
      <c r="H15" s="63">
        <v>80</v>
      </c>
      <c r="I15" s="106">
        <f t="shared" si="1"/>
        <v>0</v>
      </c>
      <c r="J15" s="107">
        <f t="shared" si="2"/>
        <v>0</v>
      </c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</row>
    <row r="16" spans="1:58" x14ac:dyDescent="0.25">
      <c r="A16" s="158" t="s">
        <v>241</v>
      </c>
      <c r="B16" s="64" t="s">
        <v>85</v>
      </c>
      <c r="C16" s="64" t="s">
        <v>92</v>
      </c>
      <c r="D16" s="110"/>
      <c r="E16" s="63">
        <v>1</v>
      </c>
      <c r="F16" s="104">
        <f t="shared" si="0"/>
        <v>0</v>
      </c>
      <c r="G16" s="111"/>
      <c r="H16" s="63">
        <v>80</v>
      </c>
      <c r="I16" s="106">
        <f t="shared" si="1"/>
        <v>0</v>
      </c>
      <c r="J16" s="107">
        <f t="shared" si="2"/>
        <v>0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</row>
    <row r="17" spans="1:58" x14ac:dyDescent="0.25">
      <c r="A17" s="157" t="s">
        <v>146</v>
      </c>
      <c r="B17" s="64" t="s">
        <v>85</v>
      </c>
      <c r="C17" s="64" t="s">
        <v>83</v>
      </c>
      <c r="D17" s="110"/>
      <c r="E17" s="63">
        <v>1</v>
      </c>
      <c r="F17" s="104">
        <f t="shared" si="0"/>
        <v>0</v>
      </c>
      <c r="G17" s="111"/>
      <c r="H17" s="63">
        <v>40</v>
      </c>
      <c r="I17" s="106">
        <f t="shared" si="1"/>
        <v>0</v>
      </c>
      <c r="J17" s="107">
        <f t="shared" si="2"/>
        <v>0</v>
      </c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</row>
    <row r="18" spans="1:58" x14ac:dyDescent="0.25">
      <c r="A18" s="158" t="s">
        <v>141</v>
      </c>
      <c r="B18" s="64" t="s">
        <v>85</v>
      </c>
      <c r="C18" s="64" t="s">
        <v>92</v>
      </c>
      <c r="D18" s="110"/>
      <c r="E18" s="63">
        <v>1</v>
      </c>
      <c r="F18" s="104">
        <f t="shared" si="0"/>
        <v>0</v>
      </c>
      <c r="G18" s="111"/>
      <c r="H18" s="63">
        <v>80</v>
      </c>
      <c r="I18" s="106">
        <f t="shared" si="1"/>
        <v>0</v>
      </c>
      <c r="J18" s="107">
        <f t="shared" si="2"/>
        <v>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</row>
    <row r="19" spans="1:58" x14ac:dyDescent="0.25">
      <c r="A19" s="158" t="s">
        <v>155</v>
      </c>
      <c r="B19" s="64" t="s">
        <v>85</v>
      </c>
      <c r="C19" s="64" t="s">
        <v>91</v>
      </c>
      <c r="D19" s="110"/>
      <c r="E19" s="63">
        <v>4</v>
      </c>
      <c r="F19" s="104">
        <f t="shared" si="0"/>
        <v>0</v>
      </c>
      <c r="G19" s="111"/>
      <c r="H19" s="63">
        <v>40</v>
      </c>
      <c r="I19" s="106">
        <f t="shared" si="1"/>
        <v>0</v>
      </c>
      <c r="J19" s="107">
        <f t="shared" si="2"/>
        <v>0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</row>
    <row r="20" spans="1:58" x14ac:dyDescent="0.25">
      <c r="A20" s="158" t="s">
        <v>152</v>
      </c>
      <c r="B20" s="64" t="s">
        <v>85</v>
      </c>
      <c r="C20" s="64" t="s">
        <v>238</v>
      </c>
      <c r="D20" s="110"/>
      <c r="E20" s="90">
        <v>1</v>
      </c>
      <c r="F20" s="104">
        <f t="shared" si="0"/>
        <v>0</v>
      </c>
      <c r="G20" s="111"/>
      <c r="H20" s="63">
        <v>200</v>
      </c>
      <c r="I20" s="106">
        <f t="shared" si="1"/>
        <v>0</v>
      </c>
      <c r="J20" s="107">
        <f t="shared" si="2"/>
        <v>0</v>
      </c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</row>
    <row r="21" spans="1:58" x14ac:dyDescent="0.25">
      <c r="A21" s="157" t="s">
        <v>149</v>
      </c>
      <c r="B21" s="64" t="s">
        <v>85</v>
      </c>
      <c r="C21" s="64" t="s">
        <v>93</v>
      </c>
      <c r="D21" s="110"/>
      <c r="E21" s="90">
        <v>2</v>
      </c>
      <c r="F21" s="104">
        <f t="shared" si="0"/>
        <v>0</v>
      </c>
      <c r="G21" s="111"/>
      <c r="H21" s="90">
        <v>80</v>
      </c>
      <c r="I21" s="106">
        <f t="shared" si="1"/>
        <v>0</v>
      </c>
      <c r="J21" s="107">
        <f t="shared" si="2"/>
        <v>0</v>
      </c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</row>
    <row r="22" spans="1:58" x14ac:dyDescent="0.25">
      <c r="A22" s="157" t="s">
        <v>237</v>
      </c>
      <c r="B22" s="64" t="s">
        <v>85</v>
      </c>
      <c r="C22" s="64" t="s">
        <v>93</v>
      </c>
      <c r="D22" s="110"/>
      <c r="E22" s="90">
        <v>1</v>
      </c>
      <c r="F22" s="104">
        <f t="shared" si="0"/>
        <v>0</v>
      </c>
      <c r="G22" s="111"/>
      <c r="H22" s="90">
        <v>80</v>
      </c>
      <c r="I22" s="106">
        <f t="shared" si="1"/>
        <v>0</v>
      </c>
      <c r="J22" s="107">
        <f t="shared" si="2"/>
        <v>0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</row>
    <row r="23" spans="1:58" x14ac:dyDescent="0.25">
      <c r="A23" s="175" t="s">
        <v>163</v>
      </c>
      <c r="B23" s="176" t="s">
        <v>85</v>
      </c>
      <c r="C23" s="176" t="s">
        <v>92</v>
      </c>
      <c r="D23" s="177"/>
      <c r="E23" s="76">
        <v>1</v>
      </c>
      <c r="F23" s="105">
        <f t="shared" si="0"/>
        <v>0</v>
      </c>
      <c r="G23" s="112"/>
      <c r="H23" s="76">
        <v>80</v>
      </c>
      <c r="I23" s="178">
        <f t="shared" si="1"/>
        <v>0</v>
      </c>
      <c r="J23" s="179">
        <f t="shared" si="2"/>
        <v>0</v>
      </c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</row>
    <row r="24" spans="1:58" ht="15.75" thickBot="1" x14ac:dyDescent="0.3">
      <c r="A24" s="168" t="s">
        <v>138</v>
      </c>
      <c r="B24" s="169" t="s">
        <v>85</v>
      </c>
      <c r="C24" s="169" t="s">
        <v>90</v>
      </c>
      <c r="D24" s="170"/>
      <c r="E24" s="180">
        <v>2</v>
      </c>
      <c r="F24" s="171">
        <f t="shared" si="0"/>
        <v>0</v>
      </c>
      <c r="G24" s="172"/>
      <c r="H24" s="180">
        <f>Verzamelblad!J9</f>
        <v>80</v>
      </c>
      <c r="I24" s="173">
        <f t="shared" si="1"/>
        <v>0</v>
      </c>
      <c r="J24" s="174">
        <f t="shared" si="2"/>
        <v>0</v>
      </c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</row>
    <row r="25" spans="1:58" x14ac:dyDescent="0.25">
      <c r="A25" s="160" t="s">
        <v>137</v>
      </c>
      <c r="B25" s="161" t="s">
        <v>116</v>
      </c>
      <c r="C25" s="161" t="s">
        <v>238</v>
      </c>
      <c r="D25" s="162"/>
      <c r="E25" s="163">
        <f>Verzamelblad!AC6</f>
        <v>1</v>
      </c>
      <c r="F25" s="164">
        <f t="shared" si="0"/>
        <v>0</v>
      </c>
      <c r="G25" s="165"/>
      <c r="H25" s="163">
        <f>Verzamelblad!AE6</f>
        <v>40</v>
      </c>
      <c r="I25" s="166">
        <f t="shared" si="1"/>
        <v>0</v>
      </c>
      <c r="J25" s="167">
        <f t="shared" si="2"/>
        <v>0</v>
      </c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</row>
    <row r="26" spans="1:58" x14ac:dyDescent="0.25">
      <c r="A26" s="157" t="s">
        <v>161</v>
      </c>
      <c r="B26" s="64" t="s">
        <v>116</v>
      </c>
      <c r="C26" s="64" t="s">
        <v>91</v>
      </c>
      <c r="D26" s="110"/>
      <c r="E26" s="63">
        <v>1</v>
      </c>
      <c r="F26" s="104">
        <f t="shared" si="0"/>
        <v>0</v>
      </c>
      <c r="G26" s="111"/>
      <c r="H26" s="63">
        <v>40</v>
      </c>
      <c r="I26" s="106">
        <f t="shared" si="1"/>
        <v>0</v>
      </c>
      <c r="J26" s="107">
        <f t="shared" si="2"/>
        <v>0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</row>
    <row r="27" spans="1:58" x14ac:dyDescent="0.25">
      <c r="A27" s="159" t="s">
        <v>148</v>
      </c>
      <c r="B27" s="64" t="s">
        <v>116</v>
      </c>
      <c r="C27" s="64" t="s">
        <v>83</v>
      </c>
      <c r="D27" s="110"/>
      <c r="E27" s="63">
        <v>1</v>
      </c>
      <c r="F27" s="104">
        <f t="shared" si="0"/>
        <v>0</v>
      </c>
      <c r="G27" s="111"/>
      <c r="H27" s="63">
        <v>40</v>
      </c>
      <c r="I27" s="106">
        <f t="shared" si="1"/>
        <v>0</v>
      </c>
      <c r="J27" s="107">
        <f t="shared" si="2"/>
        <v>0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</row>
    <row r="28" spans="1:58" x14ac:dyDescent="0.25">
      <c r="A28" s="159" t="s">
        <v>147</v>
      </c>
      <c r="B28" s="64" t="s">
        <v>116</v>
      </c>
      <c r="C28" s="64" t="s">
        <v>83</v>
      </c>
      <c r="D28" s="110"/>
      <c r="E28" s="63">
        <v>1</v>
      </c>
      <c r="F28" s="104">
        <f t="shared" si="0"/>
        <v>0</v>
      </c>
      <c r="G28" s="111"/>
      <c r="H28" s="63">
        <v>40</v>
      </c>
      <c r="I28" s="106">
        <f t="shared" si="1"/>
        <v>0</v>
      </c>
      <c r="J28" s="107">
        <f t="shared" si="2"/>
        <v>0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</row>
    <row r="29" spans="1:58" x14ac:dyDescent="0.25">
      <c r="A29" s="159" t="s">
        <v>153</v>
      </c>
      <c r="B29" s="64" t="s">
        <v>116</v>
      </c>
      <c r="C29" s="64" t="s">
        <v>83</v>
      </c>
      <c r="D29" s="110"/>
      <c r="E29" s="63">
        <v>2</v>
      </c>
      <c r="F29" s="104">
        <f t="shared" si="0"/>
        <v>0</v>
      </c>
      <c r="G29" s="111"/>
      <c r="H29" s="63">
        <v>40</v>
      </c>
      <c r="I29" s="106">
        <f t="shared" si="1"/>
        <v>0</v>
      </c>
      <c r="J29" s="107">
        <f t="shared" si="2"/>
        <v>0</v>
      </c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</row>
    <row r="30" spans="1:58" x14ac:dyDescent="0.25">
      <c r="A30" s="157" t="s">
        <v>159</v>
      </c>
      <c r="B30" s="64" t="s">
        <v>116</v>
      </c>
      <c r="C30" s="64" t="s">
        <v>238</v>
      </c>
      <c r="D30" s="110"/>
      <c r="E30" s="90">
        <v>1</v>
      </c>
      <c r="F30" s="104">
        <f t="shared" si="0"/>
        <v>0</v>
      </c>
      <c r="G30" s="111"/>
      <c r="H30" s="90">
        <v>40</v>
      </c>
      <c r="I30" s="106">
        <f t="shared" si="1"/>
        <v>0</v>
      </c>
      <c r="J30" s="107">
        <f t="shared" si="2"/>
        <v>0</v>
      </c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</row>
    <row r="31" spans="1:58" x14ac:dyDescent="0.25">
      <c r="A31" s="159" t="s">
        <v>160</v>
      </c>
      <c r="B31" s="64" t="s">
        <v>116</v>
      </c>
      <c r="C31" s="64" t="s">
        <v>83</v>
      </c>
      <c r="D31" s="110"/>
      <c r="E31" s="63">
        <v>1</v>
      </c>
      <c r="F31" s="104">
        <f t="shared" si="0"/>
        <v>0</v>
      </c>
      <c r="G31" s="111"/>
      <c r="H31" s="63">
        <v>40</v>
      </c>
      <c r="I31" s="106">
        <f t="shared" si="1"/>
        <v>0</v>
      </c>
      <c r="J31" s="107">
        <f t="shared" si="2"/>
        <v>0</v>
      </c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</row>
    <row r="32" spans="1:58" x14ac:dyDescent="0.25">
      <c r="A32" s="159" t="s">
        <v>143</v>
      </c>
      <c r="B32" s="64" t="s">
        <v>116</v>
      </c>
      <c r="C32" s="64" t="s">
        <v>83</v>
      </c>
      <c r="D32" s="110"/>
      <c r="E32" s="63">
        <v>1</v>
      </c>
      <c r="F32" s="104">
        <f t="shared" si="0"/>
        <v>0</v>
      </c>
      <c r="G32" s="111"/>
      <c r="H32" s="63">
        <v>40</v>
      </c>
      <c r="I32" s="106">
        <f t="shared" si="1"/>
        <v>0</v>
      </c>
      <c r="J32" s="107">
        <f t="shared" si="2"/>
        <v>0</v>
      </c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</row>
    <row r="33" spans="1:58" x14ac:dyDescent="0.25">
      <c r="A33" s="157" t="s">
        <v>139</v>
      </c>
      <c r="B33" s="64" t="s">
        <v>116</v>
      </c>
      <c r="C33" s="64" t="s">
        <v>91</v>
      </c>
      <c r="D33" s="110"/>
      <c r="E33" s="63">
        <v>2</v>
      </c>
      <c r="F33" s="104">
        <f t="shared" si="0"/>
        <v>0</v>
      </c>
      <c r="G33" s="111"/>
      <c r="H33" s="63">
        <v>80</v>
      </c>
      <c r="I33" s="106">
        <f t="shared" si="1"/>
        <v>0</v>
      </c>
      <c r="J33" s="107">
        <f t="shared" si="2"/>
        <v>0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</row>
    <row r="34" spans="1:58" x14ac:dyDescent="0.25">
      <c r="A34" s="159" t="s">
        <v>136</v>
      </c>
      <c r="B34" s="64" t="s">
        <v>116</v>
      </c>
      <c r="C34" s="64" t="s">
        <v>83</v>
      </c>
      <c r="D34" s="110"/>
      <c r="E34" s="63">
        <v>1</v>
      </c>
      <c r="F34" s="104">
        <f t="shared" si="0"/>
        <v>0</v>
      </c>
      <c r="G34" s="111"/>
      <c r="H34" s="63">
        <v>80</v>
      </c>
      <c r="I34" s="106">
        <f t="shared" si="1"/>
        <v>0</v>
      </c>
      <c r="J34" s="107">
        <f t="shared" si="2"/>
        <v>0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</row>
    <row r="35" spans="1:58" x14ac:dyDescent="0.25">
      <c r="A35" s="159" t="s">
        <v>150</v>
      </c>
      <c r="B35" s="64" t="s">
        <v>116</v>
      </c>
      <c r="C35" s="64" t="s">
        <v>83</v>
      </c>
      <c r="D35" s="110"/>
      <c r="E35" s="63">
        <v>2</v>
      </c>
      <c r="F35" s="104">
        <f t="shared" si="0"/>
        <v>0</v>
      </c>
      <c r="G35" s="111"/>
      <c r="H35" s="63">
        <v>80</v>
      </c>
      <c r="I35" s="106">
        <f t="shared" si="1"/>
        <v>0</v>
      </c>
      <c r="J35" s="107">
        <f t="shared" si="2"/>
        <v>0</v>
      </c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</row>
    <row r="36" spans="1:58" x14ac:dyDescent="0.25">
      <c r="A36" s="159" t="s">
        <v>240</v>
      </c>
      <c r="B36" s="64" t="s">
        <v>116</v>
      </c>
      <c r="C36" s="64" t="s">
        <v>83</v>
      </c>
      <c r="D36" s="110"/>
      <c r="E36" s="63">
        <v>1</v>
      </c>
      <c r="F36" s="104">
        <f t="shared" si="0"/>
        <v>0</v>
      </c>
      <c r="G36" s="111"/>
      <c r="H36" s="63">
        <v>40</v>
      </c>
      <c r="I36" s="106">
        <f t="shared" si="1"/>
        <v>0</v>
      </c>
      <c r="J36" s="107">
        <f t="shared" si="2"/>
        <v>0</v>
      </c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</row>
    <row r="37" spans="1:58" x14ac:dyDescent="0.25">
      <c r="A37" s="159" t="s">
        <v>241</v>
      </c>
      <c r="B37" s="64" t="s">
        <v>116</v>
      </c>
      <c r="C37" s="64" t="s">
        <v>83</v>
      </c>
      <c r="D37" s="110"/>
      <c r="E37" s="63">
        <v>1</v>
      </c>
      <c r="F37" s="104">
        <f t="shared" si="0"/>
        <v>0</v>
      </c>
      <c r="G37" s="111"/>
      <c r="H37" s="63">
        <v>80</v>
      </c>
      <c r="I37" s="106">
        <f t="shared" si="1"/>
        <v>0</v>
      </c>
      <c r="J37" s="107">
        <f t="shared" si="2"/>
        <v>0</v>
      </c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</row>
    <row r="38" spans="1:58" x14ac:dyDescent="0.25">
      <c r="A38" s="159" t="s">
        <v>141</v>
      </c>
      <c r="B38" s="84" t="s">
        <v>116</v>
      </c>
      <c r="C38" s="64" t="s">
        <v>92</v>
      </c>
      <c r="D38" s="110"/>
      <c r="E38" s="63">
        <v>1</v>
      </c>
      <c r="F38" s="104">
        <f t="shared" si="0"/>
        <v>0</v>
      </c>
      <c r="G38" s="111"/>
      <c r="H38" s="63">
        <v>80</v>
      </c>
      <c r="I38" s="106">
        <f t="shared" si="1"/>
        <v>0</v>
      </c>
      <c r="J38" s="107">
        <f t="shared" si="2"/>
        <v>0</v>
      </c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</row>
    <row r="39" spans="1:58" x14ac:dyDescent="0.25">
      <c r="A39" s="157" t="s">
        <v>155</v>
      </c>
      <c r="B39" s="64" t="s">
        <v>116</v>
      </c>
      <c r="C39" s="64" t="s">
        <v>91</v>
      </c>
      <c r="D39" s="110"/>
      <c r="E39" s="63">
        <v>2</v>
      </c>
      <c r="F39" s="104">
        <f t="shared" si="0"/>
        <v>0</v>
      </c>
      <c r="G39" s="111"/>
      <c r="H39" s="63">
        <v>40</v>
      </c>
      <c r="I39" s="106">
        <f t="shared" si="1"/>
        <v>0</v>
      </c>
      <c r="J39" s="107">
        <f t="shared" si="2"/>
        <v>0</v>
      </c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</row>
    <row r="40" spans="1:58" x14ac:dyDescent="0.25">
      <c r="A40" s="157" t="s">
        <v>152</v>
      </c>
      <c r="B40" s="64" t="s">
        <v>116</v>
      </c>
      <c r="C40" s="64" t="s">
        <v>238</v>
      </c>
      <c r="D40" s="110"/>
      <c r="E40" s="90">
        <v>1</v>
      </c>
      <c r="F40" s="104">
        <f t="shared" si="0"/>
        <v>0</v>
      </c>
      <c r="G40" s="111"/>
      <c r="H40" s="90">
        <v>80</v>
      </c>
      <c r="I40" s="106">
        <f t="shared" si="1"/>
        <v>0</v>
      </c>
      <c r="J40" s="107">
        <f t="shared" si="2"/>
        <v>0</v>
      </c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</row>
    <row r="41" spans="1:58" x14ac:dyDescent="0.25">
      <c r="A41" s="159" t="s">
        <v>149</v>
      </c>
      <c r="B41" s="64" t="s">
        <v>116</v>
      </c>
      <c r="C41" s="64" t="s">
        <v>93</v>
      </c>
      <c r="D41" s="110"/>
      <c r="E41" s="63">
        <v>1</v>
      </c>
      <c r="F41" s="104">
        <f t="shared" si="0"/>
        <v>0</v>
      </c>
      <c r="G41" s="111"/>
      <c r="H41" s="63">
        <v>40</v>
      </c>
      <c r="I41" s="106">
        <f t="shared" si="1"/>
        <v>0</v>
      </c>
      <c r="J41" s="107">
        <f t="shared" si="2"/>
        <v>0</v>
      </c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</row>
    <row r="42" spans="1:58" x14ac:dyDescent="0.25">
      <c r="A42" s="159" t="s">
        <v>237</v>
      </c>
      <c r="B42" s="64" t="s">
        <v>116</v>
      </c>
      <c r="C42" s="64" t="s">
        <v>83</v>
      </c>
      <c r="D42" s="110"/>
      <c r="E42" s="63">
        <v>1</v>
      </c>
      <c r="F42" s="104">
        <f t="shared" si="0"/>
        <v>0</v>
      </c>
      <c r="G42" s="111"/>
      <c r="H42" s="63">
        <v>40</v>
      </c>
      <c r="I42" s="106">
        <f t="shared" si="1"/>
        <v>0</v>
      </c>
      <c r="J42" s="107">
        <f t="shared" si="2"/>
        <v>0</v>
      </c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</row>
    <row r="43" spans="1:58" x14ac:dyDescent="0.25">
      <c r="A43" s="159" t="s">
        <v>163</v>
      </c>
      <c r="B43" s="64" t="s">
        <v>116</v>
      </c>
      <c r="C43" s="64" t="s">
        <v>83</v>
      </c>
      <c r="D43" s="110"/>
      <c r="E43" s="63">
        <v>2</v>
      </c>
      <c r="F43" s="104">
        <f t="shared" si="0"/>
        <v>0</v>
      </c>
      <c r="G43" s="111"/>
      <c r="H43" s="63">
        <v>40</v>
      </c>
      <c r="I43" s="106">
        <f t="shared" si="1"/>
        <v>0</v>
      </c>
      <c r="J43" s="107">
        <f t="shared" si="2"/>
        <v>0</v>
      </c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</row>
    <row r="44" spans="1:58" x14ac:dyDescent="0.25">
      <c r="A44" s="159" t="s">
        <v>138</v>
      </c>
      <c r="B44" s="64" t="s">
        <v>116</v>
      </c>
      <c r="C44" s="64" t="s">
        <v>83</v>
      </c>
      <c r="D44" s="110"/>
      <c r="E44" s="76">
        <v>1</v>
      </c>
      <c r="F44" s="105">
        <f t="shared" si="0"/>
        <v>0</v>
      </c>
      <c r="G44" s="112"/>
      <c r="H44" s="63">
        <v>40</v>
      </c>
      <c r="I44" s="106">
        <f t="shared" si="1"/>
        <v>0</v>
      </c>
      <c r="J44" s="107">
        <f t="shared" si="2"/>
        <v>0</v>
      </c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</row>
    <row r="45" spans="1:58" ht="29.25" customHeight="1" x14ac:dyDescent="0.35">
      <c r="B45" s="75"/>
      <c r="C45" s="75"/>
      <c r="D45" s="75"/>
      <c r="E45" s="77"/>
      <c r="F45" s="77"/>
      <c r="G45" s="77"/>
      <c r="H45" s="77"/>
      <c r="I45" s="108" t="s">
        <v>235</v>
      </c>
      <c r="J45" s="147">
        <f>SUM(J4:J44)</f>
        <v>0</v>
      </c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</row>
    <row r="46" spans="1:58" ht="29.25" customHeight="1" x14ac:dyDescent="0.35">
      <c r="B46" s="75"/>
      <c r="C46" s="75"/>
      <c r="D46" s="75"/>
      <c r="E46" s="146"/>
      <c r="F46" s="146"/>
      <c r="G46" s="146"/>
      <c r="H46" s="146"/>
      <c r="I46" s="108" t="s">
        <v>234</v>
      </c>
      <c r="J46" s="147">
        <f>J45*1.21</f>
        <v>0</v>
      </c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</row>
    <row r="47" spans="1:58" x14ac:dyDescent="0.25">
      <c r="B47" s="154" t="s">
        <v>239</v>
      </c>
      <c r="C47" s="53"/>
      <c r="D47" s="53"/>
      <c r="E47" s="53"/>
      <c r="F47" s="53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</row>
    <row r="48" spans="1:58" x14ac:dyDescent="0.25">
      <c r="B48" s="67" t="s">
        <v>126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</row>
    <row r="49" spans="2:58" x14ac:dyDescent="0.25">
      <c r="B49" s="68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</row>
    <row r="50" spans="2:58" x14ac:dyDescent="0.25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</row>
    <row r="51" spans="2:58" x14ac:dyDescent="0.25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</row>
    <row r="52" spans="2:58" x14ac:dyDescent="0.25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</row>
    <row r="53" spans="2:58" x14ac:dyDescent="0.25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</row>
    <row r="54" spans="2:58" x14ac:dyDescent="0.25"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</row>
    <row r="55" spans="2:58" x14ac:dyDescent="0.25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</row>
    <row r="56" spans="2:58" x14ac:dyDescent="0.2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</row>
    <row r="57" spans="2:58" x14ac:dyDescent="0.2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</row>
    <row r="58" spans="2:58" x14ac:dyDescent="0.25"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</row>
    <row r="59" spans="2:58" x14ac:dyDescent="0.25"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</row>
    <row r="60" spans="2:58" x14ac:dyDescent="0.25"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</row>
    <row r="61" spans="2:58" x14ac:dyDescent="0.25"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</row>
    <row r="62" spans="2:58" x14ac:dyDescent="0.25"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</row>
    <row r="63" spans="2:58" x14ac:dyDescent="0.25"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</row>
    <row r="64" spans="2:58" x14ac:dyDescent="0.25"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</row>
    <row r="65" spans="2:58" x14ac:dyDescent="0.25"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</row>
    <row r="66" spans="2:58" x14ac:dyDescent="0.25"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</row>
    <row r="67" spans="2:58" x14ac:dyDescent="0.25"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</row>
    <row r="68" spans="2:58" x14ac:dyDescent="0.25"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</row>
    <row r="69" spans="2:58" x14ac:dyDescent="0.25"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</row>
    <row r="70" spans="2:58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</row>
    <row r="71" spans="2:58" x14ac:dyDescent="0.25"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</row>
    <row r="72" spans="2:58" x14ac:dyDescent="0.25"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</row>
    <row r="73" spans="2:58" x14ac:dyDescent="0.25"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</row>
    <row r="74" spans="2:58" x14ac:dyDescent="0.25"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</row>
    <row r="75" spans="2:58" x14ac:dyDescent="0.25"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</row>
    <row r="76" spans="2:58" x14ac:dyDescent="0.25"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</row>
    <row r="77" spans="2:58" x14ac:dyDescent="0.25"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</row>
    <row r="78" spans="2:58" x14ac:dyDescent="0.25"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</row>
    <row r="79" spans="2:58" x14ac:dyDescent="0.25"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</row>
    <row r="80" spans="2:58" x14ac:dyDescent="0.25"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</row>
    <row r="81" spans="2:58" x14ac:dyDescent="0.25"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</row>
    <row r="82" spans="2:58" x14ac:dyDescent="0.25"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</row>
    <row r="83" spans="2:58" x14ac:dyDescent="0.25"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</row>
    <row r="84" spans="2:58" x14ac:dyDescent="0.25"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</row>
    <row r="85" spans="2:58" x14ac:dyDescent="0.25"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</row>
    <row r="86" spans="2:58" x14ac:dyDescent="0.25"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</row>
    <row r="87" spans="2:58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</row>
    <row r="88" spans="2:58" x14ac:dyDescent="0.25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</row>
    <row r="89" spans="2:58" x14ac:dyDescent="0.25"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</row>
    <row r="90" spans="2:58" x14ac:dyDescent="0.25"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</row>
    <row r="91" spans="2:58" x14ac:dyDescent="0.25"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</row>
    <row r="92" spans="2:58" x14ac:dyDescent="0.25"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</row>
    <row r="93" spans="2:58" x14ac:dyDescent="0.25"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</row>
    <row r="94" spans="2:58" x14ac:dyDescent="0.25"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</row>
    <row r="95" spans="2:58" x14ac:dyDescent="0.25"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</row>
    <row r="96" spans="2:58" x14ac:dyDescent="0.25"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</row>
    <row r="97" spans="2:58" x14ac:dyDescent="0.25"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</row>
    <row r="98" spans="2:58" x14ac:dyDescent="0.25"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</row>
    <row r="99" spans="2:58" x14ac:dyDescent="0.25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</row>
    <row r="100" spans="2:58" x14ac:dyDescent="0.25"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</row>
    <row r="101" spans="2:58" x14ac:dyDescent="0.25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/>
      <c r="BA101" s="75"/>
      <c r="BB101" s="75"/>
      <c r="BC101" s="75"/>
      <c r="BD101" s="75"/>
      <c r="BE101" s="75"/>
      <c r="BF101" s="75"/>
    </row>
    <row r="102" spans="2:58" x14ac:dyDescent="0.25"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</row>
    <row r="103" spans="2:58" x14ac:dyDescent="0.25"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</row>
    <row r="104" spans="2:58" x14ac:dyDescent="0.25"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</row>
    <row r="105" spans="2:58" x14ac:dyDescent="0.25"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</row>
    <row r="106" spans="2:58" x14ac:dyDescent="0.25"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5"/>
      <c r="AY106" s="75"/>
      <c r="AZ106" s="75"/>
      <c r="BA106" s="75"/>
      <c r="BB106" s="75"/>
      <c r="BC106" s="75"/>
      <c r="BD106" s="75"/>
      <c r="BE106" s="75"/>
      <c r="BF106" s="75"/>
    </row>
    <row r="107" spans="2:58" x14ac:dyDescent="0.25"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</row>
    <row r="108" spans="2:58" x14ac:dyDescent="0.25"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5"/>
      <c r="BD108" s="75"/>
      <c r="BE108" s="75"/>
      <c r="BF108" s="75"/>
    </row>
    <row r="109" spans="2:58" x14ac:dyDescent="0.25"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</row>
    <row r="110" spans="2:58" x14ac:dyDescent="0.25"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</row>
    <row r="111" spans="2:58" x14ac:dyDescent="0.25"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5"/>
      <c r="BD111" s="75"/>
      <c r="BE111" s="75"/>
      <c r="BF111" s="75"/>
    </row>
  </sheetData>
  <sortState xmlns:xlrd2="http://schemas.microsoft.com/office/spreadsheetml/2017/richdata2" ref="A4:J44">
    <sortCondition descending="1" ref="B4:B44"/>
    <sortCondition ref="A4:A44"/>
    <sortCondition ref="C4:C44"/>
  </sortState>
  <mergeCells count="1">
    <mergeCell ref="A1:I2"/>
  </mergeCells>
  <phoneticPr fontId="63" type="noConversion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35</v>
      </c>
    </row>
    <row r="2" spans="1:4" x14ac:dyDescent="0.25">
      <c r="A2" s="7" t="s">
        <v>109</v>
      </c>
      <c r="B2" s="7" t="str">
        <f>VLOOKUP($A$1,Verzamelblad!$A$3:$AH$41,2)</f>
        <v>15e Montessorischool gymzaal</v>
      </c>
      <c r="C2" s="7"/>
      <c r="D2" s="7"/>
    </row>
    <row r="3" spans="1:4" x14ac:dyDescent="0.25">
      <c r="A3" s="7"/>
      <c r="B3" s="7" t="str">
        <f>VLOOKUP($A$1,Verzamelblad!$A$3:$AH$41,3)</f>
        <v>Uiterwaardenstraat</v>
      </c>
      <c r="C3" s="7">
        <f>VLOOKUP($A$1,Verzamelblad!$A$3:$AH$41,4)</f>
        <v>546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Verzamelblad!H37</f>
        <v>0</v>
      </c>
      <c r="C7" s="73">
        <f>Verzamelblad!I37</f>
        <v>0</v>
      </c>
      <c r="D7" s="73">
        <f>Verzamelblad!J37</f>
        <v>0</v>
      </c>
    </row>
    <row r="8" spans="1:4" x14ac:dyDescent="0.25">
      <c r="A8" s="129" t="str">
        <f>Verzamelblad!K1</f>
        <v>Restafval</v>
      </c>
      <c r="B8" s="73">
        <f>Verzamelblad!K37</f>
        <v>0</v>
      </c>
      <c r="C8" s="73">
        <f>Verzamelblad!L37</f>
        <v>0</v>
      </c>
      <c r="D8" s="73">
        <f>Verzamelblad!M37</f>
        <v>0</v>
      </c>
    </row>
    <row r="9" spans="1:4" x14ac:dyDescent="0.25">
      <c r="A9" s="72" t="str">
        <f>Verzamelblad!AC1</f>
        <v>Papier</v>
      </c>
      <c r="B9" s="73">
        <f>Verzamelblad!AC37</f>
        <v>0</v>
      </c>
      <c r="C9" s="73">
        <f>Verzamelblad!AD37</f>
        <v>0</v>
      </c>
      <c r="D9" s="73">
        <f>Verzamelblad!AE37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36</v>
      </c>
    </row>
    <row r="2" spans="1:4" x14ac:dyDescent="0.25">
      <c r="A2" s="7" t="s">
        <v>109</v>
      </c>
      <c r="B2" s="7" t="str">
        <f>VLOOKUP($A$1,Verzamelblad!$A$3:$AH$41,2)</f>
        <v>Oscar Carré</v>
      </c>
      <c r="C2" s="7"/>
      <c r="D2" s="7"/>
    </row>
    <row r="3" spans="1:4" x14ac:dyDescent="0.25">
      <c r="A3" s="7"/>
      <c r="B3" s="7" t="str">
        <f>VLOOKUP($A$1,Verzamelblad!$A$3:$AH$41,3)</f>
        <v>1e Jan van de Heijdenstraat</v>
      </c>
      <c r="C3" s="7">
        <f>VLOOKUP($A$1,Verzamelblad!$A$3:$AH$41,4)</f>
        <v>161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Verzamelblad!H38</f>
        <v>1</v>
      </c>
      <c r="C7" s="73">
        <f>Verzamelblad!I38</f>
        <v>770</v>
      </c>
      <c r="D7" s="73">
        <f>Verzamelblad!J38</f>
        <v>80</v>
      </c>
    </row>
    <row r="8" spans="1:4" hidden="1" x14ac:dyDescent="0.25">
      <c r="A8" s="129" t="str">
        <f>Verzamelblad!K1</f>
        <v>Restafval</v>
      </c>
      <c r="B8" s="73">
        <f>Verzamelblad!K38</f>
        <v>0</v>
      </c>
      <c r="C8" s="73">
        <f>Verzamelblad!L38</f>
        <v>0</v>
      </c>
      <c r="D8" s="73">
        <f>Verzamelblad!M38</f>
        <v>0</v>
      </c>
    </row>
    <row r="9" spans="1:4" x14ac:dyDescent="0.25">
      <c r="A9" s="72" t="str">
        <f>Verzamelblad!AC1</f>
        <v>Papier</v>
      </c>
      <c r="B9" s="73">
        <f>Verzamelblad!AC38</f>
        <v>2</v>
      </c>
      <c r="C9" s="73">
        <f>Verzamelblad!AD38</f>
        <v>240</v>
      </c>
      <c r="D9" s="73">
        <f>Verzamelblad!AE38</f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9"/>
  <sheetViews>
    <sheetView workbookViewId="0">
      <selection activeCell="D10" sqref="D10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37</v>
      </c>
    </row>
    <row r="2" spans="1:4" x14ac:dyDescent="0.25">
      <c r="A2" s="7" t="s">
        <v>109</v>
      </c>
      <c r="B2" s="7" t="str">
        <f>VLOOKUP($A$1,Verzamelblad!$A$3:$AH$41,2)</f>
        <v>Bestuurskantoor</v>
      </c>
      <c r="C2" s="7"/>
      <c r="D2" s="7"/>
    </row>
    <row r="3" spans="1:4" x14ac:dyDescent="0.25">
      <c r="A3" s="7"/>
      <c r="B3" s="7" t="str">
        <f>VLOOKUP($A$1,Verzamelblad!$A$3:$AH$41,3)</f>
        <v>Ruysdaelkade</v>
      </c>
      <c r="C3" s="7" t="str">
        <f>VLOOKUP($A$1,Verzamelblad!$A$3:$AH$41,4)</f>
        <v>215-1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ht="30" x14ac:dyDescent="0.25">
      <c r="A6" s="65" t="s">
        <v>86</v>
      </c>
      <c r="B6" s="65" t="s">
        <v>106</v>
      </c>
      <c r="C6" s="130" t="s">
        <v>233</v>
      </c>
      <c r="D6" s="66" t="s">
        <v>108</v>
      </c>
    </row>
    <row r="7" spans="1:4" x14ac:dyDescent="0.25">
      <c r="A7" s="129" t="str">
        <f>Verzamelblad!H1</f>
        <v>Restafval</v>
      </c>
      <c r="B7" s="73">
        <f>Verzamelblad!H39</f>
        <v>0</v>
      </c>
      <c r="C7" s="73">
        <f>Verzamelblad!I39</f>
        <v>0</v>
      </c>
      <c r="D7" s="73">
        <f>Verzamelblad!J39</f>
        <v>0</v>
      </c>
    </row>
    <row r="8" spans="1:4" x14ac:dyDescent="0.25">
      <c r="A8" s="129" t="str">
        <f>Verzamelblad!K1</f>
        <v>Restafval</v>
      </c>
      <c r="B8" s="73">
        <f>Verzamelblad!K39</f>
        <v>0</v>
      </c>
      <c r="C8" s="73">
        <f>Verzamelblad!L39</f>
        <v>0</v>
      </c>
      <c r="D8" s="73">
        <f>Verzamelblad!M39</f>
        <v>0</v>
      </c>
    </row>
    <row r="9" spans="1:4" x14ac:dyDescent="0.25">
      <c r="A9" s="72" t="str">
        <f>Verzamelblad!AC1</f>
        <v>Papier</v>
      </c>
      <c r="B9" s="73">
        <f>Verzamelblad!AC39</f>
        <v>0</v>
      </c>
      <c r="C9" s="73">
        <f>Verzamelblad!AD39</f>
        <v>0</v>
      </c>
      <c r="D9" s="73">
        <f>Verzamelblad!AE39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38</v>
      </c>
    </row>
    <row r="2" spans="1:4" x14ac:dyDescent="0.25">
      <c r="A2" s="7" t="s">
        <v>109</v>
      </c>
      <c r="B2" s="7" t="str">
        <f>VLOOKUP($A$1,Verzamelblad!$A$3:$AH$41,2)</f>
        <v>Bestuurskantoor</v>
      </c>
      <c r="C2" s="7"/>
      <c r="D2" s="7"/>
    </row>
    <row r="3" spans="1:4" x14ac:dyDescent="0.25">
      <c r="A3" s="7"/>
      <c r="B3" s="7" t="str">
        <f>VLOOKUP($A$1,Verzamelblad!$A$3:$AH$41,3)</f>
        <v>Ruysdaelkade</v>
      </c>
      <c r="C3" s="7" t="str">
        <f>VLOOKUP($A$1,Verzamelblad!$A$3:$AH$41,4)</f>
        <v>215-1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x14ac:dyDescent="0.25">
      <c r="A6" s="65" t="s">
        <v>86</v>
      </c>
      <c r="B6" s="65" t="s">
        <v>106</v>
      </c>
      <c r="C6" s="66" t="s">
        <v>107</v>
      </c>
      <c r="D6" s="66" t="s">
        <v>108</v>
      </c>
    </row>
    <row r="7" spans="1:4" x14ac:dyDescent="0.25">
      <c r="A7" s="64" t="s">
        <v>85</v>
      </c>
      <c r="B7" s="73">
        <f>VLOOKUP($A$1,Verzamelblad!$A$3:$AH$41,8)</f>
        <v>0</v>
      </c>
      <c r="C7" s="73" t="s">
        <v>127</v>
      </c>
      <c r="D7" s="73">
        <f>VLOOKUP($A$1,Verzamelblad!$A$3:$AH$41,10)</f>
        <v>0</v>
      </c>
    </row>
    <row r="8" spans="1:4" x14ac:dyDescent="0.25">
      <c r="A8" s="64" t="s">
        <v>85</v>
      </c>
      <c r="B8" s="73">
        <f>VLOOKUP($A$1,Verzamelblad!$A$3:$AH$41,11)</f>
        <v>0</v>
      </c>
      <c r="C8" s="73" t="s">
        <v>128</v>
      </c>
      <c r="D8" s="73">
        <f>VLOOKUP($A$1,Verzamelblad!$A$3:$AH$41,13)</f>
        <v>0</v>
      </c>
    </row>
    <row r="9" spans="1:4" x14ac:dyDescent="0.25">
      <c r="A9" s="72" t="s">
        <v>85</v>
      </c>
      <c r="B9" s="73">
        <f>VLOOKUP($A$1,Verzamelblad!$A$3:$AH$41,14)</f>
        <v>0</v>
      </c>
      <c r="C9" s="73" t="s">
        <v>129</v>
      </c>
      <c r="D9" s="73">
        <f>VLOOKUP($A$1,Verzamelblad!$A$3:$AH$41,16)</f>
        <v>0</v>
      </c>
    </row>
    <row r="10" spans="1:4" x14ac:dyDescent="0.25">
      <c r="A10" s="74" t="s">
        <v>85</v>
      </c>
      <c r="B10" s="73">
        <f>VLOOKUP($A$1,Verzamelblad!$A$3:$AH$41,17)</f>
        <v>0</v>
      </c>
      <c r="C10" s="73" t="s">
        <v>130</v>
      </c>
      <c r="D10" s="73">
        <f>VLOOKUP($A$1,Verzamelblad!$A$3:$AH$41,19)</f>
        <v>0</v>
      </c>
    </row>
    <row r="11" spans="1:4" x14ac:dyDescent="0.25">
      <c r="A11" s="54" t="s">
        <v>85</v>
      </c>
      <c r="B11" s="73">
        <f>VLOOKUP($A$1,Verzamelblad!$A$3:$AH$41,20)</f>
        <v>0</v>
      </c>
      <c r="C11" s="73" t="s">
        <v>131</v>
      </c>
      <c r="D11" s="73">
        <f>VLOOKUP($A$1,Verzamelblad!$A$3:$AH$41,22)</f>
        <v>0</v>
      </c>
    </row>
    <row r="12" spans="1:4" x14ac:dyDescent="0.25">
      <c r="A12" s="54" t="s">
        <v>116</v>
      </c>
      <c r="B12" s="73">
        <f>VLOOKUP($A$1,Verzamelblad!$A$3:$AH$41,23)</f>
        <v>0</v>
      </c>
      <c r="C12" s="73" t="s">
        <v>127</v>
      </c>
      <c r="D12" s="73">
        <f>VLOOKUP($A$1,Verzamelblad!$A$3:$AH$41,25)</f>
        <v>0</v>
      </c>
    </row>
    <row r="13" spans="1:4" x14ac:dyDescent="0.25">
      <c r="A13" s="54" t="s">
        <v>116</v>
      </c>
      <c r="B13" s="73">
        <f>VLOOKUP($A$1,Verzamelblad!$A$3:$AH$41,26)</f>
        <v>0</v>
      </c>
      <c r="C13" s="73" t="s">
        <v>128</v>
      </c>
      <c r="D13" s="73">
        <f>VLOOKUP($A$1,Verzamelblad!$A$3:$AH$41,28)</f>
        <v>0</v>
      </c>
    </row>
    <row r="14" spans="1:4" x14ac:dyDescent="0.25">
      <c r="A14" s="54" t="s">
        <v>116</v>
      </c>
      <c r="B14" s="73">
        <f>VLOOKUP($A$1,Verzamelblad!$A$3:$AH$41,29)</f>
        <v>0</v>
      </c>
      <c r="C14" s="73" t="s">
        <v>129</v>
      </c>
      <c r="D14" s="73">
        <f>VLOOKUP($A$1,Verzamelblad!$A$3:$AH$41,31)</f>
        <v>0</v>
      </c>
    </row>
    <row r="15" spans="1:4" x14ac:dyDescent="0.25">
      <c r="A15" s="54"/>
      <c r="B15" s="73">
        <f>VLOOKUP($A$1,Verzamelblad!$A$3:$AH$41,32)</f>
        <v>0</v>
      </c>
      <c r="C15" s="73">
        <f>VLOOKUP($A$1,Verzamelblad!$A$3:$AH$41,33)</f>
        <v>0</v>
      </c>
      <c r="D15" s="73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52" bestFit="1" customWidth="1"/>
    <col min="2" max="2" width="21.85546875" style="52" bestFit="1" customWidth="1"/>
    <col min="3" max="4" width="18.85546875" style="52" bestFit="1" customWidth="1"/>
    <col min="5" max="16384" width="9.140625" style="52"/>
  </cols>
  <sheetData>
    <row r="1" spans="1:4" x14ac:dyDescent="0.25">
      <c r="A1" s="7">
        <v>39</v>
      </c>
    </row>
    <row r="2" spans="1:4" x14ac:dyDescent="0.25">
      <c r="A2" s="7" t="s">
        <v>109</v>
      </c>
      <c r="B2" s="7" t="str">
        <f>VLOOKUP($A$1,Verzamelblad!$A$3:$AH$41,2)</f>
        <v>Bestuurskantoor</v>
      </c>
      <c r="C2" s="7"/>
      <c r="D2" s="7"/>
    </row>
    <row r="3" spans="1:4" x14ac:dyDescent="0.25">
      <c r="A3" s="7"/>
      <c r="B3" s="7" t="str">
        <f>VLOOKUP($A$1,Verzamelblad!$A$3:$AH$41,3)</f>
        <v>Ruysdaelkade</v>
      </c>
      <c r="C3" s="7" t="str">
        <f>VLOOKUP($A$1,Verzamelblad!$A$3:$AH$41,4)</f>
        <v>215-1</v>
      </c>
      <c r="D3" s="7"/>
    </row>
    <row r="4" spans="1:4" x14ac:dyDescent="0.25">
      <c r="A4" s="7"/>
      <c r="B4" s="7" t="str">
        <f>VLOOKUP($A$1,Verzamelblad!$A$3:$AH$41,7)</f>
        <v>AMSTERDAM</v>
      </c>
      <c r="C4" s="7"/>
      <c r="D4" s="7"/>
    </row>
    <row r="6" spans="1:4" x14ac:dyDescent="0.25">
      <c r="A6" s="65" t="s">
        <v>86</v>
      </c>
      <c r="B6" s="65" t="s">
        <v>106</v>
      </c>
      <c r="C6" s="66" t="s">
        <v>107</v>
      </c>
      <c r="D6" s="66" t="s">
        <v>108</v>
      </c>
    </row>
    <row r="7" spans="1:4" x14ac:dyDescent="0.25">
      <c r="A7" s="64" t="s">
        <v>85</v>
      </c>
      <c r="B7" s="73">
        <f>VLOOKUP($A$1,Verzamelblad!$A$3:$AH$41,8)</f>
        <v>0</v>
      </c>
      <c r="C7" s="73" t="s">
        <v>127</v>
      </c>
      <c r="D7" s="73">
        <f>VLOOKUP($A$1,Verzamelblad!$A$3:$AH$41,10)</f>
        <v>0</v>
      </c>
    </row>
    <row r="8" spans="1:4" x14ac:dyDescent="0.25">
      <c r="A8" s="64" t="s">
        <v>85</v>
      </c>
      <c r="B8" s="73">
        <f>VLOOKUP($A$1,Verzamelblad!$A$3:$AH$41,11)</f>
        <v>0</v>
      </c>
      <c r="C8" s="73" t="s">
        <v>128</v>
      </c>
      <c r="D8" s="73">
        <f>VLOOKUP($A$1,Verzamelblad!$A$3:$AH$41,13)</f>
        <v>0</v>
      </c>
    </row>
    <row r="9" spans="1:4" x14ac:dyDescent="0.25">
      <c r="A9" s="72" t="s">
        <v>85</v>
      </c>
      <c r="B9" s="73">
        <f>VLOOKUP($A$1,Verzamelblad!$A$3:$AH$41,14)</f>
        <v>0</v>
      </c>
      <c r="C9" s="73" t="s">
        <v>129</v>
      </c>
      <c r="D9" s="73">
        <f>VLOOKUP($A$1,Verzamelblad!$A$3:$AH$41,16)</f>
        <v>0</v>
      </c>
    </row>
    <row r="10" spans="1:4" x14ac:dyDescent="0.25">
      <c r="A10" s="74" t="s">
        <v>85</v>
      </c>
      <c r="B10" s="73">
        <f>VLOOKUP($A$1,Verzamelblad!$A$3:$AH$41,17)</f>
        <v>0</v>
      </c>
      <c r="C10" s="73" t="s">
        <v>130</v>
      </c>
      <c r="D10" s="73">
        <f>VLOOKUP($A$1,Verzamelblad!$A$3:$AH$41,19)</f>
        <v>0</v>
      </c>
    </row>
    <row r="11" spans="1:4" x14ac:dyDescent="0.25">
      <c r="A11" s="54" t="s">
        <v>85</v>
      </c>
      <c r="B11" s="73">
        <f>VLOOKUP($A$1,Verzamelblad!$A$3:$AH$41,20)</f>
        <v>0</v>
      </c>
      <c r="C11" s="73" t="s">
        <v>131</v>
      </c>
      <c r="D11" s="73">
        <f>VLOOKUP($A$1,Verzamelblad!$A$3:$AH$41,22)</f>
        <v>0</v>
      </c>
    </row>
    <row r="12" spans="1:4" x14ac:dyDescent="0.25">
      <c r="A12" s="54" t="s">
        <v>116</v>
      </c>
      <c r="B12" s="73">
        <f>VLOOKUP($A$1,Verzamelblad!$A$3:$AH$41,23)</f>
        <v>0</v>
      </c>
      <c r="C12" s="73" t="s">
        <v>127</v>
      </c>
      <c r="D12" s="73">
        <f>VLOOKUP($A$1,Verzamelblad!$A$3:$AH$41,25)</f>
        <v>0</v>
      </c>
    </row>
    <row r="13" spans="1:4" x14ac:dyDescent="0.25">
      <c r="A13" s="54" t="s">
        <v>116</v>
      </c>
      <c r="B13" s="73">
        <f>VLOOKUP($A$1,Verzamelblad!$A$3:$AH$41,26)</f>
        <v>0</v>
      </c>
      <c r="C13" s="73" t="s">
        <v>128</v>
      </c>
      <c r="D13" s="73">
        <f>VLOOKUP($A$1,Verzamelblad!$A$3:$AH$41,28)</f>
        <v>0</v>
      </c>
    </row>
    <row r="14" spans="1:4" x14ac:dyDescent="0.25">
      <c r="A14" s="54" t="s">
        <v>116</v>
      </c>
      <c r="B14" s="73">
        <f>VLOOKUP($A$1,Verzamelblad!$A$3:$AH$41,29)</f>
        <v>0</v>
      </c>
      <c r="C14" s="73" t="s">
        <v>129</v>
      </c>
      <c r="D14" s="73">
        <f>VLOOKUP($A$1,Verzamelblad!$A$3:$AH$41,31)</f>
        <v>0</v>
      </c>
    </row>
    <row r="15" spans="1:4" x14ac:dyDescent="0.25">
      <c r="A15" s="54"/>
      <c r="B15" s="73">
        <f>VLOOKUP($A$1,Verzamelblad!$A$3:$AH$41,32)</f>
        <v>0</v>
      </c>
      <c r="C15" s="73">
        <f>VLOOKUP($A$1,Verzamelblad!$A$3:$AH$41,33)</f>
        <v>0</v>
      </c>
      <c r="D15" s="73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5"/>
      <c r="B1" s="16" t="s">
        <v>0</v>
      </c>
      <c r="C1" s="17"/>
    </row>
    <row r="2" spans="1:4" ht="15.75" x14ac:dyDescent="0.25">
      <c r="A2" s="15"/>
      <c r="B2" s="1"/>
      <c r="C2" s="2"/>
    </row>
    <row r="3" spans="1:4" ht="15.75" x14ac:dyDescent="0.25">
      <c r="A3" s="15"/>
      <c r="B3" s="16"/>
      <c r="C3" s="17"/>
    </row>
    <row r="5" spans="1:4" x14ac:dyDescent="0.25">
      <c r="A5" s="12"/>
      <c r="B5" s="14"/>
      <c r="C5" s="14" t="s">
        <v>1</v>
      </c>
      <c r="D5" s="14" t="s">
        <v>2</v>
      </c>
    </row>
    <row r="6" spans="1:4" x14ac:dyDescent="0.25">
      <c r="A6" s="12"/>
      <c r="B6" s="7" t="s">
        <v>66</v>
      </c>
      <c r="C6" s="38"/>
    </row>
    <row r="7" spans="1:4" x14ac:dyDescent="0.25">
      <c r="A7" s="13">
        <v>1</v>
      </c>
      <c r="B7" s="6" t="s">
        <v>63</v>
      </c>
      <c r="C7" s="39"/>
    </row>
    <row r="8" spans="1:4" x14ac:dyDescent="0.25">
      <c r="A8" s="13">
        <v>2</v>
      </c>
      <c r="B8" s="6" t="s">
        <v>67</v>
      </c>
      <c r="C8" s="39"/>
    </row>
    <row r="9" spans="1:4" x14ac:dyDescent="0.25">
      <c r="A9" s="13">
        <v>3</v>
      </c>
      <c r="B9" s="61" t="s">
        <v>70</v>
      </c>
      <c r="C9" s="39"/>
    </row>
    <row r="10" spans="1:4" x14ac:dyDescent="0.25">
      <c r="A10" s="13">
        <v>4</v>
      </c>
      <c r="B10" s="6" t="s">
        <v>78</v>
      </c>
      <c r="C10" s="39"/>
    </row>
    <row r="11" spans="1:4" x14ac:dyDescent="0.25">
      <c r="A11" s="13">
        <v>5</v>
      </c>
      <c r="B11" s="35" t="s">
        <v>68</v>
      </c>
      <c r="C11" s="39"/>
    </row>
    <row r="12" spans="1:4" x14ac:dyDescent="0.25">
      <c r="A12" s="13">
        <v>6</v>
      </c>
      <c r="B12" s="4" t="s">
        <v>59</v>
      </c>
      <c r="C12" s="39"/>
    </row>
    <row r="13" spans="1:4" x14ac:dyDescent="0.25">
      <c r="A13" s="13">
        <v>7</v>
      </c>
      <c r="B13" s="3" t="s">
        <v>64</v>
      </c>
      <c r="C13" s="39"/>
    </row>
    <row r="14" spans="1:4" x14ac:dyDescent="0.25">
      <c r="A14" s="13">
        <v>8</v>
      </c>
      <c r="B14" s="4" t="s">
        <v>79</v>
      </c>
      <c r="C14" s="39"/>
    </row>
    <row r="15" spans="1:4" x14ac:dyDescent="0.25">
      <c r="A15" s="13">
        <v>9</v>
      </c>
      <c r="B15" s="61" t="s">
        <v>71</v>
      </c>
      <c r="C15" s="39"/>
    </row>
    <row r="16" spans="1:4" x14ac:dyDescent="0.25">
      <c r="A16" s="13">
        <v>10</v>
      </c>
      <c r="B16" s="35" t="s">
        <v>76</v>
      </c>
      <c r="C16" s="39"/>
    </row>
    <row r="17" spans="1:3" hidden="1" x14ac:dyDescent="0.25">
      <c r="A17" s="13">
        <v>11</v>
      </c>
      <c r="B17" s="58"/>
      <c r="C17" s="39"/>
    </row>
    <row r="18" spans="1:3" hidden="1" x14ac:dyDescent="0.25">
      <c r="A18" s="13">
        <v>12</v>
      </c>
      <c r="B18" s="58"/>
      <c r="C18" s="39"/>
    </row>
    <row r="19" spans="1:3" ht="15" hidden="1" customHeight="1" x14ac:dyDescent="0.25">
      <c r="A19" s="13">
        <v>13</v>
      </c>
      <c r="B19" s="60"/>
      <c r="C19" s="39"/>
    </row>
    <row r="20" spans="1:3" hidden="1" x14ac:dyDescent="0.25">
      <c r="A20" s="13">
        <v>14</v>
      </c>
      <c r="B20" s="58"/>
      <c r="C20" s="39"/>
    </row>
    <row r="21" spans="1:3" hidden="1" x14ac:dyDescent="0.25">
      <c r="A21" s="13">
        <v>15</v>
      </c>
      <c r="B21" s="60"/>
      <c r="C21" s="39"/>
    </row>
    <row r="22" spans="1:3" hidden="1" x14ac:dyDescent="0.25">
      <c r="A22" s="13">
        <v>16</v>
      </c>
      <c r="B22" s="58"/>
      <c r="C22" s="39"/>
    </row>
    <row r="23" spans="1:3" hidden="1" x14ac:dyDescent="0.25">
      <c r="A23" s="13">
        <v>17</v>
      </c>
      <c r="B23" s="58"/>
      <c r="C23" s="39"/>
    </row>
    <row r="24" spans="1:3" hidden="1" x14ac:dyDescent="0.25">
      <c r="A24" s="13">
        <v>18</v>
      </c>
      <c r="B24" s="58"/>
      <c r="C24" s="39"/>
    </row>
    <row r="25" spans="1:3" hidden="1" x14ac:dyDescent="0.25">
      <c r="A25" s="13">
        <v>19</v>
      </c>
      <c r="B25" s="59"/>
      <c r="C25" s="39"/>
    </row>
    <row r="26" spans="1:3" hidden="1" x14ac:dyDescent="0.25">
      <c r="A26" s="13">
        <v>20</v>
      </c>
      <c r="B26" s="58"/>
      <c r="C26" s="39"/>
    </row>
    <row r="27" spans="1:3" hidden="1" x14ac:dyDescent="0.25">
      <c r="A27" s="13">
        <v>21</v>
      </c>
      <c r="B27" s="58"/>
      <c r="C27" s="39"/>
    </row>
    <row r="28" spans="1:3" hidden="1" x14ac:dyDescent="0.25">
      <c r="A28" s="13">
        <v>22</v>
      </c>
      <c r="B28" s="59"/>
      <c r="C28" s="40"/>
    </row>
    <row r="29" spans="1:3" x14ac:dyDescent="0.25">
      <c r="B29" s="56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52" customWidth="1"/>
    <col min="2" max="2" width="189.85546875" style="52" bestFit="1" customWidth="1"/>
    <col min="3" max="3" width="15.7109375" style="52" customWidth="1"/>
    <col min="4" max="4" width="28.42578125" style="52" customWidth="1"/>
    <col min="5" max="8" width="0" style="52" hidden="1" customWidth="1"/>
    <col min="9" max="16384" width="9.140625" style="52"/>
  </cols>
  <sheetData>
    <row r="1" spans="1:4" ht="15.75" x14ac:dyDescent="0.25">
      <c r="A1" s="15"/>
      <c r="B1" s="16" t="s">
        <v>0</v>
      </c>
      <c r="C1" s="17"/>
    </row>
    <row r="2" spans="1:4" ht="15.75" x14ac:dyDescent="0.25">
      <c r="A2" s="15"/>
      <c r="B2" s="1"/>
      <c r="C2" s="2"/>
    </row>
    <row r="3" spans="1:4" ht="15.75" x14ac:dyDescent="0.25">
      <c r="A3" s="15"/>
      <c r="B3" s="16"/>
      <c r="C3" s="17"/>
    </row>
    <row r="5" spans="1:4" x14ac:dyDescent="0.25">
      <c r="A5" s="12"/>
      <c r="B5" s="14"/>
      <c r="C5" s="14" t="s">
        <v>1</v>
      </c>
      <c r="D5" s="14" t="s">
        <v>2</v>
      </c>
    </row>
    <row r="6" spans="1:4" x14ac:dyDescent="0.25">
      <c r="A6" s="12"/>
      <c r="B6" s="7" t="s">
        <v>80</v>
      </c>
      <c r="C6" s="38"/>
    </row>
    <row r="7" spans="1:4" x14ac:dyDescent="0.25">
      <c r="A7" s="13">
        <v>1</v>
      </c>
      <c r="B7" s="6" t="s">
        <v>82</v>
      </c>
      <c r="C7" s="39"/>
    </row>
    <row r="8" spans="1:4" x14ac:dyDescent="0.25">
      <c r="A8" s="13">
        <v>2</v>
      </c>
      <c r="B8" s="6" t="s">
        <v>60</v>
      </c>
      <c r="C8" s="39"/>
    </row>
    <row r="9" spans="1:4" x14ac:dyDescent="0.25">
      <c r="A9" s="13">
        <v>3</v>
      </c>
      <c r="B9" s="6" t="s">
        <v>72</v>
      </c>
      <c r="C9" s="39"/>
    </row>
    <row r="10" spans="1:4" x14ac:dyDescent="0.25">
      <c r="A10" s="13">
        <v>4</v>
      </c>
      <c r="B10" s="6" t="s">
        <v>58</v>
      </c>
      <c r="C10" s="39"/>
    </row>
    <row r="11" spans="1:4" x14ac:dyDescent="0.25">
      <c r="A11" s="13">
        <v>5</v>
      </c>
      <c r="B11" s="6" t="s">
        <v>10</v>
      </c>
      <c r="C11" s="39"/>
    </row>
    <row r="12" spans="1:4" x14ac:dyDescent="0.25">
      <c r="A12" s="13">
        <v>6</v>
      </c>
      <c r="B12" s="6" t="s">
        <v>65</v>
      </c>
      <c r="C12" s="39"/>
    </row>
    <row r="13" spans="1:4" x14ac:dyDescent="0.25">
      <c r="A13" s="13">
        <v>7</v>
      </c>
      <c r="B13" s="6" t="s">
        <v>61</v>
      </c>
      <c r="C13" s="39"/>
    </row>
    <row r="14" spans="1:4" x14ac:dyDescent="0.25">
      <c r="A14" s="13">
        <v>8</v>
      </c>
      <c r="B14" s="57" t="s">
        <v>69</v>
      </c>
      <c r="C14" s="39"/>
    </row>
    <row r="15" spans="1:4" hidden="1" x14ac:dyDescent="0.25">
      <c r="A15" s="13">
        <v>9</v>
      </c>
      <c r="B15" s="6" t="s">
        <v>62</v>
      </c>
      <c r="C15" s="39"/>
    </row>
    <row r="16" spans="1:4" x14ac:dyDescent="0.25">
      <c r="A16" s="13">
        <v>9</v>
      </c>
      <c r="B16" s="6" t="s">
        <v>77</v>
      </c>
      <c r="C16" s="39"/>
    </row>
    <row r="17" spans="1:3" x14ac:dyDescent="0.25">
      <c r="A17" s="13">
        <v>10</v>
      </c>
      <c r="B17" s="6" t="s">
        <v>75</v>
      </c>
      <c r="C17" s="39"/>
    </row>
    <row r="18" spans="1:3" x14ac:dyDescent="0.25">
      <c r="A18" s="13">
        <v>11</v>
      </c>
      <c r="B18" s="6" t="s">
        <v>73</v>
      </c>
      <c r="C18" s="39"/>
    </row>
    <row r="19" spans="1:3" ht="15" customHeight="1" x14ac:dyDescent="0.25">
      <c r="A19" s="13">
        <v>12</v>
      </c>
      <c r="B19" s="6" t="s">
        <v>74</v>
      </c>
      <c r="C19" s="39"/>
    </row>
    <row r="20" spans="1:3" x14ac:dyDescent="0.25">
      <c r="A20" s="13">
        <v>13</v>
      </c>
      <c r="B20" s="62" t="s">
        <v>81</v>
      </c>
      <c r="C20" s="39"/>
    </row>
    <row r="21" spans="1:3" hidden="1" x14ac:dyDescent="0.25">
      <c r="A21" s="13">
        <v>15</v>
      </c>
      <c r="B21" s="3"/>
      <c r="C21" s="39"/>
    </row>
    <row r="22" spans="1:3" hidden="1" x14ac:dyDescent="0.25">
      <c r="A22" s="13">
        <v>16</v>
      </c>
      <c r="B22" s="3"/>
      <c r="C22" s="39"/>
    </row>
    <row r="23" spans="1:3" hidden="1" x14ac:dyDescent="0.25">
      <c r="A23" s="13">
        <v>17</v>
      </c>
      <c r="B23" s="3"/>
      <c r="C23" s="39"/>
    </row>
    <row r="24" spans="1:3" hidden="1" x14ac:dyDescent="0.25">
      <c r="A24" s="13">
        <v>18</v>
      </c>
      <c r="B24" s="3"/>
      <c r="C24" s="39"/>
    </row>
    <row r="25" spans="1:3" hidden="1" x14ac:dyDescent="0.25">
      <c r="A25" s="13">
        <v>19</v>
      </c>
      <c r="B25" s="3"/>
      <c r="C25" s="39"/>
    </row>
    <row r="26" spans="1:3" hidden="1" x14ac:dyDescent="0.25">
      <c r="A26" s="13">
        <v>20</v>
      </c>
      <c r="B26" s="3"/>
      <c r="C26" s="39"/>
    </row>
    <row r="27" spans="1:3" hidden="1" x14ac:dyDescent="0.25">
      <c r="A27" s="13">
        <v>21</v>
      </c>
      <c r="B27" s="3"/>
      <c r="C27" s="39"/>
    </row>
    <row r="28" spans="1:3" hidden="1" x14ac:dyDescent="0.25">
      <c r="A28" s="13">
        <v>22</v>
      </c>
      <c r="C28" s="40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BE99"/>
  <sheetViews>
    <sheetView view="pageBreakPreview" zoomScale="80" zoomScaleNormal="100" zoomScaleSheetLayoutView="80" workbookViewId="0">
      <selection activeCell="C35" sqref="C35"/>
    </sheetView>
  </sheetViews>
  <sheetFormatPr defaultColWidth="9.140625" defaultRowHeight="15" x14ac:dyDescent="0.25"/>
  <cols>
    <col min="1" max="1" width="134.42578125" style="52" bestFit="1" customWidth="1"/>
    <col min="2" max="2" width="23.140625" style="52" bestFit="1" customWidth="1"/>
    <col min="3" max="3" width="15.7109375" style="52" bestFit="1" customWidth="1"/>
    <col min="4" max="4" width="17.7109375" style="52" bestFit="1" customWidth="1"/>
    <col min="5" max="5" width="18.7109375" style="52" customWidth="1"/>
    <col min="6" max="6" width="20.42578125" style="52" bestFit="1" customWidth="1"/>
    <col min="7" max="7" width="19.85546875" style="52" bestFit="1" customWidth="1"/>
    <col min="8" max="8" width="44.85546875" style="52" bestFit="1" customWidth="1"/>
    <col min="9" max="9" width="34.28515625" style="52" customWidth="1"/>
    <col min="10" max="16384" width="9.140625" style="52"/>
  </cols>
  <sheetData>
    <row r="1" spans="1:57" ht="21" x14ac:dyDescent="0.35">
      <c r="A1" s="201" t="s">
        <v>115</v>
      </c>
      <c r="B1" s="202"/>
      <c r="C1" s="202"/>
      <c r="D1" s="202"/>
      <c r="E1" s="202"/>
      <c r="F1" s="202"/>
      <c r="G1" s="78"/>
      <c r="H1" s="78"/>
      <c r="I1" s="78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</row>
    <row r="2" spans="1:57" x14ac:dyDescent="0.25">
      <c r="A2" s="102" t="s">
        <v>86</v>
      </c>
      <c r="B2" s="102" t="s">
        <v>87</v>
      </c>
      <c r="C2" s="103" t="s">
        <v>88</v>
      </c>
      <c r="D2" s="109"/>
      <c r="E2" s="103" t="s">
        <v>123</v>
      </c>
      <c r="F2" s="109"/>
      <c r="G2" s="79"/>
      <c r="H2" s="79"/>
      <c r="I2" s="80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</row>
    <row r="3" spans="1:57" x14ac:dyDescent="0.25">
      <c r="A3" s="64" t="s">
        <v>85</v>
      </c>
      <c r="B3" s="64" t="s">
        <v>83</v>
      </c>
      <c r="C3" s="110"/>
      <c r="D3" s="85"/>
      <c r="E3" s="111"/>
      <c r="F3" s="85"/>
      <c r="G3" s="81"/>
      <c r="H3" s="82"/>
      <c r="I3" s="83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</row>
    <row r="4" spans="1:57" x14ac:dyDescent="0.25">
      <c r="A4" s="64" t="s">
        <v>85</v>
      </c>
      <c r="B4" s="64" t="s">
        <v>90</v>
      </c>
      <c r="C4" s="110"/>
      <c r="D4" s="85"/>
      <c r="E4" s="111"/>
      <c r="F4" s="85"/>
      <c r="G4" s="81"/>
      <c r="H4" s="82"/>
      <c r="I4" s="83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</row>
    <row r="5" spans="1:57" x14ac:dyDescent="0.25">
      <c r="A5" s="64" t="s">
        <v>85</v>
      </c>
      <c r="B5" s="64" t="s">
        <v>238</v>
      </c>
      <c r="C5" s="110"/>
      <c r="D5" s="85"/>
      <c r="E5" s="111"/>
      <c r="F5" s="85"/>
      <c r="G5" s="81"/>
      <c r="H5" s="82"/>
      <c r="I5" s="83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</row>
    <row r="6" spans="1:57" x14ac:dyDescent="0.25">
      <c r="A6" s="64" t="s">
        <v>85</v>
      </c>
      <c r="B6" s="64" t="s">
        <v>91</v>
      </c>
      <c r="C6" s="110"/>
      <c r="D6" s="85"/>
      <c r="E6" s="111"/>
      <c r="F6" s="85"/>
      <c r="G6" s="81"/>
      <c r="H6" s="82"/>
      <c r="I6" s="83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</row>
    <row r="7" spans="1:57" x14ac:dyDescent="0.25">
      <c r="A7" s="64" t="s">
        <v>85</v>
      </c>
      <c r="B7" s="64" t="s">
        <v>92</v>
      </c>
      <c r="C7" s="110"/>
      <c r="D7" s="85"/>
      <c r="E7" s="111"/>
      <c r="F7" s="85"/>
      <c r="G7" s="81"/>
      <c r="H7" s="82"/>
      <c r="I7" s="83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</row>
    <row r="8" spans="1:57" x14ac:dyDescent="0.25">
      <c r="A8" s="64" t="s">
        <v>85</v>
      </c>
      <c r="B8" s="64" t="s">
        <v>114</v>
      </c>
      <c r="C8" s="110"/>
      <c r="D8" s="85"/>
      <c r="E8" s="111"/>
      <c r="F8" s="85"/>
      <c r="G8" s="81"/>
      <c r="H8" s="82"/>
      <c r="I8" s="83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</row>
    <row r="9" spans="1:57" x14ac:dyDescent="0.25">
      <c r="A9" s="64" t="s">
        <v>85</v>
      </c>
      <c r="B9" s="64" t="s">
        <v>93</v>
      </c>
      <c r="C9" s="110"/>
      <c r="D9" s="85"/>
      <c r="E9" s="111"/>
      <c r="F9" s="85"/>
      <c r="G9" s="81"/>
      <c r="H9" s="82"/>
      <c r="I9" s="83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</row>
    <row r="10" spans="1:57" x14ac:dyDescent="0.25">
      <c r="A10" s="64" t="s">
        <v>116</v>
      </c>
      <c r="B10" s="64" t="s">
        <v>83</v>
      </c>
      <c r="C10" s="110"/>
      <c r="D10" s="85"/>
      <c r="E10" s="111"/>
      <c r="F10" s="85"/>
      <c r="G10" s="81"/>
      <c r="H10" s="82"/>
      <c r="I10" s="83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</row>
    <row r="11" spans="1:57" x14ac:dyDescent="0.25">
      <c r="A11" s="64" t="s">
        <v>116</v>
      </c>
      <c r="B11" s="64" t="s">
        <v>90</v>
      </c>
      <c r="C11" s="110"/>
      <c r="D11" s="85"/>
      <c r="E11" s="111"/>
      <c r="F11" s="85"/>
      <c r="G11" s="81"/>
      <c r="H11" s="82"/>
      <c r="I11" s="83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</row>
    <row r="12" spans="1:57" x14ac:dyDescent="0.25">
      <c r="A12" s="64" t="s">
        <v>116</v>
      </c>
      <c r="B12" s="64" t="s">
        <v>238</v>
      </c>
      <c r="C12" s="110"/>
      <c r="D12" s="85"/>
      <c r="E12" s="111"/>
      <c r="F12" s="85"/>
      <c r="G12" s="81"/>
      <c r="H12" s="82"/>
      <c r="I12" s="83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</row>
    <row r="13" spans="1:57" x14ac:dyDescent="0.25">
      <c r="A13" s="64" t="s">
        <v>116</v>
      </c>
      <c r="B13" s="64" t="s">
        <v>91</v>
      </c>
      <c r="C13" s="110"/>
      <c r="D13" s="85"/>
      <c r="E13" s="111"/>
      <c r="F13" s="85"/>
      <c r="G13" s="81"/>
      <c r="H13" s="82"/>
      <c r="I13" s="83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</row>
    <row r="14" spans="1:57" x14ac:dyDescent="0.25">
      <c r="A14" s="64" t="s">
        <v>116</v>
      </c>
      <c r="B14" s="64" t="s">
        <v>92</v>
      </c>
      <c r="C14" s="110"/>
      <c r="D14" s="85"/>
      <c r="E14" s="111"/>
      <c r="F14" s="85"/>
      <c r="G14" s="81"/>
      <c r="H14" s="82"/>
      <c r="I14" s="83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</row>
    <row r="15" spans="1:57" x14ac:dyDescent="0.25">
      <c r="A15" s="64" t="s">
        <v>116</v>
      </c>
      <c r="B15" s="64" t="s">
        <v>114</v>
      </c>
      <c r="C15" s="110"/>
      <c r="D15" s="85"/>
      <c r="E15" s="111"/>
      <c r="F15" s="85"/>
      <c r="G15" s="81"/>
      <c r="H15" s="82"/>
      <c r="I15" s="83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</row>
    <row r="16" spans="1:57" x14ac:dyDescent="0.25">
      <c r="A16" s="64" t="s">
        <v>116</v>
      </c>
      <c r="B16" s="64" t="s">
        <v>93</v>
      </c>
      <c r="C16" s="110"/>
      <c r="D16" s="85"/>
      <c r="E16" s="111"/>
      <c r="F16" s="85"/>
      <c r="G16" s="81"/>
      <c r="H16" s="82"/>
      <c r="I16" s="83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</row>
    <row r="17" spans="1:57" x14ac:dyDescent="0.25">
      <c r="A17" s="64" t="s">
        <v>84</v>
      </c>
      <c r="B17" s="64" t="s">
        <v>83</v>
      </c>
      <c r="C17" s="110"/>
      <c r="D17" s="85"/>
      <c r="E17" s="111"/>
      <c r="F17" s="85"/>
      <c r="G17" s="81"/>
      <c r="H17" s="82"/>
      <c r="I17" s="83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</row>
    <row r="18" spans="1:57" x14ac:dyDescent="0.25">
      <c r="A18" s="64" t="s">
        <v>84</v>
      </c>
      <c r="B18" s="64" t="s">
        <v>90</v>
      </c>
      <c r="C18" s="110"/>
      <c r="D18" s="85"/>
      <c r="E18" s="111"/>
      <c r="F18" s="85"/>
      <c r="G18" s="81"/>
      <c r="H18" s="82"/>
      <c r="I18" s="83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</row>
    <row r="19" spans="1:57" x14ac:dyDescent="0.25">
      <c r="A19" s="64" t="s">
        <v>244</v>
      </c>
      <c r="B19" s="64" t="s">
        <v>83</v>
      </c>
      <c r="C19" s="110"/>
      <c r="D19" s="85"/>
      <c r="E19" s="111"/>
      <c r="F19" s="85"/>
      <c r="G19" s="81"/>
      <c r="H19" s="82"/>
      <c r="I19" s="83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</row>
    <row r="20" spans="1:57" x14ac:dyDescent="0.25">
      <c r="A20" s="64" t="s">
        <v>244</v>
      </c>
      <c r="B20" s="64" t="s">
        <v>90</v>
      </c>
      <c r="C20" s="110"/>
      <c r="D20" s="85"/>
      <c r="E20" s="111"/>
      <c r="F20" s="85"/>
      <c r="G20" s="81"/>
      <c r="H20" s="82"/>
      <c r="I20" s="83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</row>
    <row r="21" spans="1:57" x14ac:dyDescent="0.25">
      <c r="A21" s="64" t="s">
        <v>135</v>
      </c>
      <c r="B21" s="64" t="s">
        <v>83</v>
      </c>
      <c r="C21" s="110"/>
      <c r="D21" s="85"/>
      <c r="E21" s="111"/>
      <c r="F21" s="85"/>
      <c r="G21" s="81"/>
      <c r="H21" s="82"/>
      <c r="I21" s="83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57" x14ac:dyDescent="0.25">
      <c r="A22" s="64" t="s">
        <v>135</v>
      </c>
      <c r="B22" s="64" t="s">
        <v>90</v>
      </c>
      <c r="C22" s="110"/>
      <c r="D22" s="85"/>
      <c r="E22" s="111"/>
      <c r="F22" s="85"/>
      <c r="G22" s="81"/>
      <c r="H22" s="82"/>
      <c r="I22" s="83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</row>
    <row r="23" spans="1:57" x14ac:dyDescent="0.25">
      <c r="A23" s="74" t="s">
        <v>94</v>
      </c>
      <c r="B23" s="64" t="s">
        <v>83</v>
      </c>
      <c r="C23" s="110"/>
      <c r="D23" s="85"/>
      <c r="E23" s="111"/>
      <c r="F23" s="85"/>
      <c r="G23" s="81"/>
      <c r="H23" s="82"/>
      <c r="I23" s="83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</row>
    <row r="24" spans="1:57" x14ac:dyDescent="0.25">
      <c r="A24" s="74" t="s">
        <v>95</v>
      </c>
      <c r="B24" s="64" t="s">
        <v>96</v>
      </c>
      <c r="C24" s="110"/>
      <c r="D24" s="85"/>
      <c r="E24" s="111"/>
      <c r="F24" s="85"/>
      <c r="G24" s="81"/>
      <c r="H24" s="82"/>
      <c r="I24" s="83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</row>
    <row r="25" spans="1:57" x14ac:dyDescent="0.25">
      <c r="A25" s="74" t="s">
        <v>132</v>
      </c>
      <c r="B25" s="64" t="s">
        <v>133</v>
      </c>
      <c r="C25" s="110"/>
      <c r="D25" s="85"/>
      <c r="E25" s="111"/>
      <c r="F25" s="8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</row>
    <row r="26" spans="1:57" x14ac:dyDescent="0.25">
      <c r="A26" s="74" t="s">
        <v>245</v>
      </c>
      <c r="B26" s="64" t="s">
        <v>118</v>
      </c>
      <c r="C26" s="110"/>
      <c r="D26" s="181"/>
      <c r="E26" s="111"/>
      <c r="F26" s="181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</row>
    <row r="27" spans="1:57" x14ac:dyDescent="0.25">
      <c r="A27" s="74" t="s">
        <v>245</v>
      </c>
      <c r="B27" s="64" t="s">
        <v>119</v>
      </c>
      <c r="C27" s="110"/>
      <c r="D27" s="181"/>
      <c r="E27" s="111"/>
      <c r="F27" s="181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</row>
    <row r="28" spans="1:57" x14ac:dyDescent="0.25">
      <c r="A28" s="74" t="s">
        <v>245</v>
      </c>
      <c r="B28" s="64" t="s">
        <v>120</v>
      </c>
      <c r="C28" s="110"/>
      <c r="D28" s="181"/>
      <c r="E28" s="111"/>
      <c r="F28" s="181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</row>
    <row r="29" spans="1:57" x14ac:dyDescent="0.25">
      <c r="A29" s="74" t="s">
        <v>245</v>
      </c>
      <c r="B29" s="64" t="s">
        <v>121</v>
      </c>
      <c r="C29" s="110"/>
      <c r="D29" s="181"/>
      <c r="E29" s="111"/>
      <c r="F29" s="181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</row>
    <row r="30" spans="1:57" ht="45" x14ac:dyDescent="0.25">
      <c r="A30" s="102" t="s">
        <v>86</v>
      </c>
      <c r="B30" s="102" t="s">
        <v>87</v>
      </c>
      <c r="C30" s="103"/>
      <c r="D30" s="109" t="s">
        <v>122</v>
      </c>
      <c r="E30" s="103"/>
      <c r="F30" s="109" t="s">
        <v>134</v>
      </c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</row>
    <row r="31" spans="1:57" x14ac:dyDescent="0.25">
      <c r="A31" s="74" t="s">
        <v>245</v>
      </c>
      <c r="B31" s="64" t="s">
        <v>118</v>
      </c>
      <c r="C31" s="92"/>
      <c r="D31" s="111"/>
      <c r="E31" s="181"/>
      <c r="F31" s="111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</row>
    <row r="32" spans="1:57" x14ac:dyDescent="0.25">
      <c r="A32" s="74" t="s">
        <v>245</v>
      </c>
      <c r="B32" s="64" t="s">
        <v>119</v>
      </c>
      <c r="C32" s="92"/>
      <c r="D32" s="111"/>
      <c r="E32" s="181"/>
      <c r="F32" s="111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</row>
    <row r="33" spans="1:57" x14ac:dyDescent="0.25">
      <c r="A33" s="74" t="s">
        <v>245</v>
      </c>
      <c r="B33" s="64" t="s">
        <v>120</v>
      </c>
      <c r="C33" s="92"/>
      <c r="D33" s="111"/>
      <c r="E33" s="181"/>
      <c r="F33" s="111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</row>
    <row r="34" spans="1:57" x14ac:dyDescent="0.25">
      <c r="A34" s="74" t="s">
        <v>245</v>
      </c>
      <c r="B34" s="64" t="s">
        <v>121</v>
      </c>
      <c r="C34" s="92"/>
      <c r="D34" s="111"/>
      <c r="E34" s="181"/>
      <c r="F34" s="111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</row>
    <row r="35" spans="1:57" ht="45" x14ac:dyDescent="0.25">
      <c r="A35" s="102" t="s">
        <v>86</v>
      </c>
      <c r="B35" s="102" t="s">
        <v>87</v>
      </c>
      <c r="C35" s="103"/>
      <c r="D35" s="109" t="s">
        <v>122</v>
      </c>
      <c r="E35" s="103"/>
      <c r="F35" s="109" t="s">
        <v>251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</row>
    <row r="36" spans="1:57" x14ac:dyDescent="0.25">
      <c r="A36" s="74" t="s">
        <v>117</v>
      </c>
      <c r="B36" s="64" t="s">
        <v>249</v>
      </c>
      <c r="C36" s="181"/>
      <c r="D36" s="111"/>
      <c r="E36" s="181"/>
      <c r="F36" s="111"/>
      <c r="G36" s="81"/>
      <c r="H36" s="82"/>
      <c r="I36" s="83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</row>
    <row r="37" spans="1:57" x14ac:dyDescent="0.25">
      <c r="A37" s="74" t="s">
        <v>117</v>
      </c>
      <c r="B37" s="64" t="s">
        <v>250</v>
      </c>
      <c r="C37" s="181"/>
      <c r="D37" s="111"/>
      <c r="E37" s="181"/>
      <c r="F37" s="111"/>
      <c r="G37" s="81"/>
      <c r="H37" s="82"/>
      <c r="I37" s="83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</row>
    <row r="38" spans="1:57" x14ac:dyDescent="0.25">
      <c r="A38" s="75" t="s">
        <v>124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</row>
    <row r="39" spans="1:57" x14ac:dyDescent="0.25">
      <c r="A39" s="75" t="s">
        <v>246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</row>
    <row r="40" spans="1:57" x14ac:dyDescent="0.2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</row>
    <row r="41" spans="1:57" ht="21" x14ac:dyDescent="0.25">
      <c r="A41" s="201" t="s">
        <v>247</v>
      </c>
      <c r="B41" s="202"/>
      <c r="C41" s="202"/>
      <c r="D41" s="202"/>
      <c r="E41" s="202"/>
      <c r="F41" s="202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</row>
    <row r="42" spans="1:57" x14ac:dyDescent="0.25">
      <c r="A42" s="102" t="s">
        <v>86</v>
      </c>
      <c r="B42" s="102" t="s">
        <v>87</v>
      </c>
      <c r="C42" s="203" t="s">
        <v>248</v>
      </c>
      <c r="D42" s="204"/>
      <c r="E42" s="204"/>
      <c r="F42" s="20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</row>
    <row r="43" spans="1:57" x14ac:dyDescent="0.25">
      <c r="A43" s="64" t="s">
        <v>85</v>
      </c>
      <c r="B43" s="64" t="s">
        <v>83</v>
      </c>
      <c r="C43" s="212"/>
      <c r="D43" s="213"/>
      <c r="E43" s="213"/>
      <c r="F43" s="214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</row>
    <row r="44" spans="1:57" x14ac:dyDescent="0.25">
      <c r="A44" s="64" t="s">
        <v>85</v>
      </c>
      <c r="B44" s="64" t="s">
        <v>90</v>
      </c>
      <c r="C44" s="212"/>
      <c r="D44" s="213"/>
      <c r="E44" s="213"/>
      <c r="F44" s="214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</row>
    <row r="45" spans="1:57" x14ac:dyDescent="0.25">
      <c r="A45" s="64" t="s">
        <v>85</v>
      </c>
      <c r="B45" s="64" t="s">
        <v>238</v>
      </c>
      <c r="C45" s="212"/>
      <c r="D45" s="213"/>
      <c r="E45" s="213"/>
      <c r="F45" s="214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</row>
    <row r="46" spans="1:57" x14ac:dyDescent="0.25">
      <c r="A46" s="64" t="s">
        <v>85</v>
      </c>
      <c r="B46" s="64" t="s">
        <v>91</v>
      </c>
      <c r="C46" s="212"/>
      <c r="D46" s="213"/>
      <c r="E46" s="213"/>
      <c r="F46" s="214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</row>
    <row r="47" spans="1:57" x14ac:dyDescent="0.25">
      <c r="A47" s="64" t="s">
        <v>85</v>
      </c>
      <c r="B47" s="64" t="s">
        <v>92</v>
      </c>
      <c r="C47" s="212"/>
      <c r="D47" s="213"/>
      <c r="E47" s="213"/>
      <c r="F47" s="214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</row>
    <row r="48" spans="1:57" x14ac:dyDescent="0.25">
      <c r="A48" s="64" t="s">
        <v>85</v>
      </c>
      <c r="B48" s="64" t="s">
        <v>114</v>
      </c>
      <c r="C48" s="212"/>
      <c r="D48" s="213"/>
      <c r="E48" s="213"/>
      <c r="F48" s="214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</row>
    <row r="49" spans="1:57" x14ac:dyDescent="0.25">
      <c r="A49" s="176" t="s">
        <v>85</v>
      </c>
      <c r="B49" s="176" t="s">
        <v>93</v>
      </c>
      <c r="C49" s="212"/>
      <c r="D49" s="213"/>
      <c r="E49" s="213"/>
      <c r="F49" s="214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</row>
    <row r="50" spans="1:57" s="206" customFormat="1" x14ac:dyDescent="0.25">
      <c r="C50" s="207"/>
      <c r="D50" s="208"/>
      <c r="E50" s="208"/>
      <c r="F50" s="208"/>
    </row>
    <row r="51" spans="1:57" s="209" customFormat="1" x14ac:dyDescent="0.25">
      <c r="C51" s="210"/>
      <c r="D51" s="211"/>
      <c r="E51" s="211"/>
      <c r="F51" s="211"/>
    </row>
    <row r="52" spans="1:57" s="209" customFormat="1" x14ac:dyDescent="0.25">
      <c r="C52" s="210"/>
      <c r="D52" s="211"/>
      <c r="E52" s="211"/>
      <c r="F52" s="211"/>
    </row>
    <row r="53" spans="1:57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57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57" x14ac:dyDescent="0.2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  <row r="56" spans="1:57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</row>
    <row r="57" spans="1:57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</row>
    <row r="58" spans="1:57" x14ac:dyDescent="0.25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</row>
    <row r="59" spans="1:57" x14ac:dyDescent="0.25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</row>
    <row r="60" spans="1:57" x14ac:dyDescent="0.2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</row>
    <row r="61" spans="1:57" x14ac:dyDescent="0.2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</row>
    <row r="62" spans="1:57" x14ac:dyDescent="0.2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</row>
    <row r="63" spans="1:57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</row>
    <row r="64" spans="1:57" x14ac:dyDescent="0.2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</row>
    <row r="65" spans="1:57" x14ac:dyDescent="0.2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</row>
    <row r="66" spans="1:57" x14ac:dyDescent="0.25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</row>
    <row r="67" spans="1:57" x14ac:dyDescent="0.2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</row>
    <row r="68" spans="1:57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</row>
    <row r="69" spans="1:57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</row>
    <row r="70" spans="1:57" x14ac:dyDescent="0.2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</row>
    <row r="71" spans="1:57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</row>
    <row r="72" spans="1:57" x14ac:dyDescent="0.25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</row>
    <row r="73" spans="1:57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</row>
    <row r="74" spans="1:57" x14ac:dyDescent="0.2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</row>
    <row r="75" spans="1:57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</row>
    <row r="76" spans="1:57" x14ac:dyDescent="0.2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</row>
    <row r="77" spans="1:57" x14ac:dyDescent="0.2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</row>
    <row r="78" spans="1:57" x14ac:dyDescent="0.25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</row>
    <row r="79" spans="1:57" x14ac:dyDescent="0.25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</row>
    <row r="80" spans="1:57" x14ac:dyDescent="0.25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</row>
    <row r="81" spans="1:57" x14ac:dyDescent="0.25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</row>
    <row r="82" spans="1:57" x14ac:dyDescent="0.2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</row>
    <row r="83" spans="1:57" x14ac:dyDescent="0.2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</row>
    <row r="84" spans="1:57" x14ac:dyDescent="0.25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</row>
    <row r="85" spans="1:57" x14ac:dyDescent="0.2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</row>
    <row r="86" spans="1:57" x14ac:dyDescent="0.25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</row>
    <row r="87" spans="1:57" x14ac:dyDescent="0.25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</row>
    <row r="88" spans="1:57" x14ac:dyDescent="0.25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</row>
    <row r="89" spans="1:57" x14ac:dyDescent="0.25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</row>
    <row r="90" spans="1:57" x14ac:dyDescent="0.2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</row>
    <row r="91" spans="1:57" x14ac:dyDescent="0.25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</row>
    <row r="92" spans="1:57" x14ac:dyDescent="0.25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</row>
    <row r="93" spans="1:57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</row>
    <row r="94" spans="1:57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</row>
    <row r="95" spans="1:57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</row>
    <row r="96" spans="1:57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</row>
    <row r="97" spans="1:57" x14ac:dyDescent="0.2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</row>
    <row r="98" spans="1:57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</row>
    <row r="99" spans="1:57" x14ac:dyDescent="0.2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</row>
  </sheetData>
  <mergeCells count="10">
    <mergeCell ref="C45:F45"/>
    <mergeCell ref="C46:F46"/>
    <mergeCell ref="C47:F47"/>
    <mergeCell ref="C48:F48"/>
    <mergeCell ref="C49:F49"/>
    <mergeCell ref="A1:F1"/>
    <mergeCell ref="A41:F41"/>
    <mergeCell ref="C42:F42"/>
    <mergeCell ref="C43:F43"/>
    <mergeCell ref="C44:F44"/>
  </mergeCells>
  <phoneticPr fontId="6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9"/>
  <sheetViews>
    <sheetView workbookViewId="0">
      <selection activeCell="D24" sqref="D24"/>
    </sheetView>
  </sheetViews>
  <sheetFormatPr defaultRowHeight="15" x14ac:dyDescent="0.25"/>
  <cols>
    <col min="1" max="1" width="19.7109375" bestFit="1" customWidth="1"/>
    <col min="2" max="2" width="21.85546875" style="87" bestFit="1" customWidth="1"/>
    <col min="3" max="3" width="18.85546875" bestFit="1" customWidth="1"/>
    <col min="4" max="4" width="18.85546875" style="87" bestFit="1" customWidth="1"/>
  </cols>
  <sheetData>
    <row r="1" spans="1:4" s="52" customFormat="1" x14ac:dyDescent="0.25">
      <c r="A1" s="7">
        <v>1</v>
      </c>
      <c r="B1" s="87"/>
      <c r="D1" s="87"/>
    </row>
    <row r="2" spans="1:4" x14ac:dyDescent="0.25">
      <c r="A2" s="7" t="s">
        <v>109</v>
      </c>
      <c r="B2" s="88" t="str">
        <f>VLOOKUP($A$1,Verzamelblad!$A$3:$AH$41,2)</f>
        <v>De Burght</v>
      </c>
      <c r="C2" s="7"/>
      <c r="D2" s="88"/>
    </row>
    <row r="3" spans="1:4" s="52" customFormat="1" x14ac:dyDescent="0.25">
      <c r="A3" s="7"/>
      <c r="B3" s="88" t="str">
        <f>VLOOKUP($A$1,Verzamelblad!$A$3:$AH$41,3)</f>
        <v>Herengracht</v>
      </c>
      <c r="C3" s="7">
        <f>VLOOKUP($A$1,Verzamelblad!$A$3:$AH$41,4)</f>
        <v>22</v>
      </c>
      <c r="D3" s="88"/>
    </row>
    <row r="4" spans="1:4" s="52" customFormat="1" x14ac:dyDescent="0.25">
      <c r="A4" s="7"/>
      <c r="B4" s="88" t="str">
        <f>VLOOKUP($A$1,Verzamelblad!$A$3:$AH$41,7)</f>
        <v>AMSTERDAM</v>
      </c>
      <c r="C4" s="7"/>
      <c r="D4" s="88"/>
    </row>
    <row r="5" spans="1:4" s="52" customFormat="1" x14ac:dyDescent="0.25">
      <c r="B5" s="87"/>
      <c r="D5" s="87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Verzamelblad!H3</f>
        <v>3</v>
      </c>
      <c r="C7" s="73">
        <f>Verzamelblad!I3</f>
        <v>360</v>
      </c>
      <c r="D7" s="90">
        <f>Verzamelblad!J3</f>
        <v>80</v>
      </c>
    </row>
    <row r="8" spans="1:4" hidden="1" x14ac:dyDescent="0.25">
      <c r="A8" s="129" t="str">
        <f>Verzamelblad!K1</f>
        <v>Restafval</v>
      </c>
      <c r="B8" s="90">
        <f>Verzamelblad!K3</f>
        <v>0</v>
      </c>
      <c r="C8" s="73">
        <f>Verzamelblad!L3</f>
        <v>0</v>
      </c>
      <c r="D8" s="90">
        <f>Verzamelblad!M3</f>
        <v>0</v>
      </c>
    </row>
    <row r="9" spans="1:4" x14ac:dyDescent="0.25">
      <c r="A9" s="72" t="str">
        <f>Verzamelblad!AC1</f>
        <v>Papier</v>
      </c>
      <c r="B9" s="90">
        <f>Verzamelblad!AC3</f>
        <v>1</v>
      </c>
      <c r="C9" s="73">
        <f>Verzamelblad!AD3</f>
        <v>240</v>
      </c>
      <c r="D9" s="90">
        <f>Verzamelblad!AE3</f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workbookViewId="0">
      <selection activeCell="C10" sqref="C10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2</v>
      </c>
    </row>
    <row r="2" spans="1:4" x14ac:dyDescent="0.25">
      <c r="A2" s="7" t="s">
        <v>109</v>
      </c>
      <c r="B2" s="88" t="str">
        <f>VLOOKUP($A$1,Verzamelblad!$A$3:$AH$41,2)</f>
        <v>De Burght</v>
      </c>
      <c r="C2" s="7"/>
      <c r="D2" s="88"/>
    </row>
    <row r="3" spans="1:4" x14ac:dyDescent="0.25">
      <c r="A3" s="7"/>
      <c r="B3" s="88" t="str">
        <f>VLOOKUP($A$1,Verzamelblad!$A$3:$AH$41,3)</f>
        <v>Herengracht</v>
      </c>
      <c r="C3" s="7">
        <f>VLOOKUP($A$1,Verzamelblad!$A$3:$AH$41,4)</f>
        <v>34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Verzamelblad!H4</f>
        <v>0</v>
      </c>
      <c r="C7" s="73">
        <f>Verzamelblad!I4</f>
        <v>0</v>
      </c>
      <c r="D7" s="90">
        <f>Verzamelblad!J4</f>
        <v>0</v>
      </c>
    </row>
    <row r="8" spans="1:4" x14ac:dyDescent="0.25">
      <c r="A8" s="129" t="str">
        <f>Verzamelblad!K1</f>
        <v>Restafval</v>
      </c>
      <c r="B8" s="90">
        <f>Verzamelblad!K4</f>
        <v>0</v>
      </c>
      <c r="C8" s="73">
        <f>Verzamelblad!L4</f>
        <v>0</v>
      </c>
      <c r="D8" s="90">
        <f>Verzamelblad!M4</f>
        <v>0</v>
      </c>
    </row>
    <row r="9" spans="1:4" x14ac:dyDescent="0.25">
      <c r="A9" s="72" t="str">
        <f>Verzamelblad!AC1</f>
        <v>Papier</v>
      </c>
      <c r="B9" s="90">
        <f>Verzamelblad!AC4</f>
        <v>0</v>
      </c>
      <c r="C9" s="73">
        <f>Verzamelblad!AD4</f>
        <v>0</v>
      </c>
      <c r="D9" s="90">
        <f>Verzamelblad!AE4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9"/>
  <sheetViews>
    <sheetView workbookViewId="0">
      <selection activeCell="C9" sqref="C9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3</v>
      </c>
    </row>
    <row r="2" spans="1:4" x14ac:dyDescent="0.25">
      <c r="A2" s="7" t="s">
        <v>109</v>
      </c>
      <c r="B2" s="88" t="str">
        <f>VLOOKUP($A$1,Verzamelblad!$A$3:$AH$41,2)</f>
        <v>De Burght</v>
      </c>
      <c r="C2" s="7"/>
      <c r="D2" s="88"/>
    </row>
    <row r="3" spans="1:4" x14ac:dyDescent="0.25">
      <c r="A3" s="7"/>
      <c r="B3" s="88" t="str">
        <f>VLOOKUP($A$1,Verzamelblad!$A$3:$AH$41,3)</f>
        <v xml:space="preserve">Keizersgracht </v>
      </c>
      <c r="C3" s="7">
        <f>VLOOKUP($A$1,Verzamelblad!$A$3:$AH$41,4)</f>
        <v>41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Verzamelblad!H5</f>
        <v>0</v>
      </c>
      <c r="C7" s="73">
        <f>Verzamelblad!I5</f>
        <v>0</v>
      </c>
      <c r="D7" s="90">
        <f>Verzamelblad!J5</f>
        <v>0</v>
      </c>
    </row>
    <row r="8" spans="1:4" x14ac:dyDescent="0.25">
      <c r="A8" s="129" t="str">
        <f>Verzamelblad!K1</f>
        <v>Restafval</v>
      </c>
      <c r="B8" s="90">
        <f>Verzamelblad!K5</f>
        <v>0</v>
      </c>
      <c r="C8" s="73">
        <f>Verzamelblad!L5</f>
        <v>0</v>
      </c>
      <c r="D8" s="90">
        <f>Verzamelblad!M5</f>
        <v>0</v>
      </c>
    </row>
    <row r="9" spans="1:4" x14ac:dyDescent="0.25">
      <c r="A9" s="72" t="str">
        <f>Verzamelblad!AC1</f>
        <v>Papier</v>
      </c>
      <c r="B9" s="90">
        <f>Verzamelblad!AC5</f>
        <v>0</v>
      </c>
      <c r="C9" s="73">
        <f>Verzamelblad!AD5</f>
        <v>0</v>
      </c>
      <c r="D9" s="90">
        <f>Verzamelblad!AE5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9"/>
  <sheetViews>
    <sheetView workbookViewId="0">
      <selection activeCell="D24" sqref="D24"/>
    </sheetView>
  </sheetViews>
  <sheetFormatPr defaultColWidth="9.140625" defaultRowHeight="15" x14ac:dyDescent="0.25"/>
  <cols>
    <col min="1" max="1" width="19.7109375" style="52" bestFit="1" customWidth="1"/>
    <col min="2" max="2" width="21.85546875" style="87" bestFit="1" customWidth="1"/>
    <col min="3" max="3" width="18.85546875" style="52" bestFit="1" customWidth="1"/>
    <col min="4" max="4" width="18.85546875" style="87" bestFit="1" customWidth="1"/>
    <col min="5" max="16384" width="9.140625" style="52"/>
  </cols>
  <sheetData>
    <row r="1" spans="1:4" x14ac:dyDescent="0.25">
      <c r="A1" s="7">
        <v>4</v>
      </c>
    </row>
    <row r="2" spans="1:4" x14ac:dyDescent="0.25">
      <c r="A2" s="7" t="s">
        <v>109</v>
      </c>
      <c r="B2" s="88" t="str">
        <f>VLOOKUP($A$1,Verzamelblad!$A$3:$AH$41,2)</f>
        <v>14e Montessorischool De Jordaan</v>
      </c>
      <c r="C2" s="7"/>
      <c r="D2" s="88"/>
    </row>
    <row r="3" spans="1:4" x14ac:dyDescent="0.25">
      <c r="A3" s="7"/>
      <c r="B3" s="88" t="str">
        <f>VLOOKUP($A$1,Verzamelblad!$A$3:$AH$41,3)</f>
        <v xml:space="preserve">Elandsstraat </v>
      </c>
      <c r="C3" s="7">
        <f>VLOOKUP($A$1,Verzamelblad!$A$3:$AH$41,4)</f>
        <v>42</v>
      </c>
      <c r="D3" s="88"/>
    </row>
    <row r="4" spans="1:4" x14ac:dyDescent="0.25">
      <c r="A4" s="7"/>
      <c r="B4" s="88" t="str">
        <f>VLOOKUP($A$1,Verzamelblad!$A$3:$AH$41,7)</f>
        <v>AMSTERDAM</v>
      </c>
      <c r="C4" s="7"/>
      <c r="D4" s="88"/>
    </row>
    <row r="6" spans="1:4" ht="30" x14ac:dyDescent="0.25">
      <c r="A6" s="102" t="s">
        <v>86</v>
      </c>
      <c r="B6" s="113" t="s">
        <v>106</v>
      </c>
      <c r="C6" s="109" t="s">
        <v>233</v>
      </c>
      <c r="D6" s="114" t="s">
        <v>108</v>
      </c>
    </row>
    <row r="7" spans="1:4" x14ac:dyDescent="0.25">
      <c r="A7" s="129" t="str">
        <f>Verzamelblad!H1</f>
        <v>Restafval</v>
      </c>
      <c r="B7" s="90">
        <f>Verzamelblad!H6</f>
        <v>2</v>
      </c>
      <c r="C7" s="73">
        <f>Verzamelblad!I6</f>
        <v>1100</v>
      </c>
      <c r="D7" s="90">
        <f>Verzamelblad!J6</f>
        <v>80</v>
      </c>
    </row>
    <row r="8" spans="1:4" hidden="1" x14ac:dyDescent="0.25">
      <c r="A8" s="129" t="str">
        <f>Verzamelblad!K1</f>
        <v>Restafval</v>
      </c>
      <c r="B8" s="90">
        <f>Verzamelblad!K6</f>
        <v>0</v>
      </c>
      <c r="C8" s="73">
        <f>Verzamelblad!L6</f>
        <v>0</v>
      </c>
      <c r="D8" s="90">
        <f>Verzamelblad!M6</f>
        <v>0</v>
      </c>
    </row>
    <row r="9" spans="1:4" x14ac:dyDescent="0.25">
      <c r="A9" s="72" t="str">
        <f>Verzamelblad!AC1</f>
        <v>Papier</v>
      </c>
      <c r="B9" s="90">
        <f>Verzamelblad!AC6</f>
        <v>1</v>
      </c>
      <c r="C9" s="73">
        <f>Verzamelblad!AD6</f>
        <v>500</v>
      </c>
      <c r="D9" s="90">
        <f>Verzamelblad!AE6</f>
        <v>40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46</vt:i4>
      </vt:variant>
      <vt:variant>
        <vt:lpstr>Benoemde bereiken</vt:lpstr>
      </vt:variant>
      <vt:variant>
        <vt:i4>2</vt:i4>
      </vt:variant>
    </vt:vector>
  </HeadingPairs>
  <TitlesOfParts>
    <vt:vector size="48" baseType="lpstr">
      <vt:lpstr>Verzamelblad</vt:lpstr>
      <vt:lpstr>Algemene gegevens</vt:lpstr>
      <vt:lpstr>Voorbeeld Kernassortiment</vt:lpstr>
      <vt:lpstr>Prijzenblad frequentie</vt:lpstr>
      <vt:lpstr>Prijzenblad op afroep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Leonieke Westra</cp:lastModifiedBy>
  <cp:lastPrinted>2019-07-16T07:35:49Z</cp:lastPrinted>
  <dcterms:created xsi:type="dcterms:W3CDTF">2017-01-16T09:18:51Z</dcterms:created>
  <dcterms:modified xsi:type="dcterms:W3CDTF">2021-09-20T08:31:00Z</dcterms:modified>
</cp:coreProperties>
</file>