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https://inkada.sharepoint.com/Gedeelde documenten/10 Projecten/Stichting Carmelcollege/Warme Drankenautomaten 2020/Nota van Inlichtingen/"/>
    </mc:Choice>
  </mc:AlternateContent>
  <xr:revisionPtr revIDLastSave="83" documentId="8_{65A6C848-6642-421E-8C36-BBB7755D3A0C}" xr6:coauthVersionLast="46" xr6:coauthVersionMax="46" xr10:uidLastSave="{C66EAE06-CB42-404D-9036-9FA3AD9D2BFA}"/>
  <bookViews>
    <workbookView xWindow="28680" yWindow="-120" windowWidth="29040" windowHeight="15840" tabRatio="768" xr2:uid="{00000000-000D-0000-FFFF-FFFF00000000}"/>
  </bookViews>
  <sheets>
    <sheet name="Leaseprijs" sheetId="1" r:id="rId1"/>
    <sheet name="Input instellingen" sheetId="8" r:id="rId2"/>
    <sheet name="Ingrediënten type 1a en 1b" sheetId="7" r:id="rId3"/>
    <sheet name="Ingrediënten type 2a tot-met 2d" sheetId="2" r:id="rId4"/>
    <sheet name="Aanvullende kosten" sheetId="5" r:id="rId5"/>
    <sheet name="Totalisatie" sheetId="3" r:id="rId6"/>
  </sheets>
  <definedNames>
    <definedName name="_xlnm._FilterDatabase" localSheetId="1" hidden="1">'Input instellingen'!$A$1:$N$81</definedName>
    <definedName name="_xlnm.Print_Area" localSheetId="4">'Aanvullende kosten'!$A$1:$G$18</definedName>
    <definedName name="_xlnm.Print_Area" localSheetId="2">'Ingrediënten type 1a en 1b'!$A$1:$G$51</definedName>
    <definedName name="_xlnm.Print_Area" localSheetId="3">'Ingrediënten type 2a tot-met 2d'!$A$1:$G$50</definedName>
    <definedName name="_xlnm.Print_Area" localSheetId="0">Leaseprijs!$A$1:$G$37</definedName>
    <definedName name="_xlnm.Print_Area" localSheetId="5">Totalisatie!$A$1:$F$36</definedName>
    <definedName name="_xlnm.Print_Titles" localSheetId="3">'Ingrediënten type 2a tot-met 2d'!$1:$3</definedName>
    <definedName name="Artikel">'Ingrediënten type 2a tot-met 2d'!$C$6:$G$10</definedName>
    <definedName name="Artikeltype2aen3a">'Ingrediënten type 1a en 1b'!$C$27:$G$31</definedName>
    <definedName name="Artikeltype2ben3b">'Ingrediënten type 2a tot-met 2d'!$C$27:$G$31</definedName>
    <definedName name="Grammagetype2aen3a">'Ingrediënten type 1a en 1b'!$C$34:$E$49</definedName>
    <definedName name="Grammagetype2ben3b">'Ingrediënten type 2a tot-met 2d'!$C$34:$E$50</definedName>
    <definedName name="mixture">'Ingrediënten type 2a tot-met 2d'!$C$11:$E$48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 i="7" l="1"/>
  <c r="D47" i="7"/>
  <c r="D46" i="7"/>
  <c r="G29" i="7"/>
  <c r="E43" i="7" s="1"/>
  <c r="E44" i="7" s="1"/>
  <c r="C13" i="3"/>
  <c r="C12" i="3"/>
  <c r="C19" i="3" s="1"/>
  <c r="B13" i="3"/>
  <c r="B20" i="3" s="1"/>
  <c r="B12" i="3"/>
  <c r="B19" i="3" s="1"/>
  <c r="B35" i="1"/>
  <c r="G34" i="1"/>
  <c r="G35" i="1" s="1"/>
  <c r="D20" i="3" s="1"/>
  <c r="E20" i="3" s="1"/>
  <c r="F20" i="3" s="1"/>
  <c r="D34" i="1"/>
  <c r="D35" i="1" s="1"/>
  <c r="D13" i="3" s="1"/>
  <c r="E13" i="3" s="1"/>
  <c r="F13" i="3" s="1"/>
  <c r="B14" i="1"/>
  <c r="D14" i="1"/>
  <c r="B8" i="1"/>
  <c r="D8" i="1" s="1"/>
  <c r="B11" i="3"/>
  <c r="B18" i="3" s="1"/>
  <c r="B10" i="3"/>
  <c r="B17" i="3"/>
  <c r="B9" i="3"/>
  <c r="B16" i="3" s="1"/>
  <c r="B8" i="3"/>
  <c r="B15" i="3"/>
  <c r="F10" i="5"/>
  <c r="G10" i="5" s="1"/>
  <c r="G11" i="5" s="1"/>
  <c r="F6" i="5"/>
  <c r="G6" i="5" s="1"/>
  <c r="G7" i="5" s="1"/>
  <c r="D43" i="7"/>
  <c r="D44" i="7" s="1"/>
  <c r="D40" i="7"/>
  <c r="D39" i="7"/>
  <c r="D38" i="7"/>
  <c r="D35" i="7"/>
  <c r="D36" i="7" s="1"/>
  <c r="G31" i="7"/>
  <c r="E39" i="7" s="1"/>
  <c r="G30" i="7"/>
  <c r="E40" i="7" s="1"/>
  <c r="G28" i="7"/>
  <c r="E46" i="7" s="1"/>
  <c r="B23" i="7"/>
  <c r="A12" i="7" s="1"/>
  <c r="C22" i="3" s="1"/>
  <c r="C10" i="7"/>
  <c r="C8" i="7"/>
  <c r="C7" i="7"/>
  <c r="A3" i="7"/>
  <c r="E35" i="7"/>
  <c r="E36" i="7" s="1"/>
  <c r="G28" i="2"/>
  <c r="G29" i="1"/>
  <c r="G30" i="1" s="1"/>
  <c r="D19" i="3" s="1"/>
  <c r="E19" i="3" s="1"/>
  <c r="F19" i="3" s="1"/>
  <c r="G24" i="1"/>
  <c r="G25" i="1" s="1"/>
  <c r="D18" i="3" s="1"/>
  <c r="E18" i="3" s="1"/>
  <c r="F18" i="3" s="1"/>
  <c r="G19" i="1"/>
  <c r="G20" i="1"/>
  <c r="D17" i="3" s="1"/>
  <c r="E17" i="3" s="1"/>
  <c r="F17" i="3" s="1"/>
  <c r="G13" i="1"/>
  <c r="G15" i="1" s="1"/>
  <c r="D16" i="3" s="1"/>
  <c r="E16" i="3" s="1"/>
  <c r="F16" i="3" s="1"/>
  <c r="G7" i="1"/>
  <c r="G9" i="1" s="1"/>
  <c r="D15" i="3" s="1"/>
  <c r="E15" i="3" s="1"/>
  <c r="F15" i="3" s="1"/>
  <c r="B20" i="1"/>
  <c r="C10" i="3"/>
  <c r="C17" i="3" s="1"/>
  <c r="D19" i="1"/>
  <c r="D20" i="1" s="1"/>
  <c r="D10" i="3" s="1"/>
  <c r="E10" i="3" s="1"/>
  <c r="F10" i="3" s="1"/>
  <c r="C10" i="2"/>
  <c r="C9" i="2"/>
  <c r="C8" i="2"/>
  <c r="C7" i="2"/>
  <c r="D47" i="2"/>
  <c r="E46" i="2"/>
  <c r="D46" i="2"/>
  <c r="D43" i="2"/>
  <c r="D44" i="2" s="1"/>
  <c r="D9" i="2" s="1"/>
  <c r="D40" i="2"/>
  <c r="D39" i="2"/>
  <c r="D38" i="2"/>
  <c r="B15" i="1"/>
  <c r="C9" i="3"/>
  <c r="C16" i="3"/>
  <c r="D13" i="1"/>
  <c r="D15" i="1" s="1"/>
  <c r="D9" i="3" s="1"/>
  <c r="E9" i="3" s="1"/>
  <c r="F9" i="3" s="1"/>
  <c r="B30" i="1"/>
  <c r="D29" i="1"/>
  <c r="D30" i="1"/>
  <c r="D12" i="3" s="1"/>
  <c r="E12" i="3" s="1"/>
  <c r="F12" i="3" s="1"/>
  <c r="C20" i="3"/>
  <c r="A3" i="2"/>
  <c r="D35" i="2"/>
  <c r="D36" i="2" s="1"/>
  <c r="G31" i="2"/>
  <c r="G30" i="2"/>
  <c r="E40" i="2" s="1"/>
  <c r="G29" i="2"/>
  <c r="E38" i="2" s="1"/>
  <c r="B23" i="2"/>
  <c r="C21" i="2" s="1"/>
  <c r="B9" i="2" s="1"/>
  <c r="E39" i="2"/>
  <c r="E47" i="2"/>
  <c r="E43" i="2"/>
  <c r="E44" i="2" s="1"/>
  <c r="F9" i="2" s="1"/>
  <c r="A12" i="2"/>
  <c r="C23" i="3"/>
  <c r="C20" i="2"/>
  <c r="B8" i="2"/>
  <c r="C22" i="2"/>
  <c r="B10" i="2" s="1"/>
  <c r="E35" i="2"/>
  <c r="E36" i="2" s="1"/>
  <c r="F7" i="2" s="1"/>
  <c r="B25" i="1"/>
  <c r="C11" i="3"/>
  <c r="C18" i="3" s="1"/>
  <c r="D24" i="1"/>
  <c r="D25" i="1" s="1"/>
  <c r="D11" i="3" s="1"/>
  <c r="E11" i="3" s="1"/>
  <c r="F11" i="3" s="1"/>
  <c r="A3" i="3"/>
  <c r="A3" i="5"/>
  <c r="B9" i="1"/>
  <c r="C8" i="3"/>
  <c r="C15" i="3" s="1"/>
  <c r="D7" i="1"/>
  <c r="E47" i="7" l="1"/>
  <c r="E38" i="7"/>
  <c r="E41" i="7" s="1"/>
  <c r="F8" i="7" s="1"/>
  <c r="F9" i="7"/>
  <c r="D9" i="7"/>
  <c r="C21" i="7"/>
  <c r="B9" i="7" s="1"/>
  <c r="E48" i="7"/>
  <c r="D48" i="7"/>
  <c r="C22" i="7"/>
  <c r="B10" i="7" s="1"/>
  <c r="E25" i="3"/>
  <c r="D7" i="2"/>
  <c r="E9" i="2"/>
  <c r="G9" i="2"/>
  <c r="C19" i="2"/>
  <c r="E48" i="2"/>
  <c r="F10" i="2" s="1"/>
  <c r="G10" i="2" s="1"/>
  <c r="C20" i="7"/>
  <c r="B8" i="7" s="1"/>
  <c r="F10" i="7"/>
  <c r="G10" i="7" s="1"/>
  <c r="C19" i="7"/>
  <c r="D7" i="7"/>
  <c r="D10" i="7"/>
  <c r="F7" i="7"/>
  <c r="D41" i="2"/>
  <c r="D8" i="2" s="1"/>
  <c r="E8" i="2" s="1"/>
  <c r="D48" i="2"/>
  <c r="D10" i="2" s="1"/>
  <c r="E10" i="2" s="1"/>
  <c r="E41" i="2"/>
  <c r="F8" i="2" s="1"/>
  <c r="G8" i="2" s="1"/>
  <c r="D41" i="7"/>
  <c r="D8" i="7" s="1"/>
  <c r="E8" i="7" s="1"/>
  <c r="F25" i="3"/>
  <c r="D9" i="1"/>
  <c r="D8" i="3" s="1"/>
  <c r="E8" i="3" s="1"/>
  <c r="F8" i="3" s="1"/>
  <c r="E9" i="7" l="1"/>
  <c r="G9" i="7"/>
  <c r="E10" i="7"/>
  <c r="G8" i="7"/>
  <c r="B7" i="2"/>
  <c r="C23" i="2"/>
  <c r="E7" i="2"/>
  <c r="E12" i="2" s="1"/>
  <c r="E14" i="2" s="1"/>
  <c r="C23" i="7"/>
  <c r="B7" i="7"/>
  <c r="B12" i="7" s="1"/>
  <c r="D12" i="2"/>
  <c r="F12" i="2"/>
  <c r="D12" i="7"/>
  <c r="F12" i="7"/>
  <c r="B12" i="2" l="1"/>
  <c r="G7" i="2"/>
  <c r="G12" i="2" s="1"/>
  <c r="G14" i="2" s="1"/>
  <c r="G15" i="2" s="1"/>
  <c r="E23" i="3" s="1"/>
  <c r="F23" i="3" s="1"/>
  <c r="E7" i="7"/>
  <c r="E12" i="7" s="1"/>
  <c r="E14" i="7" s="1"/>
  <c r="G7" i="7"/>
  <c r="G12" i="7" s="1"/>
  <c r="G14" i="7" s="1"/>
  <c r="G15" i="7" s="1"/>
  <c r="E22" i="3" s="1"/>
  <c r="F22" i="3" s="1"/>
  <c r="F27" i="3" l="1"/>
</calcChain>
</file>

<file path=xl/sharedStrings.xml><?xml version="1.0" encoding="utf-8"?>
<sst xmlns="http://schemas.openxmlformats.org/spreadsheetml/2006/main" count="765" uniqueCount="279">
  <si>
    <t>Cacao</t>
  </si>
  <si>
    <t>Aantal</t>
  </si>
  <si>
    <t>gram</t>
  </si>
  <si>
    <t>Espresso</t>
  </si>
  <si>
    <t>Koffie</t>
  </si>
  <si>
    <t>In te vullen door Inschrijver</t>
  </si>
  <si>
    <t>Cappuccino</t>
  </si>
  <si>
    <t>Totaal per maand</t>
  </si>
  <si>
    <t>Korting</t>
  </si>
  <si>
    <t>Artikel</t>
  </si>
  <si>
    <t>Totaal</t>
  </si>
  <si>
    <t>Aan bovengenoemde omschrijving en aantallen kunnen geen rechten worden ontleend.</t>
  </si>
  <si>
    <t>Uurtarief</t>
  </si>
  <si>
    <t>Voorrijkosten</t>
  </si>
  <si>
    <t>Totaalprijs per maand 
(excl. btw)</t>
  </si>
  <si>
    <t>Melkproduct</t>
  </si>
  <si>
    <t>Totalisatie</t>
  </si>
  <si>
    <t>Prijs per maand 
excl . BTW</t>
  </si>
  <si>
    <t>Topping cappuccino</t>
  </si>
  <si>
    <t>Verhouding</t>
  </si>
  <si>
    <t>Consumptie</t>
  </si>
  <si>
    <t>Bruto</t>
  </si>
  <si>
    <t>Netto</t>
  </si>
  <si>
    <t>Consumpties (excl bekers)</t>
  </si>
  <si>
    <t>Aantal consumpties</t>
  </si>
  <si>
    <t>%  van totaal</t>
  </si>
  <si>
    <t>Totaal aantal consumpties</t>
  </si>
  <si>
    <t>Bruto excl. BTW</t>
  </si>
  <si>
    <t>Netto excl. BTW</t>
  </si>
  <si>
    <t>Leaseprijs per automaat</t>
  </si>
  <si>
    <t>Merk (+ evt. keurmerk)</t>
  </si>
  <si>
    <t>Huidig verbruik</t>
  </si>
  <si>
    <t xml:space="preserve">Totaal t.b.v gunning </t>
  </si>
  <si>
    <t>Totaalprijs gedurende looptijd contract
excl. BTW</t>
  </si>
  <si>
    <t>Chocolademelk</t>
  </si>
  <si>
    <t xml:space="preserve">Leaseprijs type 2a: </t>
  </si>
  <si>
    <t xml:space="preserve">Leaseprijs type 2b: </t>
  </si>
  <si>
    <t>Leaseprijs per automaat 
per maand 
(excl. btw)</t>
  </si>
  <si>
    <t>Instant</t>
  </si>
  <si>
    <t>Koffie - zwart</t>
  </si>
  <si>
    <t xml:space="preserve">Bonen met espresso zetmethode </t>
  </si>
  <si>
    <t>Stichting Carmelcollege - Warme Drankenautomaten</t>
  </si>
  <si>
    <t>Prijs per jaar 
excl . BTW</t>
  </si>
  <si>
    <t>Merk / type</t>
  </si>
  <si>
    <t>Totaal netto 
excl. BTW</t>
  </si>
  <si>
    <t>Instelling</t>
  </si>
  <si>
    <t>Locatie</t>
  </si>
  <si>
    <t>Straat</t>
  </si>
  <si>
    <t>Huisnr.</t>
  </si>
  <si>
    <t>Plaats</t>
  </si>
  <si>
    <t>Augustinianum (AUG)</t>
  </si>
  <si>
    <t>Dirk Boutslaan</t>
  </si>
  <si>
    <t>Eindhoven</t>
  </si>
  <si>
    <t>Bonhoeffer College (BHC)</t>
  </si>
  <si>
    <t>Centraal</t>
  </si>
  <si>
    <t xml:space="preserve">Vlierstraat </t>
  </si>
  <si>
    <t>Enschede</t>
  </si>
  <si>
    <t>Bruggertstraat</t>
  </si>
  <si>
    <t>Geessinkweg</t>
  </si>
  <si>
    <t xml:space="preserve">Geessinkweg </t>
  </si>
  <si>
    <t>Waalslaan</t>
  </si>
  <si>
    <t xml:space="preserve">van der Waalslaan </t>
  </si>
  <si>
    <t>Vlierstraat PRO</t>
  </si>
  <si>
    <t xml:space="preserve">Bruggertstraat tijd. Huisv. </t>
  </si>
  <si>
    <t>Adriaan v/d Veldestraat</t>
  </si>
  <si>
    <t>Vlierstraat Expertisecentrum</t>
  </si>
  <si>
    <t>Wethouder Beverstraat</t>
  </si>
  <si>
    <t>Canisius (SGC)</t>
  </si>
  <si>
    <t>SGC Almelo</t>
  </si>
  <si>
    <t xml:space="preserve">Slot </t>
  </si>
  <si>
    <t>Almelo</t>
  </si>
  <si>
    <t>SGC Tubbergen</t>
  </si>
  <si>
    <t>Huyerenseweg</t>
  </si>
  <si>
    <t xml:space="preserve">Tubbergen </t>
  </si>
  <si>
    <t>Carmelcollege Emmen (CCE)</t>
  </si>
  <si>
    <t>Emmen</t>
  </si>
  <si>
    <t>Wendeling</t>
  </si>
  <si>
    <t>Meerdijk</t>
  </si>
  <si>
    <t>Stadionplein</t>
  </si>
  <si>
    <t>Carmel College Gouda (CCG)</t>
  </si>
  <si>
    <t>Groen van Prinsterersingel</t>
  </si>
  <si>
    <t>Gouda</t>
  </si>
  <si>
    <t>De Aakwerf</t>
  </si>
  <si>
    <t>Antoniuscollege</t>
  </si>
  <si>
    <t xml:space="preserve">John Mottstraat </t>
  </si>
  <si>
    <t>2 t/m 4</t>
  </si>
  <si>
    <t>Carmel College Salland (CCS)</t>
  </si>
  <si>
    <t>Floris Radewijnsstraat</t>
  </si>
  <si>
    <t>Raalte</t>
  </si>
  <si>
    <t>VMBO/PRO [afleveradres]</t>
  </si>
  <si>
    <t>Zwolsestraat</t>
  </si>
  <si>
    <t>57 </t>
  </si>
  <si>
    <t>HAVO/VWO</t>
  </si>
  <si>
    <t>Hofstedelaan</t>
  </si>
  <si>
    <t>VMBO, PRO en centrale dienst</t>
  </si>
  <si>
    <t>Etty Hillesum Lyceum (EHL)</t>
  </si>
  <si>
    <t>Centrale directie</t>
  </si>
  <si>
    <t>Laan van Borgele</t>
  </si>
  <si>
    <t>Deventer</t>
  </si>
  <si>
    <t>De Boerhaave</t>
  </si>
  <si>
    <t xml:space="preserve">Herman Boerhaavelaan </t>
  </si>
  <si>
    <t>Het Vlier</t>
  </si>
  <si>
    <t>De Marke Zuid</t>
  </si>
  <si>
    <t>Ludgerstraat</t>
  </si>
  <si>
    <t>Het Stormink</t>
  </si>
  <si>
    <t xml:space="preserve">Storminkstraat </t>
  </si>
  <si>
    <t>Arkelstein</t>
  </si>
  <si>
    <t>De Marke Noord</t>
  </si>
  <si>
    <t>Lebuïnuslaan</t>
  </si>
  <si>
    <t>Hooghuis Lyceum (HHL)</t>
  </si>
  <si>
    <t>Nelson Mandelaboulevard</t>
  </si>
  <si>
    <t>Oss</t>
  </si>
  <si>
    <t>Stadion</t>
  </si>
  <si>
    <t xml:space="preserve">Mondriaanlaan </t>
  </si>
  <si>
    <t>Titus Brandsmalyceum</t>
  </si>
  <si>
    <t>Molenstraat</t>
  </si>
  <si>
    <t>De Singel</t>
  </si>
  <si>
    <t xml:space="preserve">Euterpehof </t>
  </si>
  <si>
    <t>West</t>
  </si>
  <si>
    <t>Verdistraat</t>
  </si>
  <si>
    <t>Zuid</t>
  </si>
  <si>
    <t>De Ruivert</t>
  </si>
  <si>
    <t>Mondriaan College</t>
  </si>
  <si>
    <t>Heesch</t>
  </si>
  <si>
    <t>Schoonstraat</t>
  </si>
  <si>
    <t>Maartenscollege Haren (MCH)</t>
  </si>
  <si>
    <t>Hoofdgebouw</t>
  </si>
  <si>
    <t xml:space="preserve">Hemmenlaan </t>
  </si>
  <si>
    <t>Haren</t>
  </si>
  <si>
    <t>Internationale school</t>
  </si>
  <si>
    <t>Rijksstraatweg</t>
  </si>
  <si>
    <t>Sg. Marianum (SGM)</t>
  </si>
  <si>
    <t>Groenlo</t>
  </si>
  <si>
    <t>Deken Hooijmansingel</t>
  </si>
  <si>
    <t>Lichtenvoorde onderbouw</t>
  </si>
  <si>
    <t>Dr. Ariënstraat</t>
  </si>
  <si>
    <t>Lichtenvoorde</t>
  </si>
  <si>
    <t>Lichtenvoorde vmbo</t>
  </si>
  <si>
    <t>Scholengroep Carmel Hengelo</t>
  </si>
  <si>
    <t>Avila College</t>
  </si>
  <si>
    <t xml:space="preserve">Deurningerstraat </t>
  </si>
  <si>
    <t>Hengelo</t>
  </si>
  <si>
    <t>Lyceum de Grundel</t>
  </si>
  <si>
    <t>Grundellaan</t>
  </si>
  <si>
    <t>C.T. Stork College</t>
  </si>
  <si>
    <t>Fré Cohenstraat</t>
  </si>
  <si>
    <t>Arcade</t>
  </si>
  <si>
    <t>Sportlaan Driene</t>
  </si>
  <si>
    <t>6--1</t>
  </si>
  <si>
    <t>Twickel College - Hengelo</t>
  </si>
  <si>
    <t>Woolderesweg</t>
  </si>
  <si>
    <t>Twickel College - Delden</t>
  </si>
  <si>
    <t>Schoppenstede</t>
  </si>
  <si>
    <t>Delden</t>
  </si>
  <si>
    <t>Twickel College - Borne</t>
  </si>
  <si>
    <t xml:space="preserve">Welemanstraat </t>
  </si>
  <si>
    <t>Borne</t>
  </si>
  <si>
    <t>Pius X College (PXC)</t>
  </si>
  <si>
    <t>Stafbureau</t>
  </si>
  <si>
    <t>César Franckstraat</t>
  </si>
  <si>
    <t>PXC Aaldrinkshoek</t>
  </si>
  <si>
    <t>PXC Van Renneslaan</t>
  </si>
  <si>
    <t>Catharina van Renneslaan</t>
  </si>
  <si>
    <t>PXC Rijssen</t>
  </si>
  <si>
    <t xml:space="preserve">Graaf Ottostraat </t>
  </si>
  <si>
    <t>Rijssen</t>
  </si>
  <si>
    <t>Twents Carmel College (TCC)</t>
  </si>
  <si>
    <t>Potskamp</t>
  </si>
  <si>
    <t>Potskampstraat</t>
  </si>
  <si>
    <t>Oldenzaal</t>
  </si>
  <si>
    <t>Lyceumstraat</t>
  </si>
  <si>
    <t>De Thij</t>
  </si>
  <si>
    <t xml:space="preserve">Thijlaan </t>
  </si>
  <si>
    <t>Losser</t>
  </si>
  <si>
    <t xml:space="preserve">Oranjestraat </t>
  </si>
  <si>
    <t>Denekamp</t>
  </si>
  <si>
    <t>Praktijkonderwijs</t>
  </si>
  <si>
    <t>Leliestraat</t>
  </si>
  <si>
    <t>Bestuursbureau</t>
  </si>
  <si>
    <t xml:space="preserve">Drienerparkweg </t>
  </si>
  <si>
    <t>Aantal automaten</t>
  </si>
  <si>
    <t>Zetmethode</t>
  </si>
  <si>
    <t>DE</t>
  </si>
  <si>
    <t>Tafelmodel</t>
  </si>
  <si>
    <t>Personeelautomaat</t>
  </si>
  <si>
    <t>SVA</t>
  </si>
  <si>
    <t>Model</t>
  </si>
  <si>
    <t>LL/Personeel</t>
  </si>
  <si>
    <t>Zetmethode: espresso, variant 1: tafelmodel</t>
  </si>
  <si>
    <t xml:space="preserve">Leaseprijs type 1a: </t>
  </si>
  <si>
    <t xml:space="preserve">Leaseprijs type 1b: </t>
  </si>
  <si>
    <t>Zetmethode: espresso, variant 2: staand model</t>
  </si>
  <si>
    <t>Zetmethode: instant, variant 1: tafelmodel</t>
  </si>
  <si>
    <t>Zetmethode: instant, variant 2: staand model</t>
  </si>
  <si>
    <t>Totaal leaseprijs type 1a</t>
  </si>
  <si>
    <t>Totaal leaseprijs type 1b</t>
  </si>
  <si>
    <t>Totaal leaseprijs type 2a</t>
  </si>
  <si>
    <t>Totaal leaseprijs type 2b</t>
  </si>
  <si>
    <t>Totaal leaseprijs type 2c</t>
  </si>
  <si>
    <t xml:space="preserve">Leaseprijs type 2c: </t>
  </si>
  <si>
    <t>Onderdeel</t>
  </si>
  <si>
    <t>Zetmethode / model</t>
  </si>
  <si>
    <t>Totaal consumpties type 1a en 1b</t>
  </si>
  <si>
    <t xml:space="preserve">Consumpties type 1a en 1b: </t>
  </si>
  <si>
    <t>Gemiddelde prijs per consumptie type 1a en 1b (excl. BTW)</t>
  </si>
  <si>
    <t>Totaal consumpties type 1a en 1b per jaar</t>
  </si>
  <si>
    <t>Dosering tbv type 1a en 1b</t>
  </si>
  <si>
    <t>Grammage tbv type 1a en 1b</t>
  </si>
  <si>
    <t>Februari 2026</t>
  </si>
  <si>
    <t>Coffee Fresh</t>
  </si>
  <si>
    <t>Staand</t>
  </si>
  <si>
    <t>Leerlingautomaat</t>
  </si>
  <si>
    <t>Pelican Rouge</t>
  </si>
  <si>
    <t>Event Coffee</t>
  </si>
  <si>
    <t>Overwijk</t>
  </si>
  <si>
    <t>Antoniusmavo XL</t>
  </si>
  <si>
    <t>ISK Gouda</t>
  </si>
  <si>
    <t>Nvt, locatie te klein</t>
  </si>
  <si>
    <t>Nvt</t>
  </si>
  <si>
    <t>Kaars Koffie</t>
  </si>
  <si>
    <t>Liefveld</t>
  </si>
  <si>
    <t>Juli 2022</t>
  </si>
  <si>
    <t>1-6-2021</t>
  </si>
  <si>
    <t>nvt</t>
  </si>
  <si>
    <t>Gekocht in 2019, doet (voorlopig) niet mee aan deze aanbesteding</t>
  </si>
  <si>
    <t>Gekocht in 2017, doet (voorlopig) niet mee aan deze aanbesteding</t>
  </si>
  <si>
    <t>Gekocht in januari 2021, doet (voorlopig) niet mee aan deze aanbesteding</t>
  </si>
  <si>
    <t>Eventuele ingangsdatum nieuwe ovk vanaf 2024</t>
  </si>
  <si>
    <t>Ingangsdatum nieuwe ovk 2021-2023</t>
  </si>
  <si>
    <t>Nog niet van toepassing; hebben in de huidige situatie een bravilor automaat</t>
  </si>
  <si>
    <t>Afhankelijk van nieuwe locatie</t>
  </si>
  <si>
    <t>Gekocht, doet (voorlopig) niet mee aan deze aanbesteding</t>
  </si>
  <si>
    <t>Gekocht in 2013, doet (voorlopig) niet mee aan deze aanbesteding</t>
  </si>
  <si>
    <t>Gekocht in 2015, doet (voorlopig) niet mee aan deze aanbesteding</t>
  </si>
  <si>
    <t>Huidige leverancier</t>
  </si>
  <si>
    <t>Huidige overeenkomst heeft een initiële looptijd tot en met 31 december 2024 en heeft 2 optiejaren.</t>
  </si>
  <si>
    <t xml:space="preserve">Leaseprijs type 2d: </t>
  </si>
  <si>
    <t>Totaal leaseprijs type 2d</t>
  </si>
  <si>
    <t>Dasta</t>
  </si>
  <si>
    <t>Van Tienen</t>
  </si>
  <si>
    <t>Onderhoudskosten na 60 maanden</t>
  </si>
  <si>
    <t>Meerprijs instant-container t.b.v. kannen koffie</t>
  </si>
  <si>
    <t>Onderhoudskosten na 60 maanden per maand - 
(excl. btw)</t>
  </si>
  <si>
    <t>Aanvullende kosten conform
Artikel 10.5 Overeenkomst</t>
  </si>
  <si>
    <t>artikel 10.5 a: Onderhoudswerkzaamheden</t>
  </si>
  <si>
    <t>artikel 10.5 b: Verplaatsing, verhuizing, her-installatie</t>
  </si>
  <si>
    <t>artikel 10.5. c: Herstelwerkzaamheden</t>
  </si>
  <si>
    <t>Onderhoudskosten na 60 maanden type 1a</t>
  </si>
  <si>
    <t>Onderhoudskosten na 60 maanden type 1b</t>
  </si>
  <si>
    <t>Onderhoudskosten na 60 maanden type 2a</t>
  </si>
  <si>
    <t>Onderhoudskosten na 60 maanden type 2b</t>
  </si>
  <si>
    <t>Onderhoudskosten na 60 maanden type 2c</t>
  </si>
  <si>
    <t>Onderhoudskosten na 60 maanden type 2d</t>
  </si>
  <si>
    <t>De rode cellen betreffen automaten die bij aanvang van deze aanbesteding niet meegaan in de opdracht i.v.m. automaten die in eigendom van de locatie zijn of een langlopend contract hebben. Mogelijk dienen (een gedeelte van) deze automaten gedurende de looptijd van het contract vervangen te worden, zoals opgenomen in paragraaf 1.2.3 in het aanbestedingsleidraad.</t>
  </si>
  <si>
    <t>Horeca automaat</t>
  </si>
  <si>
    <t>Zetmethode: instant, variant 3: volautomaat met betaalfunctie (voor leerlingen)</t>
  </si>
  <si>
    <t>Zetmethode: instant, variant 4: tafelmodel met betaalfunctie (voor leerlingen)</t>
  </si>
  <si>
    <t>Consumpties type 2a, 2b, 2c en 2d</t>
  </si>
  <si>
    <t>Gemiddelde prijs per consumptie type 2a t/m 2d (excl. BTW)</t>
  </si>
  <si>
    <t>Totaal consumpties type 2a t/m 2d per jaar</t>
  </si>
  <si>
    <t>Dosering tbv type 2a t/m 2d</t>
  </si>
  <si>
    <t>Grammage tbv type 2a t/m 2d</t>
  </si>
  <si>
    <t>Totaal consumpties type 2a, 2b, 2c en 2d</t>
  </si>
  <si>
    <t>Totaal bekers</t>
  </si>
  <si>
    <t>Bekers</t>
  </si>
  <si>
    <t>Automatensuiker t.b.v. leerlingautomaten</t>
  </si>
  <si>
    <t>Per 1.000 gram</t>
  </si>
  <si>
    <t>Bruto per 1.000 gram
excl. BTW</t>
  </si>
  <si>
    <t>Netto per 1.000 gram excl. BTW</t>
  </si>
  <si>
    <t>Automatensuiker</t>
  </si>
  <si>
    <t>Aanvullende kosten (bekers en automatensuiker)</t>
  </si>
  <si>
    <t>Naam ondertekenaar</t>
  </si>
  <si>
    <t>Handtekening</t>
  </si>
  <si>
    <t>Datum</t>
  </si>
  <si>
    <t>Naam Inschrijver</t>
  </si>
  <si>
    <t>Bekers 150 cc of 180 cc tbv leerlingautomaten</t>
  </si>
  <si>
    <t>Bruto per 1.000 stuks
excl. BTW</t>
  </si>
  <si>
    <t>Netto per 1.000 stuks excl. BTW</t>
  </si>
  <si>
    <t>Per  1.000 stuks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</si>
</sst>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 &quot;€&quot;\ * #,##0.00_ ;_ &quot;€&quot;\ * \-#,##0.00_ ;_ &quot;€&quot;\ * &quot;-&quot;??_ ;_ @_ "/>
    <numFmt numFmtId="43" formatCode="_ * #,##0.00_ ;_ * \-#,##0.00_ ;_ * &quot;-&quot;??_ ;_ @_ "/>
    <numFmt numFmtId="164" formatCode="_-&quot;€&quot;\ * #,##0.00_-;_-&quot;€&quot;\ * #,##0.00\-;_-&quot;€&quot;\ * &quot;-&quot;??_-;_-@_-"/>
    <numFmt numFmtId="165" formatCode="_-&quot;€&quot;\ * #,##0.00000_-;_-&quot;€&quot;\ * #,##0.00000\-;_-&quot;€&quot;\ * &quot;-&quot;??_-;_-@_-"/>
    <numFmt numFmtId="166" formatCode="_-&quot;€&quot;\ * #,##0.000_-;_-&quot;€&quot;\ * #,##0.000\-;_-&quot;€&quot;\ * &quot;-&quot;??_-;_-@_-"/>
    <numFmt numFmtId="167" formatCode="_-* #,##0_-;_-* #,##0\-;_-* &quot;-&quot;??_-;_-@_-"/>
    <numFmt numFmtId="168" formatCode="&quot;€&quot;\ #,##0.00_-"/>
    <numFmt numFmtId="169" formatCode="&quot;€&quot;\ #,##0.000_-"/>
    <numFmt numFmtId="170" formatCode="0.000"/>
    <numFmt numFmtId="171" formatCode="#,##0_ ;\-#,##0\ "/>
    <numFmt numFmtId="172" formatCode="_ &quot;€&quot;\ * #,##0.00_ ;_ &quot;€&quot;\ * \-#,##0.00_ ;_ &quot;€&quot;\ * &quot;-&quot;????_ ;_ @_ "/>
    <numFmt numFmtId="174" formatCode="d/mm/yy;@"/>
  </numFmts>
  <fonts count="2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indexed="8"/>
      <name val="Calibri"/>
      <family val="2"/>
    </font>
    <font>
      <b/>
      <sz val="10"/>
      <name val="Tahoma"/>
      <family val="2"/>
    </font>
    <font>
      <b/>
      <sz val="11"/>
      <color indexed="9"/>
      <name val="Calibri"/>
      <family val="2"/>
      <scheme val="minor"/>
    </font>
    <font>
      <sz val="11"/>
      <name val="Calibri"/>
      <family val="2"/>
      <scheme val="minor"/>
    </font>
    <font>
      <b/>
      <sz val="11"/>
      <name val="Calibri"/>
      <family val="2"/>
      <scheme val="minor"/>
    </font>
    <font>
      <b/>
      <sz val="12"/>
      <color theme="1"/>
      <name val="Calibri"/>
      <family val="2"/>
      <scheme val="minor"/>
    </font>
    <font>
      <b/>
      <sz val="12"/>
      <color theme="0"/>
      <name val="Calibri"/>
      <family val="2"/>
      <scheme val="minor"/>
    </font>
    <font>
      <sz val="11"/>
      <color indexed="8"/>
      <name val="Calibri"/>
      <family val="2"/>
      <scheme val="minor"/>
    </font>
    <font>
      <sz val="11"/>
      <color rgb="FFFF0000"/>
      <name val="Calibri"/>
      <family val="2"/>
      <scheme val="minor"/>
    </font>
    <font>
      <i/>
      <sz val="11"/>
      <name val="Calibri"/>
      <family val="2"/>
      <scheme val="minor"/>
    </font>
    <font>
      <sz val="11"/>
      <color rgb="FF00B050"/>
      <name val="Calibri"/>
      <family val="2"/>
      <scheme val="minor"/>
    </font>
    <font>
      <b/>
      <sz val="8"/>
      <color rgb="FFFFFFFF"/>
      <name val="Verdana"/>
      <family val="2"/>
    </font>
    <font>
      <sz val="8"/>
      <color theme="1"/>
      <name val="Verdana"/>
      <family val="2"/>
    </font>
    <font>
      <b/>
      <sz val="8"/>
      <color theme="0"/>
      <name val="Verdana"/>
      <family val="2"/>
    </font>
    <font>
      <sz val="8"/>
      <color rgb="FFFF0000"/>
      <name val="Verdana"/>
      <family val="2"/>
    </font>
    <font>
      <sz val="8"/>
      <name val="Calibri"/>
      <family val="2"/>
      <scheme val="minor"/>
    </font>
    <font>
      <sz val="8"/>
      <name val="Verdana"/>
      <family val="2"/>
    </font>
    <font>
      <b/>
      <sz val="11"/>
      <color rgb="FF00B050"/>
      <name val="Calibri"/>
      <family val="2"/>
      <scheme val="minor"/>
    </font>
    <font>
      <sz val="12"/>
      <name val="Calibri"/>
      <family val="2"/>
      <scheme val="minor"/>
    </font>
  </fonts>
  <fills count="12">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8" tint="-0.499984740745262"/>
        <bgColor indexed="64"/>
      </patternFill>
    </fill>
    <fill>
      <patternFill patternType="solid">
        <fgColor rgb="FF003366"/>
        <bgColor indexed="64"/>
      </patternFill>
    </fill>
    <fill>
      <patternFill patternType="solid">
        <fgColor rgb="FF0000FF"/>
        <bgColor indexed="64"/>
      </patternFill>
    </fill>
    <fill>
      <patternFill patternType="solid">
        <fgColor theme="0" tint="-0.14999847407452621"/>
        <bgColor indexed="64"/>
      </patternFill>
    </fill>
    <fill>
      <patternFill patternType="solid">
        <fgColor rgb="FFFF5050"/>
        <bgColor indexed="64"/>
      </patternFill>
    </fill>
    <fill>
      <patternFill patternType="solid">
        <fgColor rgb="FFCCFFFF"/>
        <bgColor indexed="64"/>
      </patternFill>
    </fill>
  </fills>
  <borders count="34">
    <border>
      <left/>
      <right/>
      <top/>
      <bottom/>
      <diagonal/>
    </border>
    <border>
      <left style="medium">
        <color indexed="64"/>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double">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auto="1"/>
      </left>
      <right style="thin">
        <color auto="1"/>
      </right>
      <top/>
      <bottom style="thin">
        <color auto="1"/>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bottom style="double">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9" fontId="1" fillId="0" borderId="0" applyFont="0" applyFill="0" applyBorder="0" applyAlignment="0" applyProtection="0"/>
  </cellStyleXfs>
  <cellXfs count="343">
    <xf numFmtId="0" fontId="0" fillId="0" borderId="0" xfId="0"/>
    <xf numFmtId="0" fontId="0" fillId="0" borderId="2" xfId="0" applyBorder="1"/>
    <xf numFmtId="0" fontId="0" fillId="0" borderId="8" xfId="0" applyBorder="1"/>
    <xf numFmtId="0" fontId="0" fillId="0" borderId="0" xfId="0" applyBorder="1"/>
    <xf numFmtId="0" fontId="0" fillId="0" borderId="12" xfId="0" applyBorder="1"/>
    <xf numFmtId="0" fontId="0" fillId="0" borderId="11" xfId="0" applyBorder="1"/>
    <xf numFmtId="10" fontId="0" fillId="0" borderId="3" xfId="0" applyNumberFormat="1" applyBorder="1"/>
    <xf numFmtId="0" fontId="0" fillId="0" borderId="3" xfId="0" applyBorder="1"/>
    <xf numFmtId="0" fontId="0" fillId="0" borderId="9" xfId="0" applyBorder="1"/>
    <xf numFmtId="0" fontId="0" fillId="0" borderId="0" xfId="0" applyFill="1"/>
    <xf numFmtId="165" fontId="5" fillId="0" borderId="0" xfId="3" applyNumberFormat="1" applyFont="1" applyFill="1" applyBorder="1" applyAlignment="1" applyProtection="1">
      <alignment horizontal="center"/>
      <protection locked="0"/>
    </xf>
    <xf numFmtId="0" fontId="0" fillId="3" borderId="8" xfId="0" applyFont="1" applyFill="1" applyBorder="1"/>
    <xf numFmtId="0" fontId="0" fillId="3" borderId="8" xfId="0" applyFill="1" applyBorder="1"/>
    <xf numFmtId="167" fontId="0" fillId="3" borderId="0" xfId="1" applyNumberFormat="1" applyFont="1" applyFill="1" applyBorder="1"/>
    <xf numFmtId="0" fontId="9" fillId="0" borderId="0" xfId="0" applyFont="1"/>
    <xf numFmtId="44" fontId="9" fillId="0" borderId="0" xfId="2" applyFont="1"/>
    <xf numFmtId="0" fontId="9" fillId="0" borderId="0" xfId="0" applyFont="1" applyBorder="1"/>
    <xf numFmtId="166" fontId="0" fillId="0" borderId="10" xfId="0" applyNumberFormat="1" applyBorder="1"/>
    <xf numFmtId="10" fontId="0" fillId="2" borderId="10" xfId="0" applyNumberFormat="1" applyFill="1" applyBorder="1"/>
    <xf numFmtId="166" fontId="0" fillId="2" borderId="10" xfId="0" applyNumberFormat="1" applyFill="1" applyBorder="1"/>
    <xf numFmtId="0" fontId="0" fillId="2" borderId="10" xfId="0" applyFill="1" applyBorder="1"/>
    <xf numFmtId="0" fontId="3" fillId="5" borderId="5" xfId="0" applyFont="1" applyFill="1" applyBorder="1"/>
    <xf numFmtId="10" fontId="3" fillId="5" borderId="6" xfId="0" applyNumberFormat="1" applyFont="1" applyFill="1" applyBorder="1"/>
    <xf numFmtId="164" fontId="0" fillId="4" borderId="8" xfId="0" applyNumberFormat="1" applyFill="1" applyBorder="1"/>
    <xf numFmtId="164" fontId="0" fillId="4" borderId="9" xfId="0" applyNumberFormat="1" applyFill="1" applyBorder="1"/>
    <xf numFmtId="168" fontId="0" fillId="4" borderId="8" xfId="0" applyNumberFormat="1" applyFill="1" applyBorder="1"/>
    <xf numFmtId="0" fontId="2" fillId="6" borderId="6" xfId="0" applyFont="1" applyFill="1" applyBorder="1"/>
    <xf numFmtId="0" fontId="2" fillId="6" borderId="5" xfId="0" applyFont="1" applyFill="1" applyBorder="1"/>
    <xf numFmtId="0" fontId="3" fillId="3" borderId="8" xfId="0" applyFont="1" applyFill="1" applyBorder="1"/>
    <xf numFmtId="0" fontId="3" fillId="3" borderId="0" xfId="0" applyFont="1" applyFill="1" applyBorder="1"/>
    <xf numFmtId="0" fontId="3" fillId="4" borderId="8" xfId="0" applyFont="1" applyFill="1" applyBorder="1"/>
    <xf numFmtId="0" fontId="3" fillId="4" borderId="9" xfId="0" applyFont="1" applyFill="1" applyBorder="1"/>
    <xf numFmtId="0" fontId="0" fillId="0" borderId="0" xfId="0" applyFont="1"/>
    <xf numFmtId="0" fontId="13" fillId="2" borderId="10" xfId="1" applyNumberFormat="1" applyFont="1" applyFill="1" applyBorder="1" applyAlignment="1" applyProtection="1">
      <alignment horizontal="left"/>
      <protection locked="0"/>
    </xf>
    <xf numFmtId="0" fontId="0" fillId="6" borderId="14" xfId="0" applyFill="1" applyBorder="1" applyAlignment="1"/>
    <xf numFmtId="0" fontId="0" fillId="6" borderId="15" xfId="0" applyFill="1" applyBorder="1" applyAlignment="1"/>
    <xf numFmtId="0" fontId="8" fillId="5" borderId="5" xfId="0" applyFont="1" applyFill="1" applyBorder="1"/>
    <xf numFmtId="0" fontId="10" fillId="6" borderId="1" xfId="0" applyFont="1" applyFill="1" applyBorder="1" applyAlignment="1">
      <alignment vertical="center"/>
    </xf>
    <xf numFmtId="0" fontId="11" fillId="0" borderId="10" xfId="4" applyFont="1" applyFill="1" applyBorder="1" applyAlignment="1">
      <alignment vertical="center" wrapText="1"/>
    </xf>
    <xf numFmtId="0" fontId="6" fillId="6" borderId="10" xfId="0" applyFont="1" applyFill="1" applyBorder="1" applyAlignment="1">
      <alignment horizontal="center" vertical="center"/>
    </xf>
    <xf numFmtId="167" fontId="0" fillId="0" borderId="0" xfId="0" applyNumberFormat="1"/>
    <xf numFmtId="164" fontId="2" fillId="6" borderId="10" xfId="0" applyNumberFormat="1" applyFont="1" applyFill="1" applyBorder="1" applyAlignment="1">
      <alignment horizontal="center" vertical="center"/>
    </xf>
    <xf numFmtId="0" fontId="10" fillId="6" borderId="5" xfId="0" applyFont="1" applyFill="1" applyBorder="1" applyAlignment="1">
      <alignment vertical="center"/>
    </xf>
    <xf numFmtId="0" fontId="7" fillId="3" borderId="0" xfId="0" applyFont="1" applyFill="1" applyBorder="1" applyAlignment="1">
      <alignment horizontal="center"/>
    </xf>
    <xf numFmtId="0" fontId="7" fillId="3" borderId="10" xfId="0" applyFont="1" applyFill="1" applyBorder="1" applyAlignment="1">
      <alignment horizontal="center" vertical="center"/>
    </xf>
    <xf numFmtId="0" fontId="3" fillId="0" borderId="16" xfId="0" applyFont="1" applyBorder="1" applyAlignment="1">
      <alignment horizontal="center" vertical="center" wrapText="1"/>
    </xf>
    <xf numFmtId="0" fontId="3" fillId="0" borderId="18" xfId="0" applyFont="1" applyBorder="1" applyAlignment="1">
      <alignment horizontal="center" vertical="center" wrapText="1"/>
    </xf>
    <xf numFmtId="0" fontId="3" fillId="5" borderId="10" xfId="0" applyFont="1" applyFill="1" applyBorder="1" applyAlignment="1">
      <alignment horizontal="center" vertical="center" wrapText="1"/>
    </xf>
    <xf numFmtId="164" fontId="7" fillId="2" borderId="10" xfId="0" applyNumberFormat="1" applyFont="1" applyFill="1" applyBorder="1" applyAlignment="1" applyProtection="1">
      <alignment horizontal="center" vertical="center"/>
      <protection locked="0"/>
    </xf>
    <xf numFmtId="164" fontId="0" fillId="2" borderId="10" xfId="0" applyNumberFormat="1" applyFill="1" applyBorder="1"/>
    <xf numFmtId="0" fontId="3" fillId="5" borderId="6" xfId="0" applyFont="1" applyFill="1" applyBorder="1" applyAlignment="1">
      <alignment horizontal="center" vertical="center"/>
    </xf>
    <xf numFmtId="0" fontId="3" fillId="5" borderId="7"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7" fillId="0" borderId="10" xfId="0" applyFont="1" applyFill="1" applyBorder="1"/>
    <xf numFmtId="167" fontId="3" fillId="3" borderId="0" xfId="1" applyNumberFormat="1" applyFont="1" applyFill="1" applyBorder="1"/>
    <xf numFmtId="168" fontId="3" fillId="4" borderId="8" xfId="0" applyNumberFormat="1" applyFont="1" applyFill="1" applyBorder="1"/>
    <xf numFmtId="0" fontId="3" fillId="0" borderId="0" xfId="0" applyFont="1"/>
    <xf numFmtId="0" fontId="3" fillId="5" borderId="5" xfId="0" applyFont="1" applyFill="1" applyBorder="1" applyAlignment="1">
      <alignment horizontal="center"/>
    </xf>
    <xf numFmtId="0" fontId="3" fillId="5" borderId="6" xfId="0" applyFont="1" applyFill="1" applyBorder="1" applyAlignment="1">
      <alignment horizontal="center"/>
    </xf>
    <xf numFmtId="0" fontId="3" fillId="5" borderId="7" xfId="0" applyFont="1" applyFill="1" applyBorder="1" applyAlignment="1">
      <alignment horizontal="center"/>
    </xf>
    <xf numFmtId="0" fontId="10" fillId="7" borderId="1" xfId="0" applyFont="1" applyFill="1" applyBorder="1" applyAlignment="1">
      <alignment vertical="center"/>
    </xf>
    <xf numFmtId="0" fontId="2" fillId="7" borderId="5" xfId="0" applyFont="1" applyFill="1" applyBorder="1"/>
    <xf numFmtId="0" fontId="3" fillId="5" borderId="6" xfId="0" applyFont="1" applyFill="1" applyBorder="1"/>
    <xf numFmtId="0" fontId="0" fillId="0" borderId="20" xfId="0" applyBorder="1"/>
    <xf numFmtId="169" fontId="0" fillId="0" borderId="20" xfId="0" applyNumberFormat="1" applyBorder="1"/>
    <xf numFmtId="169" fontId="0" fillId="0" borderId="13" xfId="0" applyNumberFormat="1" applyBorder="1"/>
    <xf numFmtId="0" fontId="2" fillId="7" borderId="6" xfId="0" applyFont="1" applyFill="1" applyBorder="1"/>
    <xf numFmtId="0" fontId="0" fillId="0" borderId="10" xfId="0" applyBorder="1"/>
    <xf numFmtId="10" fontId="0" fillId="0" borderId="10" xfId="0" applyNumberFormat="1" applyFill="1" applyBorder="1"/>
    <xf numFmtId="166" fontId="0" fillId="0" borderId="10" xfId="0" applyNumberFormat="1" applyFill="1" applyBorder="1"/>
    <xf numFmtId="0" fontId="0" fillId="0" borderId="10" xfId="0" applyFill="1" applyBorder="1"/>
    <xf numFmtId="167" fontId="0" fillId="0" borderId="10" xfId="1" applyNumberFormat="1" applyFont="1" applyFill="1" applyBorder="1"/>
    <xf numFmtId="10" fontId="0" fillId="0" borderId="0" xfId="0" applyNumberFormat="1"/>
    <xf numFmtId="166" fontId="0" fillId="0" borderId="0" xfId="0" applyNumberFormat="1"/>
    <xf numFmtId="166" fontId="2" fillId="7" borderId="6" xfId="0" applyNumberFormat="1" applyFont="1" applyFill="1" applyBorder="1"/>
    <xf numFmtId="166" fontId="2" fillId="7" borderId="10" xfId="0" applyNumberFormat="1" applyFont="1" applyFill="1" applyBorder="1"/>
    <xf numFmtId="170" fontId="0" fillId="0" borderId="0" xfId="0" applyNumberFormat="1"/>
    <xf numFmtId="0" fontId="6" fillId="7" borderId="10" xfId="3" applyFont="1" applyFill="1" applyBorder="1" applyAlignment="1">
      <alignment vertical="center"/>
    </xf>
    <xf numFmtId="0" fontId="1" fillId="0" borderId="0" xfId="0" applyFont="1"/>
    <xf numFmtId="0" fontId="8" fillId="5" borderId="10" xfId="3" applyFont="1" applyFill="1" applyBorder="1" applyAlignment="1" applyProtection="1">
      <alignment horizontal="center" vertical="center"/>
    </xf>
    <xf numFmtId="0" fontId="8" fillId="5" borderId="10" xfId="3" applyFont="1" applyFill="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10" fontId="7" fillId="0" borderId="10" xfId="3" applyNumberFormat="1" applyFont="1" applyFill="1" applyBorder="1" applyAlignment="1" applyProtection="1">
      <alignment horizontal="center"/>
      <protection locked="0"/>
    </xf>
    <xf numFmtId="0" fontId="12" fillId="0" borderId="0" xfId="0" applyFont="1" applyAlignment="1">
      <alignment wrapText="1"/>
    </xf>
    <xf numFmtId="0" fontId="2" fillId="7" borderId="10" xfId="3" applyFont="1" applyFill="1" applyBorder="1" applyAlignment="1" applyProtection="1"/>
    <xf numFmtId="167" fontId="2" fillId="7" borderId="10" xfId="3" applyNumberFormat="1" applyFont="1" applyFill="1" applyBorder="1" applyAlignment="1" applyProtection="1"/>
    <xf numFmtId="10" fontId="2" fillId="7" borderId="10" xfId="3" applyNumberFormat="1" applyFont="1" applyFill="1" applyBorder="1" applyAlignment="1" applyProtection="1">
      <alignment horizontal="center"/>
    </xf>
    <xf numFmtId="10" fontId="2" fillId="0" borderId="0" xfId="3" applyNumberFormat="1" applyFont="1" applyFill="1" applyBorder="1" applyAlignment="1" applyProtection="1"/>
    <xf numFmtId="0" fontId="2" fillId="0" borderId="0" xfId="3" applyFont="1" applyFill="1" applyBorder="1" applyAlignment="1" applyProtection="1"/>
    <xf numFmtId="167" fontId="2" fillId="0" borderId="0" xfId="3" applyNumberFormat="1" applyFont="1" applyFill="1" applyBorder="1" applyAlignment="1" applyProtection="1"/>
    <xf numFmtId="10" fontId="8" fillId="0" borderId="0" xfId="3" applyNumberFormat="1" applyFont="1" applyFill="1" applyBorder="1" applyAlignment="1" applyProtection="1"/>
    <xf numFmtId="0" fontId="0" fillId="7" borderId="5" xfId="0" applyFill="1" applyBorder="1"/>
    <xf numFmtId="0" fontId="0" fillId="7" borderId="6" xfId="0" applyFill="1" applyBorder="1"/>
    <xf numFmtId="0" fontId="3" fillId="7" borderId="7" xfId="0" applyFont="1" applyFill="1" applyBorder="1"/>
    <xf numFmtId="0" fontId="0" fillId="0" borderId="0" xfId="0" applyFill="1" applyBorder="1"/>
    <xf numFmtId="0" fontId="7" fillId="0" borderId="0" xfId="0" applyFont="1" applyFill="1" applyBorder="1"/>
    <xf numFmtId="0" fontId="0" fillId="0" borderId="12" xfId="0" applyFill="1" applyBorder="1"/>
    <xf numFmtId="0" fontId="0" fillId="0" borderId="4" xfId="0" applyBorder="1"/>
    <xf numFmtId="0" fontId="3" fillId="0" borderId="0" xfId="0" applyFont="1" applyBorder="1"/>
    <xf numFmtId="169" fontId="3" fillId="0" borderId="0" xfId="0" applyNumberFormat="1" applyFont="1" applyBorder="1"/>
    <xf numFmtId="169" fontId="3" fillId="0" borderId="9" xfId="0" applyNumberFormat="1" applyFont="1" applyBorder="1"/>
    <xf numFmtId="169" fontId="0" fillId="0" borderId="0" xfId="0" applyNumberFormat="1" applyBorder="1"/>
    <xf numFmtId="169" fontId="0" fillId="0" borderId="9" xfId="0" applyNumberFormat="1" applyBorder="1"/>
    <xf numFmtId="0" fontId="7" fillId="0" borderId="20" xfId="0" applyFont="1" applyBorder="1"/>
    <xf numFmtId="0" fontId="2" fillId="6" borderId="16" xfId="0" applyFont="1" applyFill="1" applyBorder="1" applyAlignment="1">
      <alignment vertical="center"/>
    </xf>
    <xf numFmtId="0" fontId="2" fillId="6" borderId="10" xfId="0" applyFont="1" applyFill="1" applyBorder="1" applyAlignment="1">
      <alignment vertical="center" wrapText="1"/>
    </xf>
    <xf numFmtId="0" fontId="3" fillId="5" borderId="6" xfId="0" applyFont="1" applyFill="1" applyBorder="1" applyAlignment="1">
      <alignment horizontal="center"/>
    </xf>
    <xf numFmtId="0" fontId="3" fillId="5" borderId="7" xfId="0" applyFont="1" applyFill="1" applyBorder="1" applyAlignment="1">
      <alignment horizontal="center"/>
    </xf>
    <xf numFmtId="0" fontId="3" fillId="5" borderId="6" xfId="0" applyFont="1" applyFill="1" applyBorder="1" applyAlignment="1"/>
    <xf numFmtId="166" fontId="8" fillId="5" borderId="10" xfId="0" applyNumberFormat="1" applyFont="1" applyFill="1" applyBorder="1"/>
    <xf numFmtId="0" fontId="3" fillId="5" borderId="5" xfId="0" applyFont="1" applyFill="1" applyBorder="1" applyAlignment="1">
      <alignment horizontal="left"/>
    </xf>
    <xf numFmtId="0" fontId="0" fillId="3" borderId="2" xfId="0" applyFont="1" applyFill="1" applyBorder="1"/>
    <xf numFmtId="0" fontId="7" fillId="3" borderId="3" xfId="0" applyFont="1" applyFill="1" applyBorder="1" applyAlignment="1">
      <alignment horizontal="center"/>
    </xf>
    <xf numFmtId="164" fontId="0" fillId="4" borderId="2" xfId="0" applyNumberFormat="1" applyFill="1" applyBorder="1"/>
    <xf numFmtId="164" fontId="0" fillId="4" borderId="4" xfId="0" applyNumberFormat="1" applyFill="1" applyBorder="1"/>
    <xf numFmtId="0" fontId="0" fillId="3" borderId="11" xfId="0" applyFont="1" applyFill="1" applyBorder="1"/>
    <xf numFmtId="0" fontId="7" fillId="3" borderId="12" xfId="0" applyFont="1" applyFill="1" applyBorder="1" applyAlignment="1">
      <alignment horizontal="center"/>
    </xf>
    <xf numFmtId="164" fontId="0" fillId="4" borderId="11" xfId="0" applyNumberFormat="1" applyFill="1" applyBorder="1"/>
    <xf numFmtId="164" fontId="0" fillId="4" borderId="21" xfId="0" applyNumberFormat="1" applyFill="1" applyBorder="1"/>
    <xf numFmtId="0" fontId="0" fillId="3" borderId="2" xfId="0" applyFill="1" applyBorder="1"/>
    <xf numFmtId="168" fontId="0" fillId="4" borderId="2" xfId="0" applyNumberFormat="1" applyFill="1" applyBorder="1"/>
    <xf numFmtId="0" fontId="0" fillId="3" borderId="11" xfId="0" applyFill="1" applyBorder="1"/>
    <xf numFmtId="168" fontId="0" fillId="4" borderId="11" xfId="0" applyNumberFormat="1" applyFill="1" applyBorder="1"/>
    <xf numFmtId="0" fontId="0" fillId="0" borderId="21" xfId="0" applyBorder="1"/>
    <xf numFmtId="164" fontId="3" fillId="4" borderId="0" xfId="0" applyNumberFormat="1" applyFont="1" applyFill="1" applyBorder="1"/>
    <xf numFmtId="168" fontId="0" fillId="4" borderId="0" xfId="0" applyNumberFormat="1" applyFill="1" applyBorder="1"/>
    <xf numFmtId="164" fontId="2" fillId="6" borderId="17" xfId="0" applyNumberFormat="1" applyFont="1" applyFill="1" applyBorder="1" applyAlignment="1">
      <alignment horizontal="center" vertical="center"/>
    </xf>
    <xf numFmtId="164" fontId="2" fillId="6" borderId="22" xfId="0" applyNumberFormat="1" applyFont="1" applyFill="1" applyBorder="1" applyAlignment="1">
      <alignment horizontal="center" vertical="center"/>
    </xf>
    <xf numFmtId="0" fontId="8" fillId="0" borderId="16" xfId="0" applyFont="1" applyBorder="1" applyAlignment="1">
      <alignment horizontal="center" vertical="center"/>
    </xf>
    <xf numFmtId="0" fontId="7" fillId="3" borderId="10" xfId="0" applyFont="1" applyFill="1" applyBorder="1" applyAlignment="1">
      <alignment horizontal="center"/>
    </xf>
    <xf numFmtId="0" fontId="7" fillId="0" borderId="23" xfId="0" applyFont="1" applyBorder="1"/>
    <xf numFmtId="164" fontId="0" fillId="3" borderId="24" xfId="0" applyNumberFormat="1" applyFill="1" applyBorder="1"/>
    <xf numFmtId="0" fontId="3" fillId="5" borderId="25" xfId="0" applyFont="1" applyFill="1" applyBorder="1" applyAlignment="1"/>
    <xf numFmtId="0" fontId="3" fillId="5" borderId="26" xfId="0" applyFont="1" applyFill="1" applyBorder="1" applyAlignment="1">
      <alignment horizontal="center"/>
    </xf>
    <xf numFmtId="164" fontId="3" fillId="5" borderId="27" xfId="0" applyNumberFormat="1" applyFont="1" applyFill="1" applyBorder="1"/>
    <xf numFmtId="164" fontId="0" fillId="5" borderId="7" xfId="0" applyNumberFormat="1" applyFill="1" applyBorder="1"/>
    <xf numFmtId="0" fontId="8" fillId="0" borderId="1" xfId="0" applyFont="1" applyBorder="1" applyAlignment="1">
      <alignment vertical="center"/>
    </xf>
    <xf numFmtId="0" fontId="0" fillId="3" borderId="0" xfId="0" applyFill="1"/>
    <xf numFmtId="0" fontId="0" fillId="3" borderId="1" xfId="0" applyFill="1" applyBorder="1" applyAlignment="1"/>
    <xf numFmtId="0" fontId="0" fillId="3" borderId="29" xfId="0" applyFill="1" applyBorder="1" applyAlignment="1"/>
    <xf numFmtId="0" fontId="0" fillId="3" borderId="28" xfId="0" applyFill="1" applyBorder="1" applyAlignment="1"/>
    <xf numFmtId="164" fontId="0" fillId="2" borderId="23" xfId="0" applyNumberFormat="1" applyFill="1" applyBorder="1"/>
    <xf numFmtId="0" fontId="3" fillId="5" borderId="25" xfId="0" applyFont="1" applyFill="1" applyBorder="1" applyAlignment="1">
      <alignment horizontal="center"/>
    </xf>
    <xf numFmtId="0" fontId="3" fillId="5" borderId="6" xfId="0" applyFont="1" applyFill="1" applyBorder="1" applyAlignment="1">
      <alignment horizontal="center"/>
    </xf>
    <xf numFmtId="0" fontId="3" fillId="5" borderId="7" xfId="0" applyFont="1" applyFill="1" applyBorder="1" applyAlignment="1">
      <alignment horizontal="center"/>
    </xf>
    <xf numFmtId="0" fontId="3" fillId="5" borderId="5" xfId="0" applyFont="1" applyFill="1" applyBorder="1" applyAlignment="1">
      <alignment horizontal="center"/>
    </xf>
    <xf numFmtId="167" fontId="0" fillId="3" borderId="12" xfId="1" applyNumberFormat="1" applyFont="1" applyFill="1" applyBorder="1" applyAlignment="1">
      <alignment horizontal="center"/>
    </xf>
    <xf numFmtId="164" fontId="7" fillId="4" borderId="21" xfId="0" applyNumberFormat="1" applyFont="1" applyFill="1" applyBorder="1"/>
    <xf numFmtId="167" fontId="7" fillId="3" borderId="3" xfId="1" applyNumberFormat="1" applyFont="1" applyFill="1" applyBorder="1" applyAlignment="1">
      <alignment horizontal="center"/>
    </xf>
    <xf numFmtId="164" fontId="7" fillId="4" borderId="4" xfId="0" applyNumberFormat="1" applyFont="1" applyFill="1" applyBorder="1"/>
    <xf numFmtId="0" fontId="7" fillId="0" borderId="10" xfId="3" applyFont="1" applyFill="1" applyBorder="1" applyAlignment="1" applyProtection="1"/>
    <xf numFmtId="167" fontId="7" fillId="0" borderId="10" xfId="1" applyNumberFormat="1" applyFont="1" applyFill="1" applyBorder="1" applyAlignment="1" applyProtection="1">
      <alignment horizontal="center"/>
      <protection locked="0"/>
    </xf>
    <xf numFmtId="0" fontId="2" fillId="6" borderId="11" xfId="0" applyFont="1" applyFill="1" applyBorder="1" applyAlignment="1">
      <alignment horizontal="center"/>
    </xf>
    <xf numFmtId="0" fontId="2" fillId="6" borderId="11" xfId="0" applyFont="1" applyFill="1" applyBorder="1" applyAlignment="1"/>
    <xf numFmtId="0" fontId="2" fillId="6" borderId="12" xfId="0" applyFont="1" applyFill="1" applyBorder="1" applyAlignment="1"/>
    <xf numFmtId="0" fontId="3" fillId="5" borderId="10" xfId="0" applyFont="1" applyFill="1" applyBorder="1" applyAlignment="1">
      <alignment vertical="center"/>
    </xf>
    <xf numFmtId="0" fontId="8" fillId="5" borderId="10" xfId="0" applyFont="1" applyFill="1" applyBorder="1" applyAlignment="1">
      <alignment horizontal="center" vertical="center" wrapText="1"/>
    </xf>
    <xf numFmtId="0" fontId="3" fillId="5" borderId="10" xfId="0" applyFont="1" applyFill="1" applyBorder="1" applyAlignment="1">
      <alignment horizontal="center" vertical="center"/>
    </xf>
    <xf numFmtId="167" fontId="7" fillId="3" borderId="6" xfId="1" applyNumberFormat="1" applyFont="1" applyFill="1" applyBorder="1" applyAlignment="1">
      <alignment horizontal="center"/>
    </xf>
    <xf numFmtId="168" fontId="0" fillId="4" borderId="5" xfId="0" applyNumberFormat="1" applyFill="1" applyBorder="1"/>
    <xf numFmtId="164" fontId="7" fillId="4" borderId="7" xfId="0" applyNumberFormat="1" applyFont="1" applyFill="1" applyBorder="1"/>
    <xf numFmtId="0" fontId="0" fillId="0" borderId="0" xfId="0" applyAlignment="1">
      <alignment vertical="center"/>
    </xf>
    <xf numFmtId="0" fontId="16" fillId="9" borderId="10" xfId="0" applyFont="1" applyFill="1" applyBorder="1" applyAlignment="1">
      <alignment horizontal="center" vertical="center"/>
    </xf>
    <xf numFmtId="0" fontId="15" fillId="8" borderId="10" xfId="0" applyFont="1" applyFill="1" applyBorder="1" applyAlignment="1">
      <alignment vertical="center"/>
    </xf>
    <xf numFmtId="0" fontId="16" fillId="9" borderId="10" xfId="0" applyFont="1" applyFill="1" applyBorder="1" applyAlignment="1">
      <alignment vertical="center"/>
    </xf>
    <xf numFmtId="0" fontId="16" fillId="0" borderId="10" xfId="0" applyFont="1" applyBorder="1" applyAlignment="1">
      <alignment vertical="center"/>
    </xf>
    <xf numFmtId="0" fontId="16" fillId="0" borderId="10" xfId="0" applyFont="1" applyBorder="1" applyAlignment="1">
      <alignment vertical="center" wrapText="1"/>
    </xf>
    <xf numFmtId="0" fontId="16" fillId="9" borderId="10" xfId="0" applyFont="1" applyFill="1" applyBorder="1" applyAlignment="1">
      <alignment horizontal="left" vertical="center"/>
    </xf>
    <xf numFmtId="0" fontId="16" fillId="9" borderId="10" xfId="0" applyFont="1" applyFill="1" applyBorder="1" applyAlignment="1">
      <alignment vertical="center" wrapText="1"/>
    </xf>
    <xf numFmtId="0" fontId="16" fillId="0" borderId="0" xfId="0" applyFont="1"/>
    <xf numFmtId="0" fontId="16" fillId="9" borderId="10" xfId="0" applyFont="1" applyFill="1" applyBorder="1"/>
    <xf numFmtId="0" fontId="16" fillId="0" borderId="10" xfId="0" applyFont="1" applyBorder="1" applyAlignment="1">
      <alignment horizontal="center" vertical="center"/>
    </xf>
    <xf numFmtId="0" fontId="16" fillId="0" borderId="10" xfId="0" applyFont="1" applyBorder="1"/>
    <xf numFmtId="14" fontId="16" fillId="9" borderId="10" xfId="0" applyNumberFormat="1" applyFont="1" applyFill="1" applyBorder="1" applyAlignment="1">
      <alignment horizontal="left"/>
    </xf>
    <xf numFmtId="0" fontId="0" fillId="3" borderId="3" xfId="0" applyFont="1" applyFill="1" applyBorder="1"/>
    <xf numFmtId="0" fontId="0" fillId="3" borderId="0" xfId="0" applyFont="1" applyFill="1" applyBorder="1"/>
    <xf numFmtId="0" fontId="0" fillId="3" borderId="12" xfId="0" applyFont="1" applyFill="1" applyBorder="1"/>
    <xf numFmtId="0" fontId="0" fillId="3" borderId="3" xfId="0" applyFill="1" applyBorder="1"/>
    <xf numFmtId="0" fontId="0" fillId="3" borderId="0" xfId="0" applyFill="1" applyBorder="1"/>
    <xf numFmtId="0" fontId="0" fillId="3" borderId="12" xfId="0" applyFill="1" applyBorder="1"/>
    <xf numFmtId="0" fontId="14" fillId="3" borderId="6" xfId="0" applyFont="1" applyFill="1" applyBorder="1"/>
    <xf numFmtId="0" fontId="10" fillId="6" borderId="6" xfId="0" applyFont="1" applyFill="1" applyBorder="1" applyAlignment="1">
      <alignment vertical="center"/>
    </xf>
    <xf numFmtId="0" fontId="3" fillId="5" borderId="6" xfId="0" applyFont="1" applyFill="1" applyBorder="1" applyAlignment="1">
      <alignment vertical="center"/>
    </xf>
    <xf numFmtId="0" fontId="3" fillId="5" borderId="5" xfId="0" applyFont="1" applyFill="1" applyBorder="1" applyAlignment="1">
      <alignment vertical="center"/>
    </xf>
    <xf numFmtId="164" fontId="0" fillId="3" borderId="30" xfId="0" applyNumberFormat="1" applyFill="1" applyBorder="1"/>
    <xf numFmtId="164" fontId="0" fillId="2" borderId="10" xfId="0" applyNumberFormat="1" applyFill="1" applyBorder="1" applyAlignment="1">
      <alignment vertical="center"/>
    </xf>
    <xf numFmtId="0" fontId="0" fillId="3" borderId="29" xfId="0" applyFill="1" applyBorder="1" applyAlignment="1">
      <alignment vertical="center"/>
    </xf>
    <xf numFmtId="164" fontId="0" fillId="3" borderId="24" xfId="0" applyNumberFormat="1" applyFill="1" applyBorder="1" applyAlignment="1">
      <alignment vertical="center"/>
    </xf>
    <xf numFmtId="164" fontId="0" fillId="2" borderId="31" xfId="0" applyNumberFormat="1" applyFill="1" applyBorder="1"/>
    <xf numFmtId="0" fontId="3" fillId="5" borderId="28" xfId="0" applyFont="1" applyFill="1" applyBorder="1" applyAlignment="1">
      <alignment horizontal="center"/>
    </xf>
    <xf numFmtId="164" fontId="3" fillId="5" borderId="32" xfId="0" applyNumberFormat="1" applyFont="1" applyFill="1" applyBorder="1"/>
    <xf numFmtId="164" fontId="0" fillId="3" borderId="5" xfId="0" applyNumberFormat="1" applyFill="1" applyBorder="1" applyAlignment="1">
      <alignment vertical="center"/>
    </xf>
    <xf numFmtId="164" fontId="0" fillId="3" borderId="7" xfId="0" applyNumberFormat="1" applyFill="1" applyBorder="1" applyAlignment="1">
      <alignment vertical="center"/>
    </xf>
    <xf numFmtId="0" fontId="17" fillId="8" borderId="10" xfId="0" applyFont="1" applyFill="1" applyBorder="1" applyAlignment="1">
      <alignment vertical="center" wrapText="1"/>
    </xf>
    <xf numFmtId="0" fontId="16" fillId="0" borderId="0" xfId="0" applyFont="1" applyAlignment="1">
      <alignment wrapText="1"/>
    </xf>
    <xf numFmtId="0" fontId="18" fillId="0" borderId="0" xfId="0" applyFont="1"/>
    <xf numFmtId="10" fontId="14" fillId="0" borderId="0" xfId="0" applyNumberFormat="1" applyFont="1"/>
    <xf numFmtId="0" fontId="14" fillId="0" borderId="0" xfId="0" applyFont="1" applyAlignment="1">
      <alignment horizontal="center" vertical="center"/>
    </xf>
    <xf numFmtId="0" fontId="15" fillId="8" borderId="0" xfId="0" applyFont="1" applyFill="1" applyBorder="1" applyAlignment="1">
      <alignment horizontal="center" vertical="center" wrapText="1"/>
    </xf>
    <xf numFmtId="0" fontId="15" fillId="8" borderId="0" xfId="0" applyFont="1" applyFill="1" applyBorder="1" applyAlignment="1">
      <alignment horizontal="center" vertical="center"/>
    </xf>
    <xf numFmtId="0" fontId="16" fillId="0" borderId="10" xfId="0" applyFont="1" applyBorder="1" applyAlignment="1">
      <alignment horizontal="left" vertical="center"/>
    </xf>
    <xf numFmtId="0" fontId="16" fillId="3" borderId="10" xfId="0" applyFont="1" applyFill="1" applyBorder="1" applyAlignment="1">
      <alignment horizontal="center" vertical="center"/>
    </xf>
    <xf numFmtId="0" fontId="16" fillId="0" borderId="0" xfId="0" applyFont="1" applyAlignment="1">
      <alignment horizontal="left"/>
    </xf>
    <xf numFmtId="0" fontId="15" fillId="8" borderId="0" xfId="0" applyFont="1" applyFill="1" applyBorder="1" applyAlignment="1">
      <alignment horizontal="left" vertical="center"/>
    </xf>
    <xf numFmtId="0" fontId="15" fillId="8" borderId="0" xfId="0" applyFont="1" applyFill="1" applyBorder="1" applyAlignment="1">
      <alignment horizontal="left" vertical="center" wrapText="1"/>
    </xf>
    <xf numFmtId="0" fontId="16" fillId="3" borderId="0" xfId="0" applyFont="1" applyFill="1"/>
    <xf numFmtId="0" fontId="18" fillId="0" borderId="10" xfId="0" applyFont="1" applyBorder="1" applyAlignment="1">
      <alignment horizontal="left"/>
    </xf>
    <xf numFmtId="0" fontId="18" fillId="9" borderId="10" xfId="0" applyFont="1" applyFill="1" applyBorder="1" applyAlignment="1">
      <alignment horizontal="left"/>
    </xf>
    <xf numFmtId="0" fontId="16" fillId="9" borderId="10" xfId="0" applyFont="1" applyFill="1" applyBorder="1" applyAlignment="1">
      <alignment horizontal="left"/>
    </xf>
    <xf numFmtId="14" fontId="16" fillId="0" borderId="10" xfId="0" applyNumberFormat="1" applyFont="1" applyBorder="1" applyAlignment="1">
      <alignment horizontal="left"/>
    </xf>
    <xf numFmtId="0" fontId="16" fillId="0" borderId="0" xfId="0" applyFont="1" applyAlignment="1">
      <alignment horizontal="center"/>
    </xf>
    <xf numFmtId="0" fontId="15" fillId="8" borderId="10" xfId="0" applyFont="1" applyFill="1" applyBorder="1" applyAlignment="1">
      <alignment horizontal="center" vertical="center"/>
    </xf>
    <xf numFmtId="0" fontId="16" fillId="9" borderId="10" xfId="0" applyFont="1" applyFill="1" applyBorder="1" applyAlignment="1">
      <alignment horizontal="center" vertical="center"/>
    </xf>
    <xf numFmtId="0" fontId="20" fillId="9" borderId="10" xfId="0" applyFont="1" applyFill="1" applyBorder="1" applyAlignment="1">
      <alignment vertical="center"/>
    </xf>
    <xf numFmtId="0" fontId="16" fillId="0" borderId="0" xfId="0" applyFont="1" applyAlignment="1">
      <alignment vertical="center"/>
    </xf>
    <xf numFmtId="0" fontId="20" fillId="0" borderId="10" xfId="0" applyFont="1" applyBorder="1" applyAlignment="1">
      <alignment horizontal="center" vertical="center"/>
    </xf>
    <xf numFmtId="49" fontId="20" fillId="9" borderId="10" xfId="0" applyNumberFormat="1" applyFont="1" applyFill="1" applyBorder="1" applyAlignment="1">
      <alignment horizontal="left"/>
    </xf>
    <xf numFmtId="0" fontId="16" fillId="9" borderId="10" xfId="0" applyFont="1" applyFill="1" applyBorder="1" applyAlignment="1">
      <alignment horizontal="left" vertical="center"/>
    </xf>
    <xf numFmtId="0" fontId="16" fillId="9" borderId="10" xfId="0" applyFont="1" applyFill="1" applyBorder="1" applyAlignment="1">
      <alignment horizontal="center" vertical="center"/>
    </xf>
    <xf numFmtId="0" fontId="14" fillId="0" borderId="0" xfId="0" applyFont="1"/>
    <xf numFmtId="14" fontId="20" fillId="0" borderId="10" xfId="0" applyNumberFormat="1" applyFont="1" applyBorder="1" applyAlignment="1">
      <alignment horizontal="left"/>
    </xf>
    <xf numFmtId="14" fontId="16" fillId="9" borderId="10" xfId="0" applyNumberFormat="1" applyFont="1" applyFill="1" applyBorder="1" applyAlignment="1">
      <alignment horizontal="left" vertical="center"/>
    </xf>
    <xf numFmtId="0" fontId="16" fillId="9" borderId="10" xfId="0" applyFont="1" applyFill="1" applyBorder="1" applyAlignment="1">
      <alignment vertical="center"/>
    </xf>
    <xf numFmtId="0" fontId="16" fillId="9" borderId="10" xfId="0" applyFont="1" applyFill="1" applyBorder="1" applyAlignment="1">
      <alignment horizontal="center" vertical="center"/>
    </xf>
    <xf numFmtId="0" fontId="16" fillId="10" borderId="10" xfId="0" applyFont="1" applyFill="1" applyBorder="1"/>
    <xf numFmtId="0" fontId="16" fillId="10" borderId="10" xfId="0" applyFont="1" applyFill="1" applyBorder="1" applyAlignment="1">
      <alignment vertical="center"/>
    </xf>
    <xf numFmtId="0" fontId="16" fillId="10" borderId="10" xfId="0" applyFont="1" applyFill="1" applyBorder="1" applyAlignment="1">
      <alignment horizontal="center" vertical="center"/>
    </xf>
    <xf numFmtId="0" fontId="16" fillId="10" borderId="10" xfId="0" applyFont="1" applyFill="1" applyBorder="1" applyAlignment="1">
      <alignment horizontal="left" vertical="center"/>
    </xf>
    <xf numFmtId="0" fontId="18" fillId="10" borderId="10" xfId="0" applyFont="1" applyFill="1" applyBorder="1" applyAlignment="1">
      <alignment horizontal="left"/>
    </xf>
    <xf numFmtId="0" fontId="16" fillId="10" borderId="10" xfId="0" applyFont="1" applyFill="1" applyBorder="1" applyAlignment="1">
      <alignment horizontal="left"/>
    </xf>
    <xf numFmtId="14" fontId="20" fillId="10" borderId="10" xfId="0" applyNumberFormat="1" applyFont="1" applyFill="1" applyBorder="1" applyAlignment="1">
      <alignment horizontal="left" vertical="center"/>
    </xf>
    <xf numFmtId="0" fontId="16" fillId="10" borderId="10" xfId="0" applyFont="1" applyFill="1" applyBorder="1" applyAlignment="1">
      <alignment wrapText="1"/>
    </xf>
    <xf numFmtId="0" fontId="16" fillId="10" borderId="10" xfId="0" applyFont="1" applyFill="1" applyBorder="1" applyAlignment="1">
      <alignment horizontal="left" wrapText="1"/>
    </xf>
    <xf numFmtId="0" fontId="16" fillId="10" borderId="10" xfId="0" applyFont="1" applyFill="1" applyBorder="1" applyAlignment="1">
      <alignment horizontal="center" vertical="center" wrapText="1"/>
    </xf>
    <xf numFmtId="14" fontId="16" fillId="10" borderId="10" xfId="0" applyNumberFormat="1" applyFont="1" applyFill="1" applyBorder="1" applyAlignment="1">
      <alignment horizontal="left"/>
    </xf>
    <xf numFmtId="49" fontId="20" fillId="10" borderId="10" xfId="0" applyNumberFormat="1" applyFont="1" applyFill="1" applyBorder="1" applyAlignment="1">
      <alignment horizontal="left"/>
    </xf>
    <xf numFmtId="0" fontId="20" fillId="10" borderId="10" xfId="0" applyFont="1" applyFill="1" applyBorder="1" applyAlignment="1">
      <alignment horizontal="left"/>
    </xf>
    <xf numFmtId="0" fontId="16" fillId="3" borderId="10" xfId="0" applyFont="1" applyFill="1" applyBorder="1" applyAlignment="1">
      <alignment vertical="center"/>
    </xf>
    <xf numFmtId="0" fontId="16" fillId="3" borderId="10" xfId="0" applyFont="1" applyFill="1" applyBorder="1" applyAlignment="1">
      <alignment vertical="center" wrapText="1"/>
    </xf>
    <xf numFmtId="0" fontId="20" fillId="0" borderId="10" xfId="0" applyFont="1" applyBorder="1" applyAlignment="1">
      <alignment horizontal="left" vertical="center"/>
    </xf>
    <xf numFmtId="0" fontId="20" fillId="9" borderId="10" xfId="0" applyFont="1" applyFill="1" applyBorder="1" applyAlignment="1">
      <alignment horizontal="center" vertical="center"/>
    </xf>
    <xf numFmtId="0" fontId="20" fillId="9" borderId="10" xfId="0" applyFont="1" applyFill="1" applyBorder="1"/>
    <xf numFmtId="0" fontId="20" fillId="9" borderId="10" xfId="0" applyFont="1" applyFill="1" applyBorder="1" applyAlignment="1">
      <alignment horizontal="left" vertical="center"/>
    </xf>
    <xf numFmtId="14" fontId="20" fillId="9" borderId="10" xfId="0" applyNumberFormat="1" applyFont="1" applyFill="1" applyBorder="1" applyAlignment="1">
      <alignment horizontal="left"/>
    </xf>
    <xf numFmtId="0" fontId="20" fillId="10" borderId="10" xfId="0" applyFont="1" applyFill="1" applyBorder="1" applyAlignment="1">
      <alignment horizontal="center" vertical="center"/>
    </xf>
    <xf numFmtId="0" fontId="14" fillId="0" borderId="0" xfId="0" applyFont="1" applyAlignment="1"/>
    <xf numFmtId="0" fontId="20" fillId="3" borderId="10" xfId="0" applyFont="1" applyFill="1" applyBorder="1" applyAlignment="1">
      <alignment vertical="center"/>
    </xf>
    <xf numFmtId="0" fontId="20" fillId="3" borderId="10" xfId="0" applyFont="1" applyFill="1" applyBorder="1" applyAlignment="1">
      <alignment horizontal="center" vertical="center"/>
    </xf>
    <xf numFmtId="167" fontId="14" fillId="0" borderId="0" xfId="0" applyNumberFormat="1" applyFont="1"/>
    <xf numFmtId="10" fontId="21" fillId="0" borderId="0" xfId="3" applyNumberFormat="1" applyFont="1" applyFill="1" applyBorder="1" applyAlignment="1" applyProtection="1"/>
    <xf numFmtId="0" fontId="7" fillId="0" borderId="10" xfId="0" applyFont="1" applyBorder="1" applyAlignment="1">
      <alignment vertical="center" wrapText="1"/>
    </xf>
    <xf numFmtId="0" fontId="7" fillId="3" borderId="3" xfId="0" applyFont="1" applyFill="1" applyBorder="1" applyAlignment="1">
      <alignment horizontal="center" vertical="center"/>
    </xf>
    <xf numFmtId="0" fontId="3" fillId="5" borderId="6" xfId="0" applyFont="1" applyFill="1" applyBorder="1" applyAlignment="1">
      <alignment horizontal="center"/>
    </xf>
    <xf numFmtId="0" fontId="3" fillId="5" borderId="7" xfId="0" applyFont="1" applyFill="1" applyBorder="1" applyAlignment="1">
      <alignment horizontal="center"/>
    </xf>
    <xf numFmtId="0" fontId="8" fillId="0" borderId="1" xfId="0" applyFont="1" applyBorder="1" applyAlignment="1">
      <alignment horizontal="center" vertical="center" wrapText="1"/>
    </xf>
    <xf numFmtId="0" fontId="7" fillId="3" borderId="2" xfId="0" applyFont="1" applyFill="1" applyBorder="1"/>
    <xf numFmtId="0" fontId="20" fillId="10" borderId="10" xfId="0" applyFont="1" applyFill="1" applyBorder="1" applyAlignment="1">
      <alignment horizontal="left" vertical="center"/>
    </xf>
    <xf numFmtId="0" fontId="20" fillId="10" borderId="10" xfId="0" applyFont="1" applyFill="1" applyBorder="1"/>
    <xf numFmtId="14" fontId="20" fillId="10" borderId="10" xfId="0" applyNumberFormat="1" applyFont="1" applyFill="1" applyBorder="1" applyAlignment="1">
      <alignment horizontal="left"/>
    </xf>
    <xf numFmtId="0" fontId="7" fillId="3" borderId="5" xfId="0" applyFont="1" applyFill="1" applyBorder="1"/>
    <xf numFmtId="3" fontId="14" fillId="0" borderId="0" xfId="0" applyNumberFormat="1" applyFont="1"/>
    <xf numFmtId="0" fontId="2" fillId="6" borderId="10" xfId="3" applyFont="1" applyFill="1" applyBorder="1" applyAlignment="1">
      <alignment vertical="center"/>
    </xf>
    <xf numFmtId="167" fontId="2" fillId="6" borderId="10" xfId="1" applyNumberFormat="1" applyFont="1" applyFill="1" applyBorder="1" applyAlignment="1" applyProtection="1">
      <alignment horizontal="center" vertical="center"/>
      <protection locked="0"/>
    </xf>
    <xf numFmtId="172" fontId="2" fillId="6" borderId="10" xfId="3" applyNumberFormat="1" applyFont="1" applyFill="1" applyBorder="1" applyAlignment="1" applyProtection="1">
      <alignment horizontal="center" vertical="center"/>
      <protection locked="0"/>
    </xf>
    <xf numFmtId="9" fontId="2" fillId="6" borderId="10" xfId="5" applyFont="1" applyFill="1" applyBorder="1" applyAlignment="1" applyProtection="1">
      <alignment horizontal="center" vertical="center"/>
      <protection locked="0"/>
    </xf>
    <xf numFmtId="166" fontId="2" fillId="6" borderId="10" xfId="0" applyNumberFormat="1" applyFont="1" applyFill="1" applyBorder="1" applyAlignment="1">
      <alignment horizontal="center" vertical="center"/>
    </xf>
    <xf numFmtId="44" fontId="2" fillId="6" borderId="10" xfId="0" applyNumberFormat="1" applyFont="1" applyFill="1" applyBorder="1" applyAlignment="1">
      <alignment vertical="center"/>
    </xf>
    <xf numFmtId="0" fontId="7" fillId="0" borderId="10" xfId="3" applyFont="1" applyBorder="1" applyAlignment="1">
      <alignment vertical="center"/>
    </xf>
    <xf numFmtId="171" fontId="7" fillId="0" borderId="10" xfId="1" applyNumberFormat="1" applyFont="1" applyFill="1" applyBorder="1" applyAlignment="1" applyProtection="1">
      <alignment horizontal="center" vertical="center"/>
      <protection locked="0"/>
    </xf>
    <xf numFmtId="0" fontId="13" fillId="2" borderId="10" xfId="1" applyNumberFormat="1" applyFont="1" applyFill="1" applyBorder="1" applyAlignment="1" applyProtection="1">
      <alignment horizontal="left" vertical="center"/>
      <protection locked="0"/>
    </xf>
    <xf numFmtId="172" fontId="7" fillId="2" borderId="10" xfId="3" applyNumberFormat="1" applyFont="1" applyFill="1" applyBorder="1" applyAlignment="1" applyProtection="1">
      <alignment horizontal="center" vertical="center"/>
      <protection locked="0"/>
    </xf>
    <xf numFmtId="10" fontId="7" fillId="2" borderId="10" xfId="5" applyNumberFormat="1" applyFont="1" applyFill="1" applyBorder="1" applyAlignment="1" applyProtection="1">
      <alignment horizontal="center" vertical="center"/>
      <protection locked="0"/>
    </xf>
    <xf numFmtId="44" fontId="1" fillId="0" borderId="10" xfId="0" applyNumberFormat="1" applyFont="1" applyBorder="1" applyAlignment="1">
      <alignment vertical="center"/>
    </xf>
    <xf numFmtId="0" fontId="0" fillId="2" borderId="17" xfId="0" applyFill="1" applyBorder="1"/>
    <xf numFmtId="0" fontId="10" fillId="6" borderId="19" xfId="0" applyFont="1" applyFill="1" applyBorder="1" applyAlignment="1">
      <alignment horizontal="center" vertical="center" wrapText="1"/>
    </xf>
    <xf numFmtId="0" fontId="10" fillId="6" borderId="15" xfId="0" applyFont="1" applyFill="1" applyBorder="1" applyAlignment="1">
      <alignment horizontal="center" vertical="center" wrapText="1"/>
    </xf>
    <xf numFmtId="165" fontId="8" fillId="2" borderId="5" xfId="3" applyNumberFormat="1" applyFont="1" applyFill="1" applyBorder="1" applyAlignment="1" applyProtection="1">
      <alignment horizontal="center"/>
      <protection locked="0"/>
    </xf>
    <xf numFmtId="165" fontId="8" fillId="2" borderId="6" xfId="3" applyNumberFormat="1" applyFont="1" applyFill="1" applyBorder="1" applyAlignment="1" applyProtection="1">
      <alignment horizontal="center"/>
      <protection locked="0"/>
    </xf>
    <xf numFmtId="165" fontId="8" fillId="2" borderId="7" xfId="3" applyNumberFormat="1" applyFont="1" applyFill="1" applyBorder="1" applyAlignment="1" applyProtection="1">
      <alignment horizontal="center"/>
      <protection locked="0"/>
    </xf>
    <xf numFmtId="0" fontId="3" fillId="5" borderId="5"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7" xfId="0" applyFont="1" applyFill="1" applyBorder="1" applyAlignment="1">
      <alignment horizontal="center" vertical="center"/>
    </xf>
    <xf numFmtId="0" fontId="16" fillId="9" borderId="33" xfId="0" applyFont="1" applyFill="1" applyBorder="1" applyAlignment="1">
      <alignment horizontal="center" vertical="center"/>
    </xf>
    <xf numFmtId="0" fontId="16" fillId="9" borderId="17" xfId="0" applyFont="1" applyFill="1" applyBorder="1" applyAlignment="1">
      <alignment horizontal="center" vertical="center"/>
    </xf>
    <xf numFmtId="0" fontId="16" fillId="9" borderId="33" xfId="0" applyFont="1" applyFill="1" applyBorder="1" applyAlignment="1">
      <alignment horizontal="left" vertical="center"/>
    </xf>
    <xf numFmtId="0" fontId="16" fillId="9" borderId="17" xfId="0" applyFont="1" applyFill="1" applyBorder="1" applyAlignment="1">
      <alignment horizontal="left" vertical="center"/>
    </xf>
    <xf numFmtId="0" fontId="16" fillId="3" borderId="33" xfId="0" applyFont="1" applyFill="1" applyBorder="1" applyAlignment="1">
      <alignment horizontal="left" vertical="center"/>
    </xf>
    <xf numFmtId="0" fontId="16" fillId="3" borderId="17" xfId="0" applyFont="1" applyFill="1" applyBorder="1" applyAlignment="1">
      <alignment horizontal="left" vertical="center"/>
    </xf>
    <xf numFmtId="0" fontId="16" fillId="3" borderId="33" xfId="0" applyFont="1" applyFill="1" applyBorder="1" applyAlignment="1">
      <alignment horizontal="center" vertical="center"/>
    </xf>
    <xf numFmtId="0" fontId="16" fillId="3" borderId="17" xfId="0" applyFont="1" applyFill="1" applyBorder="1" applyAlignment="1">
      <alignment horizontal="center" vertical="center"/>
    </xf>
    <xf numFmtId="0" fontId="16" fillId="9" borderId="10" xfId="0" applyFont="1" applyFill="1" applyBorder="1" applyAlignment="1">
      <alignment vertical="center"/>
    </xf>
    <xf numFmtId="0" fontId="16" fillId="9" borderId="10" xfId="0" applyFont="1" applyFill="1" applyBorder="1" applyAlignment="1">
      <alignment horizontal="left" vertical="center"/>
    </xf>
    <xf numFmtId="0" fontId="16" fillId="9" borderId="22" xfId="0" applyFont="1" applyFill="1" applyBorder="1" applyAlignment="1">
      <alignment horizontal="left" vertical="center"/>
    </xf>
    <xf numFmtId="0" fontId="16" fillId="0" borderId="33" xfId="0" applyFont="1" applyBorder="1" applyAlignment="1">
      <alignment horizontal="left" vertical="center"/>
    </xf>
    <xf numFmtId="0" fontId="16" fillId="0" borderId="22" xfId="0" applyFont="1" applyBorder="1" applyAlignment="1">
      <alignment horizontal="left" vertical="center"/>
    </xf>
    <xf numFmtId="0" fontId="16" fillId="0" borderId="17" xfId="0" applyFont="1" applyBorder="1" applyAlignment="1">
      <alignment horizontal="left" vertical="center"/>
    </xf>
    <xf numFmtId="0" fontId="16" fillId="0" borderId="10" xfId="0" applyFont="1" applyBorder="1" applyAlignment="1">
      <alignment vertical="center" wrapText="1"/>
    </xf>
    <xf numFmtId="0" fontId="16" fillId="9" borderId="10" xfId="0" applyFont="1" applyFill="1" applyBorder="1" applyAlignment="1">
      <alignment vertical="center" wrapText="1"/>
    </xf>
    <xf numFmtId="0" fontId="20" fillId="0" borderId="10" xfId="0" applyFont="1" applyBorder="1" applyAlignment="1">
      <alignment vertical="center" wrapText="1"/>
    </xf>
    <xf numFmtId="0" fontId="20" fillId="9" borderId="10" xfId="0" applyFont="1" applyFill="1" applyBorder="1" applyAlignment="1">
      <alignment vertical="center" wrapText="1"/>
    </xf>
    <xf numFmtId="0" fontId="16" fillId="9" borderId="33" xfId="0" applyFont="1" applyFill="1" applyBorder="1" applyAlignment="1">
      <alignment vertical="center"/>
    </xf>
    <xf numFmtId="0" fontId="16" fillId="9" borderId="17" xfId="0" applyFont="1" applyFill="1" applyBorder="1" applyAlignment="1">
      <alignment vertical="center"/>
    </xf>
    <xf numFmtId="0" fontId="16" fillId="9" borderId="33" xfId="0" applyFont="1" applyFill="1" applyBorder="1" applyAlignment="1">
      <alignment horizontal="left" vertical="center" wrapText="1"/>
    </xf>
    <xf numFmtId="0" fontId="16" fillId="9" borderId="17" xfId="0" applyFont="1" applyFill="1" applyBorder="1" applyAlignment="1">
      <alignment horizontal="left" vertical="center" wrapText="1"/>
    </xf>
    <xf numFmtId="0" fontId="16" fillId="9" borderId="22" xfId="0" applyFont="1" applyFill="1" applyBorder="1" applyAlignment="1">
      <alignment horizontal="center" vertical="center"/>
    </xf>
    <xf numFmtId="0" fontId="16" fillId="9" borderId="22" xfId="0" applyFont="1" applyFill="1" applyBorder="1" applyAlignment="1">
      <alignment vertical="center"/>
    </xf>
    <xf numFmtId="0" fontId="16" fillId="0" borderId="33" xfId="0" applyFont="1" applyBorder="1" applyAlignment="1">
      <alignment horizontal="center" vertical="center"/>
    </xf>
    <xf numFmtId="0" fontId="16" fillId="0" borderId="22" xfId="0" applyFont="1" applyBorder="1" applyAlignment="1">
      <alignment horizontal="center" vertical="center"/>
    </xf>
    <xf numFmtId="0" fontId="16" fillId="0" borderId="17" xfId="0" applyFont="1" applyBorder="1" applyAlignment="1">
      <alignment horizontal="center" vertical="center"/>
    </xf>
    <xf numFmtId="0" fontId="16" fillId="0" borderId="33" xfId="0" applyFont="1" applyBorder="1" applyAlignment="1">
      <alignment horizontal="left" vertical="center" wrapText="1"/>
    </xf>
    <xf numFmtId="0" fontId="16" fillId="0" borderId="22" xfId="0" applyFont="1" applyBorder="1" applyAlignment="1">
      <alignment horizontal="left" vertical="center" wrapText="1"/>
    </xf>
    <xf numFmtId="0" fontId="16" fillId="0" borderId="17" xfId="0" applyFont="1" applyBorder="1" applyAlignment="1">
      <alignment horizontal="left" vertical="center" wrapText="1"/>
    </xf>
    <xf numFmtId="0" fontId="16" fillId="3" borderId="22" xfId="0" applyFont="1" applyFill="1" applyBorder="1" applyAlignment="1">
      <alignment horizontal="left" vertical="center"/>
    </xf>
    <xf numFmtId="0" fontId="16" fillId="9" borderId="10" xfId="0" applyFont="1" applyFill="1" applyBorder="1" applyAlignment="1">
      <alignment horizontal="center" vertical="center"/>
    </xf>
    <xf numFmtId="0" fontId="16" fillId="10" borderId="5" xfId="0" applyFont="1" applyFill="1" applyBorder="1" applyAlignment="1">
      <alignment horizontal="left" vertical="top" wrapText="1"/>
    </xf>
    <xf numFmtId="0" fontId="16" fillId="10" borderId="6" xfId="0" applyFont="1" applyFill="1" applyBorder="1" applyAlignment="1">
      <alignment horizontal="left" vertical="top" wrapText="1"/>
    </xf>
    <xf numFmtId="0" fontId="16" fillId="10" borderId="7" xfId="0" applyFont="1" applyFill="1" applyBorder="1" applyAlignment="1">
      <alignment horizontal="left" vertical="top" wrapText="1"/>
    </xf>
    <xf numFmtId="0" fontId="20" fillId="10" borderId="33" xfId="0" applyFont="1" applyFill="1" applyBorder="1" applyAlignment="1">
      <alignment horizontal="left" vertical="center" wrapText="1"/>
    </xf>
    <xf numFmtId="0" fontId="20" fillId="10" borderId="22" xfId="0" applyFont="1" applyFill="1" applyBorder="1" applyAlignment="1">
      <alignment horizontal="left" vertical="center" wrapText="1"/>
    </xf>
    <xf numFmtId="0" fontId="20" fillId="10" borderId="17" xfId="0" applyFont="1" applyFill="1" applyBorder="1" applyAlignment="1">
      <alignment horizontal="left" vertical="center" wrapText="1"/>
    </xf>
    <xf numFmtId="0" fontId="3" fillId="5" borderId="6" xfId="0" applyFont="1" applyFill="1" applyBorder="1" applyAlignment="1">
      <alignment horizontal="center"/>
    </xf>
    <xf numFmtId="165" fontId="8" fillId="2" borderId="19" xfId="3" applyNumberFormat="1" applyFont="1" applyFill="1" applyBorder="1" applyAlignment="1" applyProtection="1">
      <alignment horizontal="center" vertical="center"/>
      <protection locked="0"/>
    </xf>
    <xf numFmtId="165" fontId="8" fillId="2" borderId="14" xfId="3" applyNumberFormat="1" applyFont="1" applyFill="1" applyBorder="1" applyAlignment="1" applyProtection="1">
      <alignment horizontal="center" vertical="center"/>
      <protection locked="0"/>
    </xf>
    <xf numFmtId="165" fontId="8" fillId="2" borderId="15" xfId="3" applyNumberFormat="1" applyFont="1" applyFill="1" applyBorder="1" applyAlignment="1" applyProtection="1">
      <alignment horizontal="center" vertical="center"/>
      <protection locked="0"/>
    </xf>
    <xf numFmtId="0" fontId="2" fillId="7" borderId="6" xfId="0" applyFont="1" applyFill="1" applyBorder="1" applyAlignment="1">
      <alignment horizontal="center"/>
    </xf>
    <xf numFmtId="0" fontId="2" fillId="7" borderId="7" xfId="0" applyFont="1" applyFill="1" applyBorder="1" applyAlignment="1">
      <alignment horizontal="center"/>
    </xf>
    <xf numFmtId="0" fontId="3" fillId="5" borderId="7" xfId="0" applyFont="1" applyFill="1" applyBorder="1" applyAlignment="1">
      <alignment horizontal="center"/>
    </xf>
    <xf numFmtId="0" fontId="2" fillId="7" borderId="5" xfId="0" applyFont="1" applyFill="1" applyBorder="1" applyAlignment="1">
      <alignment horizontal="left"/>
    </xf>
    <xf numFmtId="0" fontId="2" fillId="7" borderId="6" xfId="0" applyFont="1" applyFill="1" applyBorder="1" applyAlignment="1">
      <alignment horizontal="left"/>
    </xf>
    <xf numFmtId="165" fontId="8" fillId="2" borderId="5" xfId="3" applyNumberFormat="1" applyFont="1" applyFill="1" applyBorder="1" applyAlignment="1" applyProtection="1">
      <alignment horizontal="center" vertical="center"/>
      <protection locked="0"/>
    </xf>
    <xf numFmtId="165" fontId="8" fillId="2" borderId="6" xfId="3" applyNumberFormat="1" applyFont="1" applyFill="1" applyBorder="1" applyAlignment="1" applyProtection="1">
      <alignment horizontal="center" vertical="center"/>
      <protection locked="0"/>
    </xf>
    <xf numFmtId="165" fontId="8" fillId="2" borderId="7" xfId="3" applyNumberFormat="1" applyFont="1" applyFill="1" applyBorder="1" applyAlignment="1" applyProtection="1">
      <alignment horizontal="center" vertical="center"/>
      <protection locked="0"/>
    </xf>
    <xf numFmtId="0" fontId="2" fillId="6" borderId="2" xfId="0" applyFont="1" applyFill="1" applyBorder="1" applyAlignment="1">
      <alignment horizontal="center"/>
    </xf>
    <xf numFmtId="0" fontId="2" fillId="6" borderId="3" xfId="0" applyFont="1" applyFill="1" applyBorder="1" applyAlignment="1">
      <alignment horizontal="center"/>
    </xf>
    <xf numFmtId="0" fontId="2" fillId="6" borderId="4" xfId="0" applyFont="1" applyFill="1" applyBorder="1" applyAlignment="1">
      <alignment horizontal="center"/>
    </xf>
    <xf numFmtId="165" fontId="8" fillId="5" borderId="5" xfId="3" applyNumberFormat="1" applyFont="1" applyFill="1" applyBorder="1" applyAlignment="1" applyProtection="1">
      <alignment horizontal="center"/>
      <protection locked="0"/>
    </xf>
    <xf numFmtId="165" fontId="8" fillId="5" borderId="6" xfId="3" applyNumberFormat="1" applyFont="1" applyFill="1" applyBorder="1" applyAlignment="1" applyProtection="1">
      <alignment horizontal="center"/>
      <protection locked="0"/>
    </xf>
    <xf numFmtId="165" fontId="8" fillId="5" borderId="7" xfId="3" applyNumberFormat="1" applyFont="1" applyFill="1" applyBorder="1" applyAlignment="1" applyProtection="1">
      <alignment horizontal="center"/>
      <protection locked="0"/>
    </xf>
    <xf numFmtId="0" fontId="3" fillId="5" borderId="5" xfId="0" applyFont="1" applyFill="1" applyBorder="1" applyAlignment="1">
      <alignment horizontal="center"/>
    </xf>
    <xf numFmtId="0" fontId="22" fillId="11" borderId="10" xfId="0" applyFont="1" applyFill="1" applyBorder="1" applyAlignment="1" applyProtection="1">
      <alignment vertical="top"/>
      <protection locked="0"/>
    </xf>
    <xf numFmtId="174" fontId="22" fillId="11" borderId="10" xfId="0" applyNumberFormat="1" applyFont="1" applyFill="1" applyBorder="1" applyAlignment="1" applyProtection="1">
      <alignment vertical="top"/>
      <protection locked="0"/>
    </xf>
    <xf numFmtId="0" fontId="22" fillId="11" borderId="10" xfId="0" applyFont="1" applyFill="1" applyBorder="1" applyAlignment="1" applyProtection="1">
      <alignment horizontal="left" vertical="center"/>
      <protection locked="0"/>
    </xf>
  </cellXfs>
  <cellStyles count="6">
    <cellStyle name="Komma" xfId="1" builtinId="3"/>
    <cellStyle name="Procent" xfId="5" builtinId="5"/>
    <cellStyle name="Standaard" xfId="0" builtinId="0"/>
    <cellStyle name="Standaard 11" xfId="4" xr:uid="{00000000-0005-0000-0000-000003000000}"/>
    <cellStyle name="Standaard 3" xfId="3" xr:uid="{00000000-0005-0000-0000-000004000000}"/>
    <cellStyle name="Valuta" xfId="2" builtinId="4"/>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314325</xdr:colOff>
      <xdr:row>1</xdr:row>
      <xdr:rowOff>314325</xdr:rowOff>
    </xdr:from>
    <xdr:to>
      <xdr:col>3</xdr:col>
      <xdr:colOff>686117</xdr:colOff>
      <xdr:row>1</xdr:row>
      <xdr:rowOff>802005</xdr:rowOff>
    </xdr:to>
    <xdr:pic>
      <xdr:nvPicPr>
        <xdr:cNvPr id="3" name="Afbeelding 2">
          <a:extLst>
            <a:ext uri="{FF2B5EF4-FFF2-40B4-BE49-F238E27FC236}">
              <a16:creationId xmlns:a16="http://schemas.microsoft.com/office/drawing/2014/main" id="{0884403C-8C19-422C-9F49-C4E631214F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62400" y="504825"/>
          <a:ext cx="2081530" cy="4876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78441</xdr:colOff>
      <xdr:row>1</xdr:row>
      <xdr:rowOff>324971</xdr:rowOff>
    </xdr:from>
    <xdr:to>
      <xdr:col>3</xdr:col>
      <xdr:colOff>495057</xdr:colOff>
      <xdr:row>1</xdr:row>
      <xdr:rowOff>817413</xdr:rowOff>
    </xdr:to>
    <xdr:pic>
      <xdr:nvPicPr>
        <xdr:cNvPr id="3" name="Afbeelding 2">
          <a:extLst>
            <a:ext uri="{FF2B5EF4-FFF2-40B4-BE49-F238E27FC236}">
              <a16:creationId xmlns:a16="http://schemas.microsoft.com/office/drawing/2014/main" id="{F0B2CA21-D48B-476C-85CF-F0433B87E3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08294" y="593912"/>
          <a:ext cx="2081530" cy="4876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9525</xdr:colOff>
      <xdr:row>1</xdr:row>
      <xdr:rowOff>352425</xdr:rowOff>
    </xdr:from>
    <xdr:to>
      <xdr:col>3</xdr:col>
      <xdr:colOff>428942</xdr:colOff>
      <xdr:row>1</xdr:row>
      <xdr:rowOff>840105</xdr:rowOff>
    </xdr:to>
    <xdr:pic>
      <xdr:nvPicPr>
        <xdr:cNvPr id="3" name="Afbeelding 2">
          <a:extLst>
            <a:ext uri="{FF2B5EF4-FFF2-40B4-BE49-F238E27FC236}">
              <a16:creationId xmlns:a16="http://schemas.microsoft.com/office/drawing/2014/main" id="{41C9F5F7-C0D0-4331-851C-252A20FC2B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33775" y="619125"/>
          <a:ext cx="2081530" cy="4876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1433513</xdr:colOff>
      <xdr:row>1</xdr:row>
      <xdr:rowOff>423862</xdr:rowOff>
    </xdr:from>
    <xdr:to>
      <xdr:col>3</xdr:col>
      <xdr:colOff>190818</xdr:colOff>
      <xdr:row>1</xdr:row>
      <xdr:rowOff>911542</xdr:rowOff>
    </xdr:to>
    <xdr:pic>
      <xdr:nvPicPr>
        <xdr:cNvPr id="4" name="Afbeelding 3">
          <a:extLst>
            <a:ext uri="{FF2B5EF4-FFF2-40B4-BE49-F238E27FC236}">
              <a16:creationId xmlns:a16="http://schemas.microsoft.com/office/drawing/2014/main" id="{7B6773C5-DA2C-47FE-A36C-125A60882F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05313" y="690562"/>
          <a:ext cx="2272030" cy="4876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2652713</xdr:colOff>
      <xdr:row>1</xdr:row>
      <xdr:rowOff>366714</xdr:rowOff>
    </xdr:from>
    <xdr:to>
      <xdr:col>2</xdr:col>
      <xdr:colOff>124143</xdr:colOff>
      <xdr:row>1</xdr:row>
      <xdr:rowOff>854394</xdr:rowOff>
    </xdr:to>
    <xdr:pic>
      <xdr:nvPicPr>
        <xdr:cNvPr id="3" name="Afbeelding 2">
          <a:extLst>
            <a:ext uri="{FF2B5EF4-FFF2-40B4-BE49-F238E27FC236}">
              <a16:creationId xmlns:a16="http://schemas.microsoft.com/office/drawing/2014/main" id="{E1A3416E-11DF-4AB9-813A-A268A6C9C2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29238" y="547689"/>
          <a:ext cx="2081530" cy="48768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5"/>
  <sheetViews>
    <sheetView tabSelected="1" view="pageBreakPreview" zoomScaleNormal="100" zoomScaleSheetLayoutView="100" workbookViewId="0">
      <selection sqref="A1:G1"/>
    </sheetView>
  </sheetViews>
  <sheetFormatPr defaultRowHeight="15" x14ac:dyDescent="0.25"/>
  <cols>
    <col min="1" max="1" width="30.140625" customWidth="1"/>
    <col min="2" max="2" width="24.5703125" customWidth="1"/>
    <col min="3" max="3" width="25.7109375" customWidth="1"/>
    <col min="4" max="4" width="24.5703125" customWidth="1"/>
    <col min="5" max="5" width="3.5703125" style="138" customWidth="1"/>
    <col min="6" max="6" width="26.42578125" customWidth="1"/>
    <col min="7" max="7" width="20.5703125" customWidth="1"/>
  </cols>
  <sheetData>
    <row r="1" spans="1:7" x14ac:dyDescent="0.25">
      <c r="A1" s="277" t="s">
        <v>5</v>
      </c>
      <c r="B1" s="278"/>
      <c r="C1" s="278"/>
      <c r="D1" s="278"/>
      <c r="E1" s="278"/>
      <c r="F1" s="278"/>
      <c r="G1" s="279"/>
    </row>
    <row r="2" spans="1:7" ht="82.5" customHeight="1" x14ac:dyDescent="0.25"/>
    <row r="3" spans="1:7" ht="28.5" customHeight="1" x14ac:dyDescent="0.25">
      <c r="A3" s="280" t="s">
        <v>41</v>
      </c>
      <c r="B3" s="281"/>
      <c r="C3" s="281"/>
      <c r="D3" s="281"/>
      <c r="E3" s="281"/>
      <c r="F3" s="281"/>
      <c r="G3" s="282"/>
    </row>
    <row r="4" spans="1:7" ht="12.75" customHeight="1" thickBot="1" x14ac:dyDescent="0.3"/>
    <row r="5" spans="1:7" ht="30" customHeight="1" thickBot="1" x14ac:dyDescent="0.3">
      <c r="A5" s="37" t="s">
        <v>189</v>
      </c>
      <c r="B5" s="105" t="s">
        <v>188</v>
      </c>
      <c r="C5" s="34"/>
      <c r="D5" s="35"/>
      <c r="E5" s="139"/>
      <c r="F5" s="275" t="s">
        <v>240</v>
      </c>
      <c r="G5" s="276"/>
    </row>
    <row r="6" spans="1:7" ht="45" x14ac:dyDescent="0.25">
      <c r="A6" s="137"/>
      <c r="B6" s="129" t="s">
        <v>1</v>
      </c>
      <c r="C6" s="45" t="s">
        <v>37</v>
      </c>
      <c r="D6" s="46" t="s">
        <v>14</v>
      </c>
      <c r="E6" s="140"/>
      <c r="F6" s="255" t="s">
        <v>242</v>
      </c>
      <c r="G6" s="46" t="s">
        <v>14</v>
      </c>
    </row>
    <row r="7" spans="1:7" x14ac:dyDescent="0.25">
      <c r="A7" s="131" t="s">
        <v>29</v>
      </c>
      <c r="B7" s="44">
        <v>17</v>
      </c>
      <c r="C7" s="49">
        <v>0</v>
      </c>
      <c r="D7" s="132">
        <f>B7*C7</f>
        <v>0</v>
      </c>
      <c r="E7" s="140"/>
      <c r="F7" s="189">
        <v>0</v>
      </c>
      <c r="G7" s="185">
        <f>$B7*F7</f>
        <v>0</v>
      </c>
    </row>
    <row r="8" spans="1:7" s="162" customFormat="1" ht="30" x14ac:dyDescent="0.25">
      <c r="A8" s="251" t="s">
        <v>241</v>
      </c>
      <c r="B8" s="252">
        <f>B7</f>
        <v>17</v>
      </c>
      <c r="C8" s="186">
        <v>0</v>
      </c>
      <c r="D8" s="188">
        <f>B8*C8</f>
        <v>0</v>
      </c>
      <c r="E8" s="187"/>
      <c r="F8" s="192"/>
      <c r="G8" s="193"/>
    </row>
    <row r="9" spans="1:7" ht="15.75" thickBot="1" x14ac:dyDescent="0.3">
      <c r="A9" s="133"/>
      <c r="B9" s="134">
        <f>B7</f>
        <v>17</v>
      </c>
      <c r="C9" s="134" t="s">
        <v>7</v>
      </c>
      <c r="D9" s="135">
        <f>SUM(D7:D8)</f>
        <v>0</v>
      </c>
      <c r="E9" s="141"/>
      <c r="F9" s="190" t="s">
        <v>7</v>
      </c>
      <c r="G9" s="191">
        <f>SUM(G7:G7)</f>
        <v>0</v>
      </c>
    </row>
    <row r="10" spans="1:7" ht="15.75" thickBot="1" x14ac:dyDescent="0.3"/>
    <row r="11" spans="1:7" ht="29.25" customHeight="1" thickBot="1" x14ac:dyDescent="0.3">
      <c r="A11" s="37" t="s">
        <v>190</v>
      </c>
      <c r="B11" s="105" t="s">
        <v>191</v>
      </c>
      <c r="C11" s="34"/>
      <c r="D11" s="35"/>
      <c r="E11" s="139"/>
      <c r="F11" s="275" t="s">
        <v>240</v>
      </c>
      <c r="G11" s="276"/>
    </row>
    <row r="12" spans="1:7" ht="45" x14ac:dyDescent="0.25">
      <c r="A12" s="137"/>
      <c r="B12" s="129" t="s">
        <v>1</v>
      </c>
      <c r="C12" s="45" t="s">
        <v>37</v>
      </c>
      <c r="D12" s="46" t="s">
        <v>14</v>
      </c>
      <c r="E12" s="140"/>
      <c r="F12" s="255" t="s">
        <v>242</v>
      </c>
      <c r="G12" s="46" t="s">
        <v>14</v>
      </c>
    </row>
    <row r="13" spans="1:7" x14ac:dyDescent="0.25">
      <c r="A13" s="131" t="s">
        <v>29</v>
      </c>
      <c r="B13" s="44">
        <v>3</v>
      </c>
      <c r="C13" s="49">
        <v>0</v>
      </c>
      <c r="D13" s="132">
        <f>B13*C13</f>
        <v>0</v>
      </c>
      <c r="E13" s="140"/>
      <c r="F13" s="142">
        <v>0</v>
      </c>
      <c r="G13" s="132">
        <f>$B13*F13</f>
        <v>0</v>
      </c>
    </row>
    <row r="14" spans="1:7" s="162" customFormat="1" ht="30" x14ac:dyDescent="0.25">
      <c r="A14" s="251" t="s">
        <v>241</v>
      </c>
      <c r="B14" s="252">
        <f>B13</f>
        <v>3</v>
      </c>
      <c r="C14" s="186">
        <v>0</v>
      </c>
      <c r="D14" s="188">
        <f>B14*C14</f>
        <v>0</v>
      </c>
      <c r="E14" s="187"/>
      <c r="F14" s="192"/>
      <c r="G14" s="193"/>
    </row>
    <row r="15" spans="1:7" ht="15.75" thickBot="1" x14ac:dyDescent="0.3">
      <c r="A15" s="133"/>
      <c r="B15" s="134">
        <f>B13</f>
        <v>3</v>
      </c>
      <c r="C15" s="134" t="s">
        <v>7</v>
      </c>
      <c r="D15" s="135">
        <f>SUM(D13:D14)</f>
        <v>0</v>
      </c>
      <c r="E15" s="141"/>
      <c r="F15" s="143" t="s">
        <v>7</v>
      </c>
      <c r="G15" s="135">
        <f>SUM(G13:G13)</f>
        <v>0</v>
      </c>
    </row>
    <row r="16" spans="1:7" ht="15.75" thickBot="1" x14ac:dyDescent="0.3"/>
    <row r="17" spans="1:7" ht="29.25" customHeight="1" thickBot="1" x14ac:dyDescent="0.3">
      <c r="A17" s="37" t="s">
        <v>35</v>
      </c>
      <c r="B17" s="105" t="s">
        <v>192</v>
      </c>
      <c r="C17" s="34"/>
      <c r="D17" s="35"/>
      <c r="E17" s="139"/>
      <c r="F17" s="275" t="s">
        <v>240</v>
      </c>
      <c r="G17" s="276"/>
    </row>
    <row r="18" spans="1:7" ht="45" x14ac:dyDescent="0.25">
      <c r="A18" s="137"/>
      <c r="B18" s="129" t="s">
        <v>1</v>
      </c>
      <c r="C18" s="45" t="s">
        <v>37</v>
      </c>
      <c r="D18" s="46" t="s">
        <v>14</v>
      </c>
      <c r="E18" s="140"/>
      <c r="F18" s="255" t="s">
        <v>242</v>
      </c>
      <c r="G18" s="46" t="s">
        <v>14</v>
      </c>
    </row>
    <row r="19" spans="1:7" x14ac:dyDescent="0.25">
      <c r="A19" s="131" t="s">
        <v>29</v>
      </c>
      <c r="B19" s="44">
        <v>25</v>
      </c>
      <c r="C19" s="49">
        <v>0</v>
      </c>
      <c r="D19" s="132">
        <f>B19*C19</f>
        <v>0</v>
      </c>
      <c r="E19" s="140"/>
      <c r="F19" s="142">
        <v>0</v>
      </c>
      <c r="G19" s="132">
        <f>$B19*F19</f>
        <v>0</v>
      </c>
    </row>
    <row r="20" spans="1:7" ht="15.75" thickBot="1" x14ac:dyDescent="0.3">
      <c r="A20" s="133"/>
      <c r="B20" s="134">
        <f>B19</f>
        <v>25</v>
      </c>
      <c r="C20" s="134" t="s">
        <v>7</v>
      </c>
      <c r="D20" s="135">
        <f>SUM(D19:D19)</f>
        <v>0</v>
      </c>
      <c r="E20" s="141"/>
      <c r="F20" s="143" t="s">
        <v>7</v>
      </c>
      <c r="G20" s="135">
        <f>SUM(G19:G19)</f>
        <v>0</v>
      </c>
    </row>
    <row r="21" spans="1:7" ht="15.75" thickBot="1" x14ac:dyDescent="0.3"/>
    <row r="22" spans="1:7" ht="30" customHeight="1" thickBot="1" x14ac:dyDescent="0.3">
      <c r="A22" s="60" t="s">
        <v>36</v>
      </c>
      <c r="B22" s="105" t="s">
        <v>193</v>
      </c>
      <c r="C22" s="34"/>
      <c r="D22" s="35"/>
      <c r="E22" s="139"/>
      <c r="F22" s="275" t="s">
        <v>240</v>
      </c>
      <c r="G22" s="276"/>
    </row>
    <row r="23" spans="1:7" ht="45" x14ac:dyDescent="0.25">
      <c r="A23" s="137"/>
      <c r="B23" s="129" t="s">
        <v>1</v>
      </c>
      <c r="C23" s="45" t="s">
        <v>37</v>
      </c>
      <c r="D23" s="46" t="s">
        <v>14</v>
      </c>
      <c r="E23" s="140"/>
      <c r="F23" s="255" t="s">
        <v>242</v>
      </c>
      <c r="G23" s="46" t="s">
        <v>14</v>
      </c>
    </row>
    <row r="24" spans="1:7" x14ac:dyDescent="0.25">
      <c r="A24" s="131" t="s">
        <v>29</v>
      </c>
      <c r="B24" s="130">
        <v>2</v>
      </c>
      <c r="C24" s="49">
        <v>0</v>
      </c>
      <c r="D24" s="132">
        <f>B24*C24</f>
        <v>0</v>
      </c>
      <c r="E24" s="140"/>
      <c r="F24" s="142">
        <v>0</v>
      </c>
      <c r="G24" s="132">
        <f>$B24*F24</f>
        <v>0</v>
      </c>
    </row>
    <row r="25" spans="1:7" ht="15.75" thickBot="1" x14ac:dyDescent="0.3">
      <c r="A25" s="133"/>
      <c r="B25" s="134">
        <f>B24</f>
        <v>2</v>
      </c>
      <c r="C25" s="134" t="s">
        <v>7</v>
      </c>
      <c r="D25" s="135">
        <f>SUM(D24:D24)</f>
        <v>0</v>
      </c>
      <c r="E25" s="141"/>
      <c r="F25" s="143" t="s">
        <v>7</v>
      </c>
      <c r="G25" s="135">
        <f>SUM(G24:G24)</f>
        <v>0</v>
      </c>
    </row>
    <row r="26" spans="1:7" ht="15.75" thickBot="1" x14ac:dyDescent="0.3"/>
    <row r="27" spans="1:7" ht="30" customHeight="1" thickBot="1" x14ac:dyDescent="0.3">
      <c r="A27" s="60" t="s">
        <v>199</v>
      </c>
      <c r="B27" s="105" t="s">
        <v>255</v>
      </c>
      <c r="C27" s="34"/>
      <c r="D27" s="35"/>
      <c r="E27" s="139"/>
      <c r="F27" s="275" t="s">
        <v>240</v>
      </c>
      <c r="G27" s="276"/>
    </row>
    <row r="28" spans="1:7" ht="45" x14ac:dyDescent="0.25">
      <c r="A28" s="137"/>
      <c r="B28" s="129" t="s">
        <v>1</v>
      </c>
      <c r="C28" s="45" t="s">
        <v>37</v>
      </c>
      <c r="D28" s="46" t="s">
        <v>14</v>
      </c>
      <c r="E28" s="140"/>
      <c r="F28" s="255" t="s">
        <v>242</v>
      </c>
      <c r="G28" s="46" t="s">
        <v>14</v>
      </c>
    </row>
    <row r="29" spans="1:7" x14ac:dyDescent="0.25">
      <c r="A29" s="131" t="s">
        <v>29</v>
      </c>
      <c r="B29" s="44">
        <v>2</v>
      </c>
      <c r="C29" s="49">
        <v>0</v>
      </c>
      <c r="D29" s="132">
        <f>B29*C29</f>
        <v>0</v>
      </c>
      <c r="E29" s="140"/>
      <c r="F29" s="142">
        <v>0</v>
      </c>
      <c r="G29" s="132">
        <f>$B29*F29</f>
        <v>0</v>
      </c>
    </row>
    <row r="30" spans="1:7" ht="15.75" thickBot="1" x14ac:dyDescent="0.3">
      <c r="A30" s="133"/>
      <c r="B30" s="134">
        <f>B29</f>
        <v>2</v>
      </c>
      <c r="C30" s="134" t="s">
        <v>7</v>
      </c>
      <c r="D30" s="135">
        <f>SUM(D29:D29)</f>
        <v>0</v>
      </c>
      <c r="E30" s="141"/>
      <c r="F30" s="143" t="s">
        <v>7</v>
      </c>
      <c r="G30" s="135">
        <f>SUM(G29:G29)</f>
        <v>0</v>
      </c>
    </row>
    <row r="31" spans="1:7" ht="15.75" thickBot="1" x14ac:dyDescent="0.3"/>
    <row r="32" spans="1:7" ht="30" customHeight="1" thickBot="1" x14ac:dyDescent="0.3">
      <c r="A32" s="60" t="s">
        <v>236</v>
      </c>
      <c r="B32" s="105" t="s">
        <v>256</v>
      </c>
      <c r="C32" s="34"/>
      <c r="D32" s="35"/>
      <c r="E32" s="139"/>
      <c r="F32" s="275" t="s">
        <v>240</v>
      </c>
      <c r="G32" s="276"/>
    </row>
    <row r="33" spans="1:7" ht="45" x14ac:dyDescent="0.25">
      <c r="A33" s="137"/>
      <c r="B33" s="129" t="s">
        <v>1</v>
      </c>
      <c r="C33" s="45" t="s">
        <v>37</v>
      </c>
      <c r="D33" s="46" t="s">
        <v>14</v>
      </c>
      <c r="E33" s="140"/>
      <c r="F33" s="255" t="s">
        <v>242</v>
      </c>
      <c r="G33" s="46" t="s">
        <v>14</v>
      </c>
    </row>
    <row r="34" spans="1:7" x14ac:dyDescent="0.25">
      <c r="A34" s="131" t="s">
        <v>29</v>
      </c>
      <c r="B34" s="44">
        <v>2</v>
      </c>
      <c r="C34" s="49">
        <v>0</v>
      </c>
      <c r="D34" s="132">
        <f>B34*C34</f>
        <v>0</v>
      </c>
      <c r="E34" s="140"/>
      <c r="F34" s="142">
        <v>0</v>
      </c>
      <c r="G34" s="132">
        <f>$B34*F34</f>
        <v>0</v>
      </c>
    </row>
    <row r="35" spans="1:7" ht="15.75" thickBot="1" x14ac:dyDescent="0.3">
      <c r="A35" s="133"/>
      <c r="B35" s="134">
        <f>B34</f>
        <v>2</v>
      </c>
      <c r="C35" s="134" t="s">
        <v>7</v>
      </c>
      <c r="D35" s="135">
        <f>SUM(D34:D34)</f>
        <v>0</v>
      </c>
      <c r="E35" s="141"/>
      <c r="F35" s="143" t="s">
        <v>7</v>
      </c>
      <c r="G35" s="135">
        <f>SUM(G34:G34)</f>
        <v>0</v>
      </c>
    </row>
  </sheetData>
  <mergeCells count="8">
    <mergeCell ref="F32:G32"/>
    <mergeCell ref="F22:G22"/>
    <mergeCell ref="F27:G27"/>
    <mergeCell ref="A1:G1"/>
    <mergeCell ref="A3:G3"/>
    <mergeCell ref="F5:G5"/>
    <mergeCell ref="F11:G11"/>
    <mergeCell ref="F17:G17"/>
  </mergeCells>
  <pageMargins left="0.70866141732283472" right="0.70866141732283472" top="0.74803149606299213" bottom="0.74803149606299213" header="0.31496062992125984" footer="0.31496062992125984"/>
  <pageSetup paperSize="9" scale="53" orientation="landscape" r:id="rId1"/>
  <headerFooter>
    <oddFooter>&amp;L&amp;F&amp;R&amp;A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0CC0E-2669-4EF7-990D-13BB1BF63B60}">
  <sheetPr>
    <pageSetUpPr fitToPage="1"/>
  </sheetPr>
  <dimension ref="A1:O83"/>
  <sheetViews>
    <sheetView zoomScaleNormal="100" workbookViewId="0">
      <pane ySplit="1" topLeftCell="A2" activePane="bottomLeft" state="frozen"/>
      <selection pane="bottomLeft" activeCell="G33" sqref="G33"/>
    </sheetView>
  </sheetViews>
  <sheetFormatPr defaultColWidth="9.140625" defaultRowHeight="10.5" x14ac:dyDescent="0.15"/>
  <cols>
    <col min="1" max="1" width="19.7109375" style="195" customWidth="1"/>
    <col min="2" max="2" width="24.7109375" style="170" bestFit="1" customWidth="1"/>
    <col min="3" max="3" width="23.28515625" style="170" bestFit="1" customWidth="1"/>
    <col min="4" max="4" width="7.5703125" style="211" bestFit="1" customWidth="1"/>
    <col min="5" max="5" width="12.42578125" style="170" bestFit="1" customWidth="1"/>
    <col min="6" max="6" width="1.7109375" style="170" customWidth="1"/>
    <col min="7" max="7" width="11.140625" style="170" bestFit="1" customWidth="1"/>
    <col min="8" max="8" width="14.7109375" style="170" bestFit="1" customWidth="1"/>
    <col min="9" max="9" width="9.85546875" style="170" bestFit="1" customWidth="1"/>
    <col min="10" max="10" width="18.7109375" style="203" bestFit="1" customWidth="1"/>
    <col min="11" max="11" width="12.140625" style="170" bestFit="1" customWidth="1"/>
    <col min="12" max="12" width="14.140625" style="203" customWidth="1"/>
    <col min="13" max="13" width="56" style="203" customWidth="1"/>
    <col min="14" max="14" width="2" style="170" customWidth="1"/>
    <col min="15" max="15" width="9.140625" style="170" customWidth="1"/>
    <col min="16" max="16384" width="9.140625" style="170"/>
  </cols>
  <sheetData>
    <row r="1" spans="1:15" ht="39.75" customHeight="1" x14ac:dyDescent="0.15">
      <c r="A1" s="194" t="s">
        <v>45</v>
      </c>
      <c r="B1" s="164" t="s">
        <v>46</v>
      </c>
      <c r="C1" s="164" t="s">
        <v>47</v>
      </c>
      <c r="D1" s="212" t="s">
        <v>48</v>
      </c>
      <c r="E1" s="164" t="s">
        <v>49</v>
      </c>
      <c r="G1" s="199" t="s">
        <v>180</v>
      </c>
      <c r="H1" s="200" t="s">
        <v>181</v>
      </c>
      <c r="I1" s="200" t="s">
        <v>186</v>
      </c>
      <c r="J1" s="204" t="s">
        <v>187</v>
      </c>
      <c r="K1" s="199" t="s">
        <v>234</v>
      </c>
      <c r="L1" s="205" t="s">
        <v>228</v>
      </c>
      <c r="M1" s="205" t="s">
        <v>227</v>
      </c>
    </row>
    <row r="2" spans="1:15" x14ac:dyDescent="0.15">
      <c r="A2" s="169" t="s">
        <v>50</v>
      </c>
      <c r="B2" s="223" t="s">
        <v>51</v>
      </c>
      <c r="C2" s="223" t="s">
        <v>51</v>
      </c>
      <c r="D2" s="219">
        <v>25</v>
      </c>
      <c r="E2" s="223" t="s">
        <v>52</v>
      </c>
      <c r="G2" s="227">
        <v>1</v>
      </c>
      <c r="H2" s="227" t="s">
        <v>38</v>
      </c>
      <c r="I2" s="227" t="s">
        <v>183</v>
      </c>
      <c r="J2" s="228" t="s">
        <v>184</v>
      </c>
      <c r="K2" s="225" t="s">
        <v>182</v>
      </c>
      <c r="L2" s="236"/>
      <c r="M2" s="236" t="s">
        <v>208</v>
      </c>
      <c r="O2" s="196"/>
    </row>
    <row r="3" spans="1:15" x14ac:dyDescent="0.15">
      <c r="A3" s="297" t="s">
        <v>53</v>
      </c>
      <c r="B3" s="166" t="s">
        <v>54</v>
      </c>
      <c r="C3" s="166" t="s">
        <v>55</v>
      </c>
      <c r="D3" s="172">
        <v>77</v>
      </c>
      <c r="E3" s="166" t="s">
        <v>56</v>
      </c>
      <c r="G3" s="227">
        <v>1</v>
      </c>
      <c r="H3" s="227" t="s">
        <v>3</v>
      </c>
      <c r="I3" s="227" t="s">
        <v>183</v>
      </c>
      <c r="J3" s="228" t="s">
        <v>184</v>
      </c>
      <c r="K3" s="225" t="s">
        <v>209</v>
      </c>
      <c r="L3" s="229"/>
      <c r="M3" s="318" t="s">
        <v>235</v>
      </c>
      <c r="O3" s="196"/>
    </row>
    <row r="4" spans="1:15" x14ac:dyDescent="0.15">
      <c r="A4" s="297"/>
      <c r="B4" s="294" t="s">
        <v>57</v>
      </c>
      <c r="C4" s="294" t="s">
        <v>57</v>
      </c>
      <c r="D4" s="307">
        <v>60</v>
      </c>
      <c r="E4" s="294" t="s">
        <v>56</v>
      </c>
      <c r="G4" s="227">
        <v>1</v>
      </c>
      <c r="H4" s="227" t="s">
        <v>38</v>
      </c>
      <c r="I4" s="227" t="s">
        <v>210</v>
      </c>
      <c r="J4" s="228" t="s">
        <v>211</v>
      </c>
      <c r="K4" s="225" t="s">
        <v>209</v>
      </c>
      <c r="L4" s="229"/>
      <c r="M4" s="319"/>
      <c r="O4" s="196"/>
    </row>
    <row r="5" spans="1:15" x14ac:dyDescent="0.15">
      <c r="A5" s="297"/>
      <c r="B5" s="295"/>
      <c r="C5" s="295"/>
      <c r="D5" s="308"/>
      <c r="E5" s="295"/>
      <c r="G5" s="227">
        <v>2</v>
      </c>
      <c r="H5" s="227" t="s">
        <v>3</v>
      </c>
      <c r="I5" s="227" t="s">
        <v>183</v>
      </c>
      <c r="J5" s="228" t="s">
        <v>184</v>
      </c>
      <c r="K5" s="225" t="s">
        <v>209</v>
      </c>
      <c r="L5" s="229"/>
      <c r="M5" s="319"/>
      <c r="O5" s="196"/>
    </row>
    <row r="6" spans="1:15" x14ac:dyDescent="0.15">
      <c r="A6" s="297"/>
      <c r="B6" s="295"/>
      <c r="C6" s="295"/>
      <c r="D6" s="308"/>
      <c r="E6" s="295"/>
      <c r="G6" s="227">
        <v>1</v>
      </c>
      <c r="H6" s="227" t="s">
        <v>3</v>
      </c>
      <c r="I6" s="227" t="s">
        <v>183</v>
      </c>
      <c r="J6" s="228" t="s">
        <v>184</v>
      </c>
      <c r="K6" s="225" t="s">
        <v>209</v>
      </c>
      <c r="L6" s="229"/>
      <c r="M6" s="319"/>
      <c r="O6" s="196"/>
    </row>
    <row r="7" spans="1:15" x14ac:dyDescent="0.15">
      <c r="A7" s="297"/>
      <c r="B7" s="296"/>
      <c r="C7" s="296"/>
      <c r="D7" s="309"/>
      <c r="E7" s="296"/>
      <c r="G7" s="227">
        <v>1</v>
      </c>
      <c r="H7" s="227" t="s">
        <v>38</v>
      </c>
      <c r="I7" s="227" t="s">
        <v>183</v>
      </c>
      <c r="J7" s="228" t="s">
        <v>184</v>
      </c>
      <c r="K7" s="225" t="s">
        <v>209</v>
      </c>
      <c r="L7" s="229"/>
      <c r="M7" s="319"/>
      <c r="O7" s="196"/>
    </row>
    <row r="8" spans="1:15" x14ac:dyDescent="0.15">
      <c r="A8" s="297"/>
      <c r="B8" s="294" t="s">
        <v>58</v>
      </c>
      <c r="C8" s="294" t="s">
        <v>59</v>
      </c>
      <c r="D8" s="307">
        <v>100</v>
      </c>
      <c r="E8" s="294" t="s">
        <v>56</v>
      </c>
      <c r="G8" s="227">
        <v>1</v>
      </c>
      <c r="H8" s="227" t="s">
        <v>3</v>
      </c>
      <c r="I8" s="227" t="s">
        <v>183</v>
      </c>
      <c r="J8" s="228" t="s">
        <v>184</v>
      </c>
      <c r="K8" s="225" t="s">
        <v>209</v>
      </c>
      <c r="L8" s="229"/>
      <c r="M8" s="319"/>
      <c r="O8" s="196"/>
    </row>
    <row r="9" spans="1:15" x14ac:dyDescent="0.15">
      <c r="A9" s="297"/>
      <c r="B9" s="296"/>
      <c r="C9" s="296"/>
      <c r="D9" s="309"/>
      <c r="E9" s="296"/>
      <c r="G9" s="227">
        <v>1</v>
      </c>
      <c r="H9" s="227" t="s">
        <v>3</v>
      </c>
      <c r="I9" s="227" t="s">
        <v>183</v>
      </c>
      <c r="J9" s="228" t="s">
        <v>184</v>
      </c>
      <c r="K9" s="225" t="s">
        <v>209</v>
      </c>
      <c r="L9" s="229"/>
      <c r="M9" s="319"/>
      <c r="O9" s="196"/>
    </row>
    <row r="10" spans="1:15" x14ac:dyDescent="0.15">
      <c r="A10" s="297"/>
      <c r="B10" s="294" t="s">
        <v>60</v>
      </c>
      <c r="C10" s="294" t="s">
        <v>61</v>
      </c>
      <c r="D10" s="307">
        <v>35</v>
      </c>
      <c r="E10" s="294" t="s">
        <v>56</v>
      </c>
      <c r="G10" s="227">
        <v>2</v>
      </c>
      <c r="H10" s="227" t="s">
        <v>3</v>
      </c>
      <c r="I10" s="227" t="s">
        <v>183</v>
      </c>
      <c r="J10" s="228" t="s">
        <v>184</v>
      </c>
      <c r="K10" s="225" t="s">
        <v>209</v>
      </c>
      <c r="L10" s="229"/>
      <c r="M10" s="319"/>
      <c r="O10" s="196"/>
    </row>
    <row r="11" spans="1:15" x14ac:dyDescent="0.15">
      <c r="A11" s="297"/>
      <c r="B11" s="296"/>
      <c r="C11" s="296"/>
      <c r="D11" s="309"/>
      <c r="E11" s="296"/>
      <c r="G11" s="227">
        <v>1</v>
      </c>
      <c r="H11" s="227" t="s">
        <v>3</v>
      </c>
      <c r="I11" s="227" t="s">
        <v>183</v>
      </c>
      <c r="J11" s="228" t="s">
        <v>184</v>
      </c>
      <c r="K11" s="225" t="s">
        <v>209</v>
      </c>
      <c r="L11" s="229"/>
      <c r="M11" s="319"/>
      <c r="O11" s="196"/>
    </row>
    <row r="12" spans="1:15" x14ac:dyDescent="0.15">
      <c r="A12" s="297"/>
      <c r="B12" s="166" t="s">
        <v>62</v>
      </c>
      <c r="C12" s="166" t="s">
        <v>55</v>
      </c>
      <c r="D12" s="172">
        <v>75</v>
      </c>
      <c r="E12" s="166" t="s">
        <v>56</v>
      </c>
      <c r="G12" s="227">
        <v>1</v>
      </c>
      <c r="H12" s="227" t="s">
        <v>38</v>
      </c>
      <c r="I12" s="227" t="s">
        <v>183</v>
      </c>
      <c r="J12" s="228" t="s">
        <v>184</v>
      </c>
      <c r="K12" s="225" t="s">
        <v>209</v>
      </c>
      <c r="L12" s="229"/>
      <c r="M12" s="319"/>
      <c r="O12" s="196"/>
    </row>
    <row r="13" spans="1:15" x14ac:dyDescent="0.15">
      <c r="A13" s="297"/>
      <c r="B13" s="238" t="s">
        <v>63</v>
      </c>
      <c r="C13" s="238" t="s">
        <v>64</v>
      </c>
      <c r="D13" s="202">
        <v>17</v>
      </c>
      <c r="E13" s="238" t="s">
        <v>56</v>
      </c>
      <c r="F13" s="206"/>
      <c r="G13" s="227">
        <v>0</v>
      </c>
      <c r="H13" s="227" t="s">
        <v>218</v>
      </c>
      <c r="I13" s="227" t="s">
        <v>218</v>
      </c>
      <c r="J13" s="228" t="s">
        <v>218</v>
      </c>
      <c r="K13" s="225" t="s">
        <v>218</v>
      </c>
      <c r="L13" s="229"/>
      <c r="M13" s="319"/>
      <c r="O13" s="196"/>
    </row>
    <row r="14" spans="1:15" x14ac:dyDescent="0.15">
      <c r="A14" s="297"/>
      <c r="B14" s="238" t="s">
        <v>65</v>
      </c>
      <c r="C14" s="238" t="s">
        <v>55</v>
      </c>
      <c r="D14" s="202">
        <v>85</v>
      </c>
      <c r="E14" s="238" t="s">
        <v>56</v>
      </c>
      <c r="G14" s="227">
        <v>1</v>
      </c>
      <c r="H14" s="227" t="s">
        <v>3</v>
      </c>
      <c r="I14" s="227" t="s">
        <v>183</v>
      </c>
      <c r="J14" s="228" t="s">
        <v>184</v>
      </c>
      <c r="K14" s="225" t="s">
        <v>209</v>
      </c>
      <c r="L14" s="229"/>
      <c r="M14" s="319"/>
      <c r="O14" s="196"/>
    </row>
    <row r="15" spans="1:15" x14ac:dyDescent="0.15">
      <c r="A15" s="297"/>
      <c r="B15" s="287" t="s">
        <v>66</v>
      </c>
      <c r="C15" s="287" t="s">
        <v>66</v>
      </c>
      <c r="D15" s="289">
        <v>195</v>
      </c>
      <c r="E15" s="287" t="s">
        <v>56</v>
      </c>
      <c r="G15" s="227">
        <v>1</v>
      </c>
      <c r="H15" s="227" t="s">
        <v>38</v>
      </c>
      <c r="I15" s="227" t="s">
        <v>183</v>
      </c>
      <c r="J15" s="228" t="s">
        <v>184</v>
      </c>
      <c r="K15" s="225" t="s">
        <v>209</v>
      </c>
      <c r="L15" s="229"/>
      <c r="M15" s="319"/>
      <c r="O15" s="196"/>
    </row>
    <row r="16" spans="1:15" x14ac:dyDescent="0.15">
      <c r="A16" s="297"/>
      <c r="B16" s="288"/>
      <c r="C16" s="288"/>
      <c r="D16" s="290"/>
      <c r="E16" s="288"/>
      <c r="G16" s="227">
        <v>1</v>
      </c>
      <c r="H16" s="227" t="s">
        <v>38</v>
      </c>
      <c r="I16" s="227" t="s">
        <v>183</v>
      </c>
      <c r="J16" s="228" t="s">
        <v>184</v>
      </c>
      <c r="K16" s="225" t="s">
        <v>209</v>
      </c>
      <c r="L16" s="229"/>
      <c r="M16" s="320"/>
      <c r="O16" s="196"/>
    </row>
    <row r="17" spans="1:15" x14ac:dyDescent="0.15">
      <c r="A17" s="298" t="s">
        <v>67</v>
      </c>
      <c r="B17" s="285" t="s">
        <v>68</v>
      </c>
      <c r="C17" s="285" t="s">
        <v>69</v>
      </c>
      <c r="D17" s="283">
        <v>31</v>
      </c>
      <c r="E17" s="285" t="s">
        <v>70</v>
      </c>
      <c r="G17" s="227">
        <v>1</v>
      </c>
      <c r="H17" s="227" t="s">
        <v>38</v>
      </c>
      <c r="I17" s="227" t="s">
        <v>183</v>
      </c>
      <c r="J17" s="228" t="s">
        <v>184</v>
      </c>
      <c r="K17" s="225" t="s">
        <v>185</v>
      </c>
      <c r="L17" s="230"/>
      <c r="M17" s="230" t="s">
        <v>224</v>
      </c>
      <c r="N17" s="206"/>
    </row>
    <row r="18" spans="1:15" x14ac:dyDescent="0.15">
      <c r="A18" s="298"/>
      <c r="B18" s="286"/>
      <c r="C18" s="286"/>
      <c r="D18" s="284"/>
      <c r="E18" s="286"/>
      <c r="G18" s="227">
        <v>1</v>
      </c>
      <c r="H18" s="227" t="s">
        <v>3</v>
      </c>
      <c r="I18" s="227" t="s">
        <v>210</v>
      </c>
      <c r="J18" s="228" t="s">
        <v>211</v>
      </c>
      <c r="K18" s="225"/>
      <c r="L18" s="230"/>
      <c r="M18" s="230" t="s">
        <v>226</v>
      </c>
      <c r="N18" s="206"/>
      <c r="O18" s="196"/>
    </row>
    <row r="19" spans="1:15" x14ac:dyDescent="0.15">
      <c r="A19" s="298"/>
      <c r="B19" s="223" t="s">
        <v>71</v>
      </c>
      <c r="C19" s="223" t="s">
        <v>72</v>
      </c>
      <c r="D19" s="219">
        <v>1</v>
      </c>
      <c r="E19" s="223" t="s">
        <v>73</v>
      </c>
      <c r="G19" s="227">
        <v>1</v>
      </c>
      <c r="H19" s="227" t="s">
        <v>38</v>
      </c>
      <c r="I19" s="227" t="s">
        <v>183</v>
      </c>
      <c r="J19" s="228" t="s">
        <v>184</v>
      </c>
      <c r="K19" s="225"/>
      <c r="L19" s="230"/>
      <c r="M19" s="230" t="s">
        <v>225</v>
      </c>
      <c r="N19" s="206"/>
    </row>
    <row r="20" spans="1:15" x14ac:dyDescent="0.15">
      <c r="A20" s="299" t="s">
        <v>74</v>
      </c>
      <c r="B20" s="166" t="s">
        <v>75</v>
      </c>
      <c r="C20" s="166" t="s">
        <v>76</v>
      </c>
      <c r="D20" s="172">
        <v>59</v>
      </c>
      <c r="E20" s="166" t="s">
        <v>75</v>
      </c>
      <c r="G20" s="248">
        <v>2</v>
      </c>
      <c r="H20" s="216" t="s">
        <v>3</v>
      </c>
      <c r="I20" s="172" t="s">
        <v>183</v>
      </c>
      <c r="J20" s="240" t="s">
        <v>184</v>
      </c>
      <c r="K20" s="173" t="s">
        <v>214</v>
      </c>
      <c r="L20" s="221">
        <v>44562</v>
      </c>
      <c r="M20" s="207"/>
      <c r="O20" s="196"/>
    </row>
    <row r="21" spans="1:15" x14ac:dyDescent="0.15">
      <c r="A21" s="299"/>
      <c r="B21" s="166" t="s">
        <v>77</v>
      </c>
      <c r="C21" s="166" t="s">
        <v>78</v>
      </c>
      <c r="D21" s="172">
        <v>9</v>
      </c>
      <c r="E21" s="166" t="s">
        <v>75</v>
      </c>
      <c r="G21" s="245">
        <v>0</v>
      </c>
      <c r="H21" s="227" t="s">
        <v>218</v>
      </c>
      <c r="I21" s="227" t="s">
        <v>218</v>
      </c>
      <c r="J21" s="228" t="s">
        <v>218</v>
      </c>
      <c r="K21" s="225" t="s">
        <v>218</v>
      </c>
      <c r="L21" s="229"/>
      <c r="M21" s="229"/>
      <c r="O21" s="196"/>
    </row>
    <row r="22" spans="1:15" x14ac:dyDescent="0.15">
      <c r="A22" s="300" t="s">
        <v>79</v>
      </c>
      <c r="B22" s="214" t="s">
        <v>215</v>
      </c>
      <c r="C22" s="165" t="s">
        <v>80</v>
      </c>
      <c r="D22" s="163">
        <v>49</v>
      </c>
      <c r="E22" s="165" t="s">
        <v>81</v>
      </c>
      <c r="G22" s="241">
        <v>1</v>
      </c>
      <c r="H22" s="163" t="s">
        <v>3</v>
      </c>
      <c r="I22" s="163" t="s">
        <v>210</v>
      </c>
      <c r="J22" s="168" t="s">
        <v>184</v>
      </c>
      <c r="K22" s="171" t="s">
        <v>219</v>
      </c>
      <c r="L22" s="174">
        <v>44348</v>
      </c>
      <c r="M22" s="174"/>
      <c r="O22" s="196"/>
    </row>
    <row r="23" spans="1:15" x14ac:dyDescent="0.15">
      <c r="A23" s="300"/>
      <c r="B23" s="214" t="s">
        <v>216</v>
      </c>
      <c r="C23" s="223" t="s">
        <v>82</v>
      </c>
      <c r="D23" s="219">
        <v>46</v>
      </c>
      <c r="E23" s="223" t="s">
        <v>81</v>
      </c>
      <c r="G23" s="227">
        <v>0</v>
      </c>
      <c r="H23" s="227" t="s">
        <v>218</v>
      </c>
      <c r="I23" s="227" t="s">
        <v>218</v>
      </c>
      <c r="J23" s="228" t="s">
        <v>218</v>
      </c>
      <c r="K23" s="225" t="s">
        <v>218</v>
      </c>
      <c r="L23" s="230"/>
      <c r="M23" s="230" t="s">
        <v>217</v>
      </c>
      <c r="O23" s="196"/>
    </row>
    <row r="24" spans="1:15" x14ac:dyDescent="0.15">
      <c r="A24" s="300"/>
      <c r="B24" s="214" t="s">
        <v>83</v>
      </c>
      <c r="C24" s="214" t="s">
        <v>84</v>
      </c>
      <c r="D24" s="163" t="s">
        <v>85</v>
      </c>
      <c r="E24" s="165" t="s">
        <v>81</v>
      </c>
      <c r="G24" s="241">
        <v>2</v>
      </c>
      <c r="H24" s="163" t="s">
        <v>3</v>
      </c>
      <c r="I24" s="163" t="s">
        <v>210</v>
      </c>
      <c r="J24" s="168" t="s">
        <v>184</v>
      </c>
      <c r="K24" s="171" t="s">
        <v>219</v>
      </c>
      <c r="L24" s="174">
        <v>44348</v>
      </c>
      <c r="M24" s="174"/>
      <c r="O24" s="196"/>
    </row>
    <row r="25" spans="1:15" x14ac:dyDescent="0.15">
      <c r="A25" s="299" t="s">
        <v>86</v>
      </c>
      <c r="B25" s="166" t="s">
        <v>54</v>
      </c>
      <c r="C25" s="166" t="s">
        <v>87</v>
      </c>
      <c r="D25" s="172">
        <v>6</v>
      </c>
      <c r="E25" s="166" t="s">
        <v>88</v>
      </c>
      <c r="G25" s="202">
        <v>1</v>
      </c>
      <c r="H25" s="216" t="s">
        <v>3</v>
      </c>
      <c r="I25" s="172" t="s">
        <v>183</v>
      </c>
      <c r="J25" s="240" t="s">
        <v>184</v>
      </c>
      <c r="K25" s="173" t="s">
        <v>220</v>
      </c>
      <c r="L25" s="210">
        <v>44562</v>
      </c>
      <c r="M25" s="210"/>
      <c r="O25" s="196"/>
    </row>
    <row r="26" spans="1:15" x14ac:dyDescent="0.15">
      <c r="A26" s="299"/>
      <c r="B26" s="166" t="s">
        <v>89</v>
      </c>
      <c r="C26" s="166" t="s">
        <v>90</v>
      </c>
      <c r="D26" s="172" t="s">
        <v>91</v>
      </c>
      <c r="E26" s="166" t="s">
        <v>88</v>
      </c>
      <c r="G26" s="202">
        <v>1</v>
      </c>
      <c r="H26" s="216" t="s">
        <v>3</v>
      </c>
      <c r="I26" s="172" t="s">
        <v>183</v>
      </c>
      <c r="J26" s="240" t="s">
        <v>184</v>
      </c>
      <c r="K26" s="173" t="s">
        <v>220</v>
      </c>
      <c r="L26" s="210">
        <v>44562</v>
      </c>
      <c r="M26" s="210"/>
      <c r="O26" s="196"/>
    </row>
    <row r="27" spans="1:15" x14ac:dyDescent="0.15">
      <c r="A27" s="299"/>
      <c r="B27" s="166" t="s">
        <v>92</v>
      </c>
      <c r="C27" s="166" t="s">
        <v>93</v>
      </c>
      <c r="D27" s="172">
        <v>4</v>
      </c>
      <c r="E27" s="166" t="s">
        <v>88</v>
      </c>
      <c r="G27" s="202">
        <v>1</v>
      </c>
      <c r="H27" s="216" t="s">
        <v>3</v>
      </c>
      <c r="I27" s="172" t="s">
        <v>183</v>
      </c>
      <c r="J27" s="240" t="s">
        <v>184</v>
      </c>
      <c r="K27" s="173" t="s">
        <v>220</v>
      </c>
      <c r="L27" s="210">
        <v>44562</v>
      </c>
      <c r="M27" s="210"/>
      <c r="O27" s="196"/>
    </row>
    <row r="28" spans="1:15" s="215" customFormat="1" ht="21" x14ac:dyDescent="0.25">
      <c r="A28" s="299"/>
      <c r="B28" s="239" t="s">
        <v>94</v>
      </c>
      <c r="C28" s="238" t="s">
        <v>87</v>
      </c>
      <c r="D28" s="202">
        <v>6</v>
      </c>
      <c r="E28" s="238" t="s">
        <v>88</v>
      </c>
      <c r="G28" s="227">
        <v>0</v>
      </c>
      <c r="H28" s="227" t="s">
        <v>218</v>
      </c>
      <c r="I28" s="227" t="s">
        <v>218</v>
      </c>
      <c r="J28" s="228" t="s">
        <v>218</v>
      </c>
      <c r="K28" s="226" t="s">
        <v>218</v>
      </c>
      <c r="L28" s="231" t="s">
        <v>218</v>
      </c>
      <c r="M28" s="231" t="s">
        <v>218</v>
      </c>
    </row>
    <row r="29" spans="1:15" x14ac:dyDescent="0.15">
      <c r="A29" s="298" t="s">
        <v>95</v>
      </c>
      <c r="B29" s="165" t="s">
        <v>96</v>
      </c>
      <c r="C29" s="165" t="s">
        <v>97</v>
      </c>
      <c r="D29" s="163">
        <v>60</v>
      </c>
      <c r="E29" s="165" t="s">
        <v>98</v>
      </c>
      <c r="G29" s="224">
        <v>1</v>
      </c>
      <c r="H29" s="163" t="s">
        <v>38</v>
      </c>
      <c r="I29" s="241" t="s">
        <v>183</v>
      </c>
      <c r="J29" s="218" t="s">
        <v>184</v>
      </c>
      <c r="K29" s="171" t="s">
        <v>182</v>
      </c>
      <c r="L29" s="174">
        <v>44348</v>
      </c>
      <c r="M29" s="174"/>
      <c r="O29" s="196"/>
    </row>
    <row r="30" spans="1:15" x14ac:dyDescent="0.15">
      <c r="A30" s="298"/>
      <c r="B30" s="165" t="s">
        <v>99</v>
      </c>
      <c r="C30" s="165" t="s">
        <v>100</v>
      </c>
      <c r="D30" s="163">
        <v>1</v>
      </c>
      <c r="E30" s="165" t="s">
        <v>98</v>
      </c>
      <c r="G30" s="224">
        <v>1</v>
      </c>
      <c r="H30" s="163" t="s">
        <v>38</v>
      </c>
      <c r="I30" s="241" t="s">
        <v>183</v>
      </c>
      <c r="J30" s="218" t="s">
        <v>184</v>
      </c>
      <c r="K30" s="171" t="s">
        <v>182</v>
      </c>
      <c r="L30" s="174">
        <v>44348</v>
      </c>
      <c r="M30" s="174"/>
    </row>
    <row r="31" spans="1:15" x14ac:dyDescent="0.15">
      <c r="A31" s="298"/>
      <c r="B31" s="165" t="s">
        <v>101</v>
      </c>
      <c r="C31" s="165" t="s">
        <v>101</v>
      </c>
      <c r="D31" s="163">
        <v>1</v>
      </c>
      <c r="E31" s="165" t="s">
        <v>98</v>
      </c>
      <c r="G31" s="224">
        <v>1</v>
      </c>
      <c r="H31" s="163" t="s">
        <v>38</v>
      </c>
      <c r="I31" s="241" t="s">
        <v>183</v>
      </c>
      <c r="J31" s="218" t="s">
        <v>184</v>
      </c>
      <c r="K31" s="171" t="s">
        <v>182</v>
      </c>
      <c r="L31" s="174">
        <v>44348</v>
      </c>
      <c r="M31" s="174"/>
    </row>
    <row r="32" spans="1:15" x14ac:dyDescent="0.15">
      <c r="A32" s="298"/>
      <c r="B32" s="291" t="s">
        <v>102</v>
      </c>
      <c r="C32" s="292" t="s">
        <v>103</v>
      </c>
      <c r="D32" s="314">
        <v>1</v>
      </c>
      <c r="E32" s="292" t="s">
        <v>98</v>
      </c>
      <c r="G32" s="245">
        <v>0</v>
      </c>
      <c r="H32" s="245" t="s">
        <v>254</v>
      </c>
      <c r="I32" s="245"/>
      <c r="J32" s="257" t="s">
        <v>184</v>
      </c>
      <c r="K32" s="258" t="s">
        <v>182</v>
      </c>
      <c r="L32" s="259">
        <v>44348</v>
      </c>
      <c r="M32" s="259"/>
      <c r="O32" s="196"/>
    </row>
    <row r="33" spans="1:15" x14ac:dyDescent="0.15">
      <c r="A33" s="298"/>
      <c r="B33" s="291"/>
      <c r="C33" s="292"/>
      <c r="D33" s="314"/>
      <c r="E33" s="292"/>
      <c r="G33" s="241">
        <v>1</v>
      </c>
      <c r="H33" s="241" t="s">
        <v>3</v>
      </c>
      <c r="I33" s="241" t="s">
        <v>183</v>
      </c>
      <c r="J33" s="218" t="s">
        <v>184</v>
      </c>
      <c r="K33" s="171" t="s">
        <v>182</v>
      </c>
      <c r="L33" s="174">
        <v>44348</v>
      </c>
      <c r="M33" s="174"/>
      <c r="O33" s="196"/>
    </row>
    <row r="34" spans="1:15" x14ac:dyDescent="0.15">
      <c r="A34" s="298"/>
      <c r="B34" s="291"/>
      <c r="C34" s="292"/>
      <c r="D34" s="314"/>
      <c r="E34" s="292"/>
      <c r="G34" s="224">
        <v>1</v>
      </c>
      <c r="H34" s="163" t="s">
        <v>38</v>
      </c>
      <c r="I34" s="241" t="s">
        <v>183</v>
      </c>
      <c r="J34" s="218" t="s">
        <v>184</v>
      </c>
      <c r="K34" s="171" t="s">
        <v>182</v>
      </c>
      <c r="L34" s="174">
        <v>44348</v>
      </c>
      <c r="M34" s="174"/>
    </row>
    <row r="35" spans="1:15" x14ac:dyDescent="0.15">
      <c r="A35" s="298"/>
      <c r="B35" s="165" t="s">
        <v>104</v>
      </c>
      <c r="C35" s="165" t="s">
        <v>105</v>
      </c>
      <c r="D35" s="163">
        <v>1</v>
      </c>
      <c r="E35" s="165" t="s">
        <v>98</v>
      </c>
      <c r="G35" s="224">
        <v>2</v>
      </c>
      <c r="H35" s="163" t="s">
        <v>38</v>
      </c>
      <c r="I35" s="241" t="s">
        <v>183</v>
      </c>
      <c r="J35" s="218" t="s">
        <v>184</v>
      </c>
      <c r="K35" s="171" t="s">
        <v>182</v>
      </c>
      <c r="L35" s="174">
        <v>44348</v>
      </c>
      <c r="M35" s="174"/>
    </row>
    <row r="36" spans="1:15" x14ac:dyDescent="0.15">
      <c r="A36" s="298"/>
      <c r="B36" s="165" t="s">
        <v>106</v>
      </c>
      <c r="C36" s="165" t="s">
        <v>106</v>
      </c>
      <c r="D36" s="163">
        <v>8</v>
      </c>
      <c r="E36" s="165" t="s">
        <v>98</v>
      </c>
      <c r="G36" s="224">
        <v>1</v>
      </c>
      <c r="H36" s="163" t="s">
        <v>38</v>
      </c>
      <c r="I36" s="241" t="s">
        <v>183</v>
      </c>
      <c r="J36" s="218" t="s">
        <v>184</v>
      </c>
      <c r="K36" s="171" t="s">
        <v>182</v>
      </c>
      <c r="L36" s="174">
        <v>44348</v>
      </c>
      <c r="M36" s="174"/>
    </row>
    <row r="37" spans="1:15" x14ac:dyDescent="0.15">
      <c r="A37" s="298"/>
      <c r="B37" s="165" t="s">
        <v>107</v>
      </c>
      <c r="C37" s="165" t="s">
        <v>108</v>
      </c>
      <c r="D37" s="163">
        <v>1</v>
      </c>
      <c r="E37" s="165" t="s">
        <v>98</v>
      </c>
      <c r="G37" s="224">
        <v>1</v>
      </c>
      <c r="H37" s="163" t="s">
        <v>38</v>
      </c>
      <c r="I37" s="241" t="s">
        <v>183</v>
      </c>
      <c r="J37" s="218" t="s">
        <v>184</v>
      </c>
      <c r="K37" s="171" t="s">
        <v>182</v>
      </c>
      <c r="L37" s="174">
        <v>44348</v>
      </c>
      <c r="M37" s="174"/>
    </row>
    <row r="38" spans="1:15" x14ac:dyDescent="0.15">
      <c r="A38" s="299" t="s">
        <v>109</v>
      </c>
      <c r="B38" s="238" t="s">
        <v>54</v>
      </c>
      <c r="C38" s="238" t="s">
        <v>110</v>
      </c>
      <c r="D38" s="202">
        <v>2</v>
      </c>
      <c r="E38" s="238" t="s">
        <v>111</v>
      </c>
      <c r="G38" s="227">
        <v>1</v>
      </c>
      <c r="H38" s="227" t="s">
        <v>3</v>
      </c>
      <c r="I38" s="227" t="s">
        <v>183</v>
      </c>
      <c r="J38" s="228" t="s">
        <v>184</v>
      </c>
      <c r="K38" s="225"/>
      <c r="L38" s="229"/>
      <c r="M38" s="237" t="s">
        <v>231</v>
      </c>
      <c r="O38" s="196"/>
    </row>
    <row r="39" spans="1:15" x14ac:dyDescent="0.15">
      <c r="A39" s="299"/>
      <c r="B39" s="238" t="s">
        <v>112</v>
      </c>
      <c r="C39" s="238" t="s">
        <v>113</v>
      </c>
      <c r="D39" s="202">
        <v>6</v>
      </c>
      <c r="E39" s="238" t="s">
        <v>111</v>
      </c>
      <c r="G39" s="227">
        <v>2</v>
      </c>
      <c r="H39" s="227" t="s">
        <v>38</v>
      </c>
      <c r="I39" s="227" t="s">
        <v>183</v>
      </c>
      <c r="J39" s="228" t="s">
        <v>184</v>
      </c>
      <c r="K39" s="225"/>
      <c r="L39" s="229"/>
      <c r="M39" s="237" t="s">
        <v>231</v>
      </c>
      <c r="O39" s="196"/>
    </row>
    <row r="40" spans="1:15" x14ac:dyDescent="0.15">
      <c r="A40" s="299"/>
      <c r="B40" s="287" t="s">
        <v>114</v>
      </c>
      <c r="C40" s="287" t="s">
        <v>115</v>
      </c>
      <c r="D40" s="289">
        <v>30</v>
      </c>
      <c r="E40" s="287" t="s">
        <v>111</v>
      </c>
      <c r="G40" s="202">
        <v>2</v>
      </c>
      <c r="H40" s="172" t="s">
        <v>3</v>
      </c>
      <c r="I40" s="172" t="s">
        <v>183</v>
      </c>
      <c r="J40" s="201" t="s">
        <v>184</v>
      </c>
      <c r="K40" s="173" t="s">
        <v>238</v>
      </c>
      <c r="L40" s="221">
        <v>45162</v>
      </c>
      <c r="M40" s="221"/>
      <c r="O40" s="196"/>
    </row>
    <row r="41" spans="1:15" x14ac:dyDescent="0.15">
      <c r="A41" s="299"/>
      <c r="B41" s="288"/>
      <c r="C41" s="288"/>
      <c r="D41" s="290"/>
      <c r="E41" s="288"/>
      <c r="G41" s="227">
        <v>1</v>
      </c>
      <c r="H41" s="227" t="s">
        <v>38</v>
      </c>
      <c r="I41" s="227" t="s">
        <v>183</v>
      </c>
      <c r="J41" s="228" t="s">
        <v>184</v>
      </c>
      <c r="K41" s="225"/>
      <c r="L41" s="229"/>
      <c r="M41" s="237" t="s">
        <v>231</v>
      </c>
      <c r="O41" s="196"/>
    </row>
    <row r="42" spans="1:15" x14ac:dyDescent="0.15">
      <c r="A42" s="299"/>
      <c r="B42" s="238" t="s">
        <v>116</v>
      </c>
      <c r="C42" s="238" t="s">
        <v>117</v>
      </c>
      <c r="D42" s="202">
        <v>20</v>
      </c>
      <c r="E42" s="238" t="s">
        <v>111</v>
      </c>
      <c r="G42" s="202">
        <v>1</v>
      </c>
      <c r="H42" s="172" t="s">
        <v>38</v>
      </c>
      <c r="I42" s="172" t="s">
        <v>210</v>
      </c>
      <c r="J42" s="201" t="s">
        <v>184</v>
      </c>
      <c r="K42" s="173" t="s">
        <v>182</v>
      </c>
      <c r="L42" s="210">
        <v>45200</v>
      </c>
      <c r="M42" s="210"/>
      <c r="O42" s="196"/>
    </row>
    <row r="43" spans="1:15" x14ac:dyDescent="0.15">
      <c r="A43" s="299"/>
      <c r="B43" s="238" t="s">
        <v>118</v>
      </c>
      <c r="C43" s="238" t="s">
        <v>119</v>
      </c>
      <c r="D43" s="202">
        <v>75</v>
      </c>
      <c r="E43" s="238" t="s">
        <v>111</v>
      </c>
      <c r="G43" s="202">
        <v>1</v>
      </c>
      <c r="H43" s="172" t="s">
        <v>38</v>
      </c>
      <c r="I43" s="172" t="s">
        <v>183</v>
      </c>
      <c r="J43" s="201" t="s">
        <v>184</v>
      </c>
      <c r="K43" s="173" t="s">
        <v>239</v>
      </c>
      <c r="L43" s="210">
        <v>44501</v>
      </c>
      <c r="M43" s="210"/>
      <c r="O43" s="196"/>
    </row>
    <row r="44" spans="1:15" x14ac:dyDescent="0.15">
      <c r="A44" s="299"/>
      <c r="B44" s="238" t="s">
        <v>120</v>
      </c>
      <c r="C44" s="238" t="s">
        <v>121</v>
      </c>
      <c r="D44" s="202">
        <v>5</v>
      </c>
      <c r="E44" s="238" t="s">
        <v>111</v>
      </c>
      <c r="G44" s="202">
        <v>1</v>
      </c>
      <c r="H44" s="172" t="s">
        <v>38</v>
      </c>
      <c r="I44" s="172" t="s">
        <v>210</v>
      </c>
      <c r="J44" s="201" t="s">
        <v>184</v>
      </c>
      <c r="K44" s="173"/>
      <c r="L44" s="210">
        <v>44538</v>
      </c>
      <c r="M44" s="210"/>
      <c r="O44" s="196"/>
    </row>
    <row r="45" spans="1:15" x14ac:dyDescent="0.15">
      <c r="A45" s="299"/>
      <c r="B45" s="238" t="s">
        <v>122</v>
      </c>
      <c r="C45" s="238" t="s">
        <v>113</v>
      </c>
      <c r="D45" s="202">
        <v>1</v>
      </c>
      <c r="E45" s="238" t="s">
        <v>111</v>
      </c>
      <c r="G45" s="202">
        <v>1</v>
      </c>
      <c r="H45" s="172" t="s">
        <v>38</v>
      </c>
      <c r="I45" s="172" t="s">
        <v>183</v>
      </c>
      <c r="J45" s="201" t="s">
        <v>184</v>
      </c>
      <c r="K45" s="173" t="s">
        <v>239</v>
      </c>
      <c r="L45" s="210">
        <v>44502</v>
      </c>
      <c r="M45" s="210"/>
      <c r="O45" s="196"/>
    </row>
    <row r="46" spans="1:15" x14ac:dyDescent="0.15">
      <c r="A46" s="299"/>
      <c r="B46" s="238" t="s">
        <v>123</v>
      </c>
      <c r="C46" s="238" t="s">
        <v>124</v>
      </c>
      <c r="D46" s="202">
        <v>34</v>
      </c>
      <c r="E46" s="238" t="s">
        <v>123</v>
      </c>
      <c r="G46" s="227">
        <v>2</v>
      </c>
      <c r="H46" s="227" t="s">
        <v>38</v>
      </c>
      <c r="I46" s="227" t="s">
        <v>183</v>
      </c>
      <c r="J46" s="228" t="s">
        <v>184</v>
      </c>
      <c r="K46" s="225"/>
      <c r="L46" s="229"/>
      <c r="M46" s="237" t="s">
        <v>231</v>
      </c>
    </row>
    <row r="47" spans="1:15" x14ac:dyDescent="0.15">
      <c r="A47" s="300" t="s">
        <v>125</v>
      </c>
      <c r="B47" s="285" t="s">
        <v>126</v>
      </c>
      <c r="C47" s="285" t="s">
        <v>127</v>
      </c>
      <c r="D47" s="283">
        <v>2</v>
      </c>
      <c r="E47" s="285" t="s">
        <v>128</v>
      </c>
      <c r="G47" s="224">
        <v>2</v>
      </c>
      <c r="H47" s="163" t="s">
        <v>38</v>
      </c>
      <c r="I47" s="241" t="s">
        <v>183</v>
      </c>
      <c r="J47" s="168" t="s">
        <v>184</v>
      </c>
      <c r="K47" s="171" t="s">
        <v>182</v>
      </c>
      <c r="L47" s="174">
        <v>44690</v>
      </c>
      <c r="M47" s="174"/>
      <c r="O47" s="196"/>
    </row>
    <row r="48" spans="1:15" x14ac:dyDescent="0.15">
      <c r="A48" s="300"/>
      <c r="B48" s="286"/>
      <c r="C48" s="286"/>
      <c r="D48" s="284"/>
      <c r="E48" s="286"/>
      <c r="G48" s="224">
        <v>1</v>
      </c>
      <c r="H48" s="213" t="s">
        <v>38</v>
      </c>
      <c r="I48" s="241" t="s">
        <v>183</v>
      </c>
      <c r="J48" s="243" t="s">
        <v>211</v>
      </c>
      <c r="K48" s="171" t="s">
        <v>182</v>
      </c>
      <c r="L48" s="174">
        <v>44690</v>
      </c>
      <c r="M48" s="174"/>
      <c r="O48" s="196"/>
    </row>
    <row r="49" spans="1:15" x14ac:dyDescent="0.15">
      <c r="A49" s="300"/>
      <c r="B49" s="285" t="s">
        <v>129</v>
      </c>
      <c r="C49" s="285" t="s">
        <v>130</v>
      </c>
      <c r="D49" s="283">
        <v>24</v>
      </c>
      <c r="E49" s="285" t="s">
        <v>128</v>
      </c>
      <c r="G49" s="224">
        <v>1</v>
      </c>
      <c r="H49" s="213" t="s">
        <v>38</v>
      </c>
      <c r="I49" s="241" t="s">
        <v>183</v>
      </c>
      <c r="J49" s="243" t="s">
        <v>184</v>
      </c>
      <c r="K49" s="171" t="s">
        <v>182</v>
      </c>
      <c r="L49" s="222">
        <v>45167</v>
      </c>
      <c r="M49" s="222"/>
      <c r="O49" s="196"/>
    </row>
    <row r="50" spans="1:15" x14ac:dyDescent="0.15">
      <c r="A50" s="300"/>
      <c r="B50" s="286"/>
      <c r="C50" s="286"/>
      <c r="D50" s="284"/>
      <c r="E50" s="286"/>
      <c r="G50" s="224">
        <v>1</v>
      </c>
      <c r="H50" s="213" t="s">
        <v>38</v>
      </c>
      <c r="I50" s="241" t="s">
        <v>183</v>
      </c>
      <c r="J50" s="243" t="s">
        <v>211</v>
      </c>
      <c r="K50" s="171" t="s">
        <v>182</v>
      </c>
      <c r="L50" s="222">
        <v>45167</v>
      </c>
      <c r="M50" s="222"/>
      <c r="O50" s="196"/>
    </row>
    <row r="51" spans="1:15" x14ac:dyDescent="0.15">
      <c r="A51" s="299" t="s">
        <v>131</v>
      </c>
      <c r="B51" s="167" t="s">
        <v>132</v>
      </c>
      <c r="C51" s="166" t="s">
        <v>133</v>
      </c>
      <c r="D51" s="172">
        <v>1</v>
      </c>
      <c r="E51" s="166" t="s">
        <v>132</v>
      </c>
      <c r="G51" s="202">
        <v>1</v>
      </c>
      <c r="H51" s="172" t="s">
        <v>3</v>
      </c>
      <c r="I51" s="172" t="s">
        <v>183</v>
      </c>
      <c r="J51" s="201" t="s">
        <v>184</v>
      </c>
      <c r="K51" s="173" t="s">
        <v>223</v>
      </c>
      <c r="L51" s="210">
        <v>44348</v>
      </c>
      <c r="M51" s="210"/>
      <c r="O51" s="196"/>
    </row>
    <row r="52" spans="1:15" x14ac:dyDescent="0.15">
      <c r="A52" s="299"/>
      <c r="B52" s="166" t="s">
        <v>134</v>
      </c>
      <c r="C52" s="166" t="s">
        <v>135</v>
      </c>
      <c r="D52" s="172">
        <v>3</v>
      </c>
      <c r="E52" s="166" t="s">
        <v>136</v>
      </c>
      <c r="G52" s="248">
        <v>1</v>
      </c>
      <c r="H52" s="172" t="s">
        <v>3</v>
      </c>
      <c r="I52" s="172" t="s">
        <v>183</v>
      </c>
      <c r="J52" s="201" t="s">
        <v>184</v>
      </c>
      <c r="K52" s="173" t="s">
        <v>223</v>
      </c>
      <c r="L52" s="210">
        <v>44348</v>
      </c>
      <c r="M52" s="210"/>
      <c r="O52" s="196"/>
    </row>
    <row r="53" spans="1:15" x14ac:dyDescent="0.15">
      <c r="A53" s="299"/>
      <c r="B53" s="166" t="s">
        <v>137</v>
      </c>
      <c r="C53" s="166" t="s">
        <v>135</v>
      </c>
      <c r="D53" s="172">
        <v>1</v>
      </c>
      <c r="E53" s="166" t="s">
        <v>136</v>
      </c>
      <c r="G53" s="248">
        <v>1</v>
      </c>
      <c r="H53" s="172" t="s">
        <v>3</v>
      </c>
      <c r="I53" s="172" t="s">
        <v>183</v>
      </c>
      <c r="J53" s="201" t="s">
        <v>184</v>
      </c>
      <c r="K53" s="173" t="s">
        <v>223</v>
      </c>
      <c r="L53" s="210">
        <v>44348</v>
      </c>
      <c r="M53" s="210"/>
      <c r="O53" s="196"/>
    </row>
    <row r="54" spans="1:15" x14ac:dyDescent="0.15">
      <c r="A54" s="300" t="s">
        <v>138</v>
      </c>
      <c r="B54" s="223" t="s">
        <v>139</v>
      </c>
      <c r="C54" s="223" t="s">
        <v>140</v>
      </c>
      <c r="D54" s="219">
        <v>67</v>
      </c>
      <c r="E54" s="223" t="s">
        <v>141</v>
      </c>
      <c r="G54" s="224">
        <v>1</v>
      </c>
      <c r="H54" s="163" t="s">
        <v>38</v>
      </c>
      <c r="I54" s="163" t="s">
        <v>183</v>
      </c>
      <c r="J54" s="218" t="s">
        <v>184</v>
      </c>
      <c r="K54" s="171" t="s">
        <v>185</v>
      </c>
      <c r="L54" s="174">
        <v>44531</v>
      </c>
      <c r="M54" s="209"/>
    </row>
    <row r="55" spans="1:15" x14ac:dyDescent="0.15">
      <c r="A55" s="300"/>
      <c r="B55" s="223" t="s">
        <v>142</v>
      </c>
      <c r="C55" s="223" t="s">
        <v>143</v>
      </c>
      <c r="D55" s="219">
        <v>36</v>
      </c>
      <c r="E55" s="223" t="s">
        <v>141</v>
      </c>
      <c r="G55" s="224">
        <v>1</v>
      </c>
      <c r="H55" s="163" t="s">
        <v>38</v>
      </c>
      <c r="I55" s="219" t="s">
        <v>183</v>
      </c>
      <c r="J55" s="168" t="s">
        <v>184</v>
      </c>
      <c r="K55" s="171" t="s">
        <v>185</v>
      </c>
      <c r="L55" s="174">
        <v>44531</v>
      </c>
      <c r="M55" s="208"/>
      <c r="O55" s="196"/>
    </row>
    <row r="56" spans="1:15" x14ac:dyDescent="0.15">
      <c r="A56" s="300"/>
      <c r="B56" s="301" t="s">
        <v>144</v>
      </c>
      <c r="C56" s="303" t="s">
        <v>145</v>
      </c>
      <c r="D56" s="283">
        <v>10</v>
      </c>
      <c r="E56" s="285" t="s">
        <v>141</v>
      </c>
      <c r="G56" s="227">
        <v>2</v>
      </c>
      <c r="H56" s="227" t="s">
        <v>38</v>
      </c>
      <c r="I56" s="227"/>
      <c r="J56" s="228" t="s">
        <v>184</v>
      </c>
      <c r="K56" s="225" t="s">
        <v>182</v>
      </c>
      <c r="L56" s="230"/>
      <c r="M56" s="235">
        <v>45292</v>
      </c>
    </row>
    <row r="57" spans="1:15" x14ac:dyDescent="0.15">
      <c r="A57" s="300"/>
      <c r="B57" s="302"/>
      <c r="C57" s="304"/>
      <c r="D57" s="284"/>
      <c r="E57" s="286"/>
      <c r="G57" s="224">
        <v>1</v>
      </c>
      <c r="H57" s="241" t="s">
        <v>38</v>
      </c>
      <c r="I57" s="241" t="s">
        <v>183</v>
      </c>
      <c r="J57" s="243" t="s">
        <v>184</v>
      </c>
      <c r="K57" s="242"/>
      <c r="L57" s="244">
        <v>44348</v>
      </c>
      <c r="M57" s="174"/>
      <c r="O57" s="196"/>
    </row>
    <row r="58" spans="1:15" x14ac:dyDescent="0.15">
      <c r="A58" s="300"/>
      <c r="B58" s="223" t="s">
        <v>146</v>
      </c>
      <c r="C58" s="223" t="s">
        <v>147</v>
      </c>
      <c r="D58" s="219" t="s">
        <v>148</v>
      </c>
      <c r="E58" s="223" t="s">
        <v>141</v>
      </c>
      <c r="G58" s="227">
        <v>0</v>
      </c>
      <c r="H58" s="227" t="s">
        <v>3</v>
      </c>
      <c r="I58" s="227"/>
      <c r="J58" s="228"/>
      <c r="K58" s="225" t="s">
        <v>185</v>
      </c>
      <c r="L58" s="230"/>
      <c r="M58" s="230" t="s">
        <v>230</v>
      </c>
    </row>
    <row r="59" spans="1:15" x14ac:dyDescent="0.15">
      <c r="A59" s="300"/>
      <c r="B59" s="223" t="s">
        <v>149</v>
      </c>
      <c r="C59" s="223" t="s">
        <v>150</v>
      </c>
      <c r="D59" s="219">
        <v>130</v>
      </c>
      <c r="E59" s="223" t="s">
        <v>141</v>
      </c>
      <c r="G59" s="227">
        <v>0</v>
      </c>
      <c r="H59" s="227"/>
      <c r="I59" s="227"/>
      <c r="J59" s="228"/>
      <c r="K59" s="225"/>
      <c r="L59" s="230"/>
      <c r="M59" s="230" t="s">
        <v>229</v>
      </c>
    </row>
    <row r="60" spans="1:15" x14ac:dyDescent="0.15">
      <c r="A60" s="300"/>
      <c r="B60" s="223" t="s">
        <v>151</v>
      </c>
      <c r="C60" s="223" t="s">
        <v>152</v>
      </c>
      <c r="D60" s="219">
        <v>19</v>
      </c>
      <c r="E60" s="223" t="s">
        <v>153</v>
      </c>
      <c r="G60" s="224">
        <v>1</v>
      </c>
      <c r="H60" s="163" t="s">
        <v>38</v>
      </c>
      <c r="I60" s="163" t="s">
        <v>183</v>
      </c>
      <c r="J60" s="168" t="s">
        <v>184</v>
      </c>
      <c r="K60" s="171" t="s">
        <v>185</v>
      </c>
      <c r="L60" s="174">
        <v>44531</v>
      </c>
      <c r="M60" s="209"/>
    </row>
    <row r="61" spans="1:15" x14ac:dyDescent="0.15">
      <c r="A61" s="300"/>
      <c r="B61" s="214" t="s">
        <v>154</v>
      </c>
      <c r="C61" s="223" t="s">
        <v>155</v>
      </c>
      <c r="D61" s="219">
        <v>51</v>
      </c>
      <c r="E61" s="223" t="s">
        <v>156</v>
      </c>
      <c r="G61" s="224">
        <v>1</v>
      </c>
      <c r="H61" s="163" t="s">
        <v>38</v>
      </c>
      <c r="I61" s="163" t="s">
        <v>183</v>
      </c>
      <c r="J61" s="168" t="s">
        <v>184</v>
      </c>
      <c r="K61" s="171" t="s">
        <v>185</v>
      </c>
      <c r="L61" s="174">
        <v>44531</v>
      </c>
      <c r="M61" s="209"/>
      <c r="O61" s="196"/>
    </row>
    <row r="62" spans="1:15" x14ac:dyDescent="0.15">
      <c r="A62" s="299" t="s">
        <v>157</v>
      </c>
      <c r="B62" s="238" t="s">
        <v>158</v>
      </c>
      <c r="C62" s="238" t="s">
        <v>159</v>
      </c>
      <c r="D62" s="202">
        <v>6</v>
      </c>
      <c r="E62" s="238" t="s">
        <v>70</v>
      </c>
      <c r="G62" s="227">
        <v>1</v>
      </c>
      <c r="H62" s="227" t="s">
        <v>3</v>
      </c>
      <c r="I62" s="227" t="s">
        <v>183</v>
      </c>
      <c r="J62" s="228" t="s">
        <v>184</v>
      </c>
      <c r="K62" s="225" t="s">
        <v>185</v>
      </c>
      <c r="L62" s="230"/>
      <c r="M62" s="230" t="s">
        <v>232</v>
      </c>
      <c r="O62" s="196"/>
    </row>
    <row r="63" spans="1:15" ht="10.5" customHeight="1" x14ac:dyDescent="0.15">
      <c r="A63" s="299"/>
      <c r="B63" s="287" t="s">
        <v>160</v>
      </c>
      <c r="C63" s="287" t="s">
        <v>159</v>
      </c>
      <c r="D63" s="289">
        <v>4</v>
      </c>
      <c r="E63" s="287" t="s">
        <v>70</v>
      </c>
      <c r="G63" s="202">
        <v>1</v>
      </c>
      <c r="H63" s="216" t="s">
        <v>3</v>
      </c>
      <c r="I63" s="172" t="s">
        <v>183</v>
      </c>
      <c r="J63" s="201" t="s">
        <v>184</v>
      </c>
      <c r="K63" s="173" t="s">
        <v>212</v>
      </c>
      <c r="L63" s="210">
        <v>44562</v>
      </c>
      <c r="M63" s="210"/>
      <c r="O63" s="196"/>
    </row>
    <row r="64" spans="1:15" ht="10.5" customHeight="1" x14ac:dyDescent="0.15">
      <c r="A64" s="299"/>
      <c r="B64" s="288"/>
      <c r="C64" s="288"/>
      <c r="D64" s="290"/>
      <c r="E64" s="288"/>
      <c r="G64" s="227">
        <v>1</v>
      </c>
      <c r="H64" s="227" t="s">
        <v>38</v>
      </c>
      <c r="I64" s="227" t="s">
        <v>210</v>
      </c>
      <c r="J64" s="228" t="s">
        <v>211</v>
      </c>
      <c r="K64" s="225" t="s">
        <v>212</v>
      </c>
      <c r="L64" s="235"/>
      <c r="M64" s="235" t="s">
        <v>233</v>
      </c>
      <c r="O64" s="196"/>
    </row>
    <row r="65" spans="1:15" ht="10.5" customHeight="1" x14ac:dyDescent="0.15">
      <c r="A65" s="299"/>
      <c r="B65" s="247" t="s">
        <v>161</v>
      </c>
      <c r="C65" s="247" t="s">
        <v>162</v>
      </c>
      <c r="D65" s="248">
        <v>35</v>
      </c>
      <c r="E65" s="247" t="s">
        <v>70</v>
      </c>
      <c r="G65" s="227">
        <v>0</v>
      </c>
      <c r="H65" s="227"/>
      <c r="I65" s="227"/>
      <c r="J65" s="228"/>
      <c r="K65" s="225"/>
      <c r="L65" s="230"/>
      <c r="M65" s="230"/>
      <c r="O65" s="196"/>
    </row>
    <row r="66" spans="1:15" ht="10.5" customHeight="1" x14ac:dyDescent="0.15">
      <c r="A66" s="299"/>
      <c r="B66" s="287" t="s">
        <v>163</v>
      </c>
      <c r="C66" s="287" t="s">
        <v>164</v>
      </c>
      <c r="D66" s="289">
        <v>48</v>
      </c>
      <c r="E66" s="287" t="s">
        <v>165</v>
      </c>
      <c r="G66" s="227">
        <v>1</v>
      </c>
      <c r="H66" s="227" t="s">
        <v>38</v>
      </c>
      <c r="I66" s="227" t="s">
        <v>210</v>
      </c>
      <c r="J66" s="228" t="s">
        <v>211</v>
      </c>
      <c r="K66" s="232" t="s">
        <v>213</v>
      </c>
      <c r="L66" s="233"/>
      <c r="M66" s="233" t="s">
        <v>233</v>
      </c>
      <c r="O66" s="196"/>
    </row>
    <row r="67" spans="1:15" ht="10.5" customHeight="1" x14ac:dyDescent="0.15">
      <c r="A67" s="299"/>
      <c r="B67" s="288"/>
      <c r="C67" s="288"/>
      <c r="D67" s="290"/>
      <c r="E67" s="288"/>
      <c r="G67" s="227">
        <v>1</v>
      </c>
      <c r="H67" s="234" t="s">
        <v>3</v>
      </c>
      <c r="I67" s="227" t="s">
        <v>183</v>
      </c>
      <c r="J67" s="228" t="s">
        <v>184</v>
      </c>
      <c r="K67" s="232" t="s">
        <v>213</v>
      </c>
      <c r="L67" s="233"/>
      <c r="M67" s="233" t="s">
        <v>232</v>
      </c>
      <c r="O67" s="196"/>
    </row>
    <row r="68" spans="1:15" ht="10.5" customHeight="1" x14ac:dyDescent="0.15">
      <c r="A68" s="300" t="s">
        <v>166</v>
      </c>
      <c r="B68" s="301" t="s">
        <v>167</v>
      </c>
      <c r="C68" s="285" t="s">
        <v>168</v>
      </c>
      <c r="D68" s="283">
        <v>2</v>
      </c>
      <c r="E68" s="285" t="s">
        <v>169</v>
      </c>
      <c r="G68" s="163">
        <v>1</v>
      </c>
      <c r="H68" s="241" t="s">
        <v>38</v>
      </c>
      <c r="I68" s="241" t="s">
        <v>183</v>
      </c>
      <c r="J68" s="243" t="s">
        <v>184</v>
      </c>
      <c r="K68" s="171" t="s">
        <v>182</v>
      </c>
      <c r="L68" s="217" t="s">
        <v>221</v>
      </c>
      <c r="M68" s="217"/>
      <c r="O68" s="196"/>
    </row>
    <row r="69" spans="1:15" ht="10.5" customHeight="1" x14ac:dyDescent="0.15">
      <c r="A69" s="300"/>
      <c r="B69" s="302"/>
      <c r="C69" s="286"/>
      <c r="D69" s="284"/>
      <c r="E69" s="286"/>
      <c r="G69" s="224">
        <v>1</v>
      </c>
      <c r="H69" s="241" t="s">
        <v>3</v>
      </c>
      <c r="I69" s="241" t="s">
        <v>183</v>
      </c>
      <c r="J69" s="243" t="s">
        <v>184</v>
      </c>
      <c r="K69" s="171" t="s">
        <v>182</v>
      </c>
      <c r="L69" s="217" t="s">
        <v>221</v>
      </c>
      <c r="M69" s="217"/>
      <c r="O69" s="196"/>
    </row>
    <row r="70" spans="1:15" ht="10.5" customHeight="1" x14ac:dyDescent="0.15">
      <c r="A70" s="300"/>
      <c r="B70" s="285" t="s">
        <v>170</v>
      </c>
      <c r="C70" s="285" t="s">
        <v>170</v>
      </c>
      <c r="D70" s="283">
        <v>36</v>
      </c>
      <c r="E70" s="301" t="s">
        <v>169</v>
      </c>
      <c r="G70" s="224">
        <v>1</v>
      </c>
      <c r="H70" s="241" t="s">
        <v>38</v>
      </c>
      <c r="I70" s="241" t="s">
        <v>183</v>
      </c>
      <c r="J70" s="243" t="s">
        <v>184</v>
      </c>
      <c r="K70" s="171" t="s">
        <v>182</v>
      </c>
      <c r="L70" s="217" t="s">
        <v>221</v>
      </c>
      <c r="M70" s="217"/>
      <c r="O70" s="196"/>
    </row>
    <row r="71" spans="1:15" ht="10.5" customHeight="1" x14ac:dyDescent="0.15">
      <c r="A71" s="300"/>
      <c r="B71" s="293"/>
      <c r="C71" s="293"/>
      <c r="D71" s="305"/>
      <c r="E71" s="306"/>
      <c r="G71" s="224">
        <v>1</v>
      </c>
      <c r="H71" s="241" t="s">
        <v>3</v>
      </c>
      <c r="I71" s="241" t="s">
        <v>183</v>
      </c>
      <c r="J71" s="243" t="s">
        <v>184</v>
      </c>
      <c r="K71" s="171" t="s">
        <v>182</v>
      </c>
      <c r="L71" s="217" t="s">
        <v>221</v>
      </c>
      <c r="M71" s="217"/>
      <c r="O71" s="196"/>
    </row>
    <row r="72" spans="1:15" ht="10.5" customHeight="1" x14ac:dyDescent="0.15">
      <c r="A72" s="300"/>
      <c r="B72" s="286"/>
      <c r="C72" s="286"/>
      <c r="D72" s="284"/>
      <c r="E72" s="302"/>
      <c r="G72" s="163">
        <v>1</v>
      </c>
      <c r="H72" s="241" t="s">
        <v>38</v>
      </c>
      <c r="I72" s="241" t="s">
        <v>210</v>
      </c>
      <c r="J72" s="243" t="s">
        <v>211</v>
      </c>
      <c r="K72" s="171"/>
      <c r="L72" s="217" t="s">
        <v>222</v>
      </c>
      <c r="M72" s="217"/>
      <c r="O72" s="196"/>
    </row>
    <row r="73" spans="1:15" ht="10.5" customHeight="1" x14ac:dyDescent="0.15">
      <c r="A73" s="300"/>
      <c r="B73" s="285" t="s">
        <v>171</v>
      </c>
      <c r="C73" s="285" t="s">
        <v>172</v>
      </c>
      <c r="D73" s="283">
        <v>30</v>
      </c>
      <c r="E73" s="285" t="s">
        <v>169</v>
      </c>
      <c r="G73" s="224">
        <v>1</v>
      </c>
      <c r="H73" s="241" t="s">
        <v>38</v>
      </c>
      <c r="I73" s="241" t="s">
        <v>183</v>
      </c>
      <c r="J73" s="243" t="s">
        <v>184</v>
      </c>
      <c r="K73" s="171" t="s">
        <v>182</v>
      </c>
      <c r="L73" s="217" t="s">
        <v>221</v>
      </c>
      <c r="M73" s="217"/>
      <c r="O73" s="196"/>
    </row>
    <row r="74" spans="1:15" ht="10.5" customHeight="1" x14ac:dyDescent="0.15">
      <c r="A74" s="300"/>
      <c r="B74" s="293"/>
      <c r="C74" s="293"/>
      <c r="D74" s="305"/>
      <c r="E74" s="293"/>
      <c r="G74" s="224">
        <v>1</v>
      </c>
      <c r="H74" s="241" t="s">
        <v>3</v>
      </c>
      <c r="I74" s="241" t="s">
        <v>183</v>
      </c>
      <c r="J74" s="243" t="s">
        <v>184</v>
      </c>
      <c r="K74" s="171" t="s">
        <v>182</v>
      </c>
      <c r="L74" s="217" t="s">
        <v>221</v>
      </c>
      <c r="M74" s="217"/>
      <c r="O74" s="196"/>
    </row>
    <row r="75" spans="1:15" ht="10.5" customHeight="1" x14ac:dyDescent="0.15">
      <c r="A75" s="300"/>
      <c r="B75" s="286"/>
      <c r="C75" s="286"/>
      <c r="D75" s="284"/>
      <c r="E75" s="286"/>
      <c r="G75" s="163">
        <v>1</v>
      </c>
      <c r="H75" s="241" t="s">
        <v>38</v>
      </c>
      <c r="I75" s="241" t="s">
        <v>210</v>
      </c>
      <c r="J75" s="243" t="s">
        <v>211</v>
      </c>
      <c r="K75" s="171"/>
      <c r="L75" s="217" t="s">
        <v>222</v>
      </c>
      <c r="M75" s="217"/>
      <c r="O75" s="196"/>
    </row>
    <row r="76" spans="1:15" ht="10.5" customHeight="1" x14ac:dyDescent="0.15">
      <c r="A76" s="300"/>
      <c r="B76" s="165" t="s">
        <v>173</v>
      </c>
      <c r="C76" s="165" t="s">
        <v>174</v>
      </c>
      <c r="D76" s="163">
        <v>2</v>
      </c>
      <c r="E76" s="165" t="s">
        <v>173</v>
      </c>
      <c r="G76" s="163">
        <v>1</v>
      </c>
      <c r="H76" s="241" t="s">
        <v>38</v>
      </c>
      <c r="I76" s="241" t="s">
        <v>183</v>
      </c>
      <c r="J76" s="243" t="s">
        <v>184</v>
      </c>
      <c r="K76" s="171" t="s">
        <v>182</v>
      </c>
      <c r="L76" s="217" t="s">
        <v>221</v>
      </c>
      <c r="M76" s="217"/>
      <c r="O76" s="196"/>
    </row>
    <row r="77" spans="1:15" ht="10.5" customHeight="1" x14ac:dyDescent="0.15">
      <c r="A77" s="300"/>
      <c r="B77" s="165" t="s">
        <v>175</v>
      </c>
      <c r="C77" s="165" t="s">
        <v>174</v>
      </c>
      <c r="D77" s="163">
        <v>23</v>
      </c>
      <c r="E77" s="165" t="s">
        <v>175</v>
      </c>
      <c r="G77" s="163">
        <v>1</v>
      </c>
      <c r="H77" s="241" t="s">
        <v>3</v>
      </c>
      <c r="I77" s="241" t="s">
        <v>183</v>
      </c>
      <c r="J77" s="243" t="s">
        <v>184</v>
      </c>
      <c r="K77" s="171" t="s">
        <v>182</v>
      </c>
      <c r="L77" s="217" t="s">
        <v>221</v>
      </c>
      <c r="M77" s="217"/>
      <c r="O77" s="196"/>
    </row>
    <row r="78" spans="1:15" ht="10.5" customHeight="1" x14ac:dyDescent="0.15">
      <c r="A78" s="300"/>
      <c r="B78" s="165" t="s">
        <v>176</v>
      </c>
      <c r="C78" s="165" t="s">
        <v>177</v>
      </c>
      <c r="D78" s="163">
        <v>1</v>
      </c>
      <c r="E78" s="165" t="s">
        <v>169</v>
      </c>
      <c r="G78" s="163">
        <v>1</v>
      </c>
      <c r="H78" s="241" t="s">
        <v>3</v>
      </c>
      <c r="I78" s="241" t="s">
        <v>183</v>
      </c>
      <c r="J78" s="243" t="s">
        <v>184</v>
      </c>
      <c r="K78" s="171" t="s">
        <v>182</v>
      </c>
      <c r="L78" s="217" t="s">
        <v>221</v>
      </c>
      <c r="M78" s="217"/>
      <c r="O78" s="196"/>
    </row>
    <row r="79" spans="1:15" ht="10.5" customHeight="1" x14ac:dyDescent="0.15">
      <c r="A79" s="310" t="s">
        <v>178</v>
      </c>
      <c r="B79" s="287" t="s">
        <v>178</v>
      </c>
      <c r="C79" s="294" t="s">
        <v>179</v>
      </c>
      <c r="D79" s="307">
        <v>16</v>
      </c>
      <c r="E79" s="294" t="s">
        <v>141</v>
      </c>
      <c r="G79" s="202">
        <v>1</v>
      </c>
      <c r="H79" s="172" t="s">
        <v>38</v>
      </c>
      <c r="I79" s="172" t="s">
        <v>183</v>
      </c>
      <c r="J79" s="201" t="s">
        <v>184</v>
      </c>
      <c r="K79" s="173" t="s">
        <v>182</v>
      </c>
      <c r="L79" s="210">
        <v>44348</v>
      </c>
      <c r="M79" s="210"/>
      <c r="O79" s="196"/>
    </row>
    <row r="80" spans="1:15" ht="10.5" customHeight="1" x14ac:dyDescent="0.15">
      <c r="A80" s="311"/>
      <c r="B80" s="313"/>
      <c r="C80" s="295"/>
      <c r="D80" s="308"/>
      <c r="E80" s="295"/>
      <c r="G80" s="202">
        <v>1</v>
      </c>
      <c r="H80" s="172" t="s">
        <v>38</v>
      </c>
      <c r="I80" s="172" t="s">
        <v>183</v>
      </c>
      <c r="J80" s="201" t="s">
        <v>184</v>
      </c>
      <c r="K80" s="173" t="s">
        <v>182</v>
      </c>
      <c r="L80" s="210">
        <v>44348</v>
      </c>
      <c r="M80" s="210"/>
      <c r="O80" s="196"/>
    </row>
    <row r="81" spans="1:15" ht="10.5" customHeight="1" x14ac:dyDescent="0.15">
      <c r="A81" s="312"/>
      <c r="B81" s="288"/>
      <c r="C81" s="296"/>
      <c r="D81" s="309"/>
      <c r="E81" s="296"/>
      <c r="G81" s="202">
        <v>1</v>
      </c>
      <c r="H81" s="172" t="s">
        <v>38</v>
      </c>
      <c r="I81" s="172" t="s">
        <v>183</v>
      </c>
      <c r="J81" s="201" t="s">
        <v>184</v>
      </c>
      <c r="K81" s="173" t="s">
        <v>182</v>
      </c>
      <c r="L81" s="210">
        <v>44348</v>
      </c>
      <c r="M81" s="210"/>
      <c r="O81" s="196"/>
    </row>
    <row r="83" spans="1:15" ht="40.15" customHeight="1" x14ac:dyDescent="0.15">
      <c r="A83" s="315" t="s">
        <v>253</v>
      </c>
      <c r="B83" s="316"/>
      <c r="C83" s="316"/>
      <c r="D83" s="316"/>
      <c r="E83" s="317"/>
    </row>
  </sheetData>
  <autoFilter ref="A1:N81" xr:uid="{778A5EDF-C0D8-4C69-883E-2B9EA9DCA04E}"/>
  <mergeCells count="79">
    <mergeCell ref="A83:E83"/>
    <mergeCell ref="M3:M16"/>
    <mergeCell ref="B10:B11"/>
    <mergeCell ref="C10:C11"/>
    <mergeCell ref="D10:D11"/>
    <mergeCell ref="E10:E11"/>
    <mergeCell ref="B15:B16"/>
    <mergeCell ref="C15:C16"/>
    <mergeCell ref="D15:D16"/>
    <mergeCell ref="E15:E16"/>
    <mergeCell ref="B8:B9"/>
    <mergeCell ref="C8:C9"/>
    <mergeCell ref="D8:D9"/>
    <mergeCell ref="E8:E9"/>
    <mergeCell ref="B4:B7"/>
    <mergeCell ref="C4:C7"/>
    <mergeCell ref="A25:A28"/>
    <mergeCell ref="A47:A50"/>
    <mergeCell ref="A51:A53"/>
    <mergeCell ref="A54:A61"/>
    <mergeCell ref="A62:A67"/>
    <mergeCell ref="A38:A46"/>
    <mergeCell ref="A29:A37"/>
    <mergeCell ref="A79:A81"/>
    <mergeCell ref="B79:B81"/>
    <mergeCell ref="C79:C81"/>
    <mergeCell ref="D79:D81"/>
    <mergeCell ref="D32:D34"/>
    <mergeCell ref="A68:A78"/>
    <mergeCell ref="B68:B69"/>
    <mergeCell ref="C68:C69"/>
    <mergeCell ref="E79:E81"/>
    <mergeCell ref="D70:D72"/>
    <mergeCell ref="E70:E72"/>
    <mergeCell ref="B73:B75"/>
    <mergeCell ref="C73:C75"/>
    <mergeCell ref="D73:D75"/>
    <mergeCell ref="E73:E75"/>
    <mergeCell ref="E32:E34"/>
    <mergeCell ref="B56:B57"/>
    <mergeCell ref="C56:C57"/>
    <mergeCell ref="D56:D57"/>
    <mergeCell ref="E56:E57"/>
    <mergeCell ref="D40:D41"/>
    <mergeCell ref="E40:E41"/>
    <mergeCell ref="D47:D48"/>
    <mergeCell ref="E47:E48"/>
    <mergeCell ref="B40:B41"/>
    <mergeCell ref="C40:C41"/>
    <mergeCell ref="E4:E7"/>
    <mergeCell ref="A3:A16"/>
    <mergeCell ref="A17:A19"/>
    <mergeCell ref="A20:A21"/>
    <mergeCell ref="A22:A24"/>
    <mergeCell ref="B17:B18"/>
    <mergeCell ref="C17:C18"/>
    <mergeCell ref="D17:D18"/>
    <mergeCell ref="E17:E18"/>
    <mergeCell ref="D4:D7"/>
    <mergeCell ref="B32:B34"/>
    <mergeCell ref="C32:C34"/>
    <mergeCell ref="B70:B72"/>
    <mergeCell ref="C70:C72"/>
    <mergeCell ref="B47:B48"/>
    <mergeCell ref="C47:C48"/>
    <mergeCell ref="D68:D69"/>
    <mergeCell ref="E68:E69"/>
    <mergeCell ref="B49:B50"/>
    <mergeCell ref="C49:C50"/>
    <mergeCell ref="D49:D50"/>
    <mergeCell ref="E49:E50"/>
    <mergeCell ref="B66:B67"/>
    <mergeCell ref="C66:C67"/>
    <mergeCell ref="D66:D67"/>
    <mergeCell ref="E66:E67"/>
    <mergeCell ref="D63:D64"/>
    <mergeCell ref="E63:E64"/>
    <mergeCell ref="B63:B64"/>
    <mergeCell ref="C63:C64"/>
  </mergeCells>
  <phoneticPr fontId="19" type="noConversion"/>
  <pageMargins left="0.7" right="0.7" top="0.75" bottom="0.75" header="0.3" footer="0.3"/>
  <pageSetup paperSize="9" scale="5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AFD62-6AF0-4E24-8CB0-7D94621D9A76}">
  <dimension ref="A1:G49"/>
  <sheetViews>
    <sheetView view="pageBreakPreview" topLeftCell="A13" zoomScaleNormal="100" zoomScaleSheetLayoutView="100" workbookViewId="0">
      <selection activeCell="F39" sqref="F39"/>
    </sheetView>
  </sheetViews>
  <sheetFormatPr defaultRowHeight="15" x14ac:dyDescent="0.25"/>
  <cols>
    <col min="1" max="1" width="37.5703125" bestFit="1" customWidth="1"/>
    <col min="2" max="2" width="15.28515625" customWidth="1"/>
    <col min="3" max="3" width="25" customWidth="1"/>
    <col min="4" max="4" width="18.140625" customWidth="1"/>
    <col min="5" max="5" width="15.140625" customWidth="1"/>
    <col min="6" max="6" width="15.7109375" customWidth="1"/>
    <col min="7" max="7" width="16.5703125" customWidth="1"/>
    <col min="8" max="8" width="6.140625" customWidth="1"/>
    <col min="9" max="10" width="11.140625" customWidth="1"/>
  </cols>
  <sheetData>
    <row r="1" spans="1:7" ht="21" customHeight="1" thickBot="1" x14ac:dyDescent="0.3">
      <c r="A1" s="322" t="s">
        <v>5</v>
      </c>
      <c r="B1" s="323"/>
      <c r="C1" s="323"/>
      <c r="D1" s="323"/>
      <c r="E1" s="323"/>
      <c r="F1" s="323"/>
      <c r="G1" s="324"/>
    </row>
    <row r="2" spans="1:7" ht="93.75" customHeight="1" x14ac:dyDescent="0.25">
      <c r="A2" s="9"/>
      <c r="B2" s="10"/>
      <c r="C2" s="9"/>
      <c r="D2" s="9"/>
      <c r="E2" s="9"/>
      <c r="F2" s="9"/>
      <c r="G2" s="9"/>
    </row>
    <row r="3" spans="1:7" ht="19.899999999999999" customHeight="1" x14ac:dyDescent="0.25">
      <c r="A3" s="280" t="str">
        <f>Leaseprijs!A3</f>
        <v>Stichting Carmelcollege - Warme Drankenautomaten</v>
      </c>
      <c r="B3" s="281"/>
      <c r="C3" s="281"/>
      <c r="D3" s="281"/>
      <c r="E3" s="281"/>
      <c r="F3" s="281"/>
      <c r="G3" s="282"/>
    </row>
    <row r="4" spans="1:7" ht="18" customHeight="1" x14ac:dyDescent="0.25">
      <c r="A4" s="9"/>
      <c r="B4" s="10"/>
      <c r="C4" s="9"/>
      <c r="D4" s="9"/>
      <c r="E4" s="9"/>
      <c r="F4" s="9"/>
      <c r="G4" s="9"/>
    </row>
    <row r="5" spans="1:7" x14ac:dyDescent="0.25">
      <c r="A5" s="61" t="s">
        <v>203</v>
      </c>
      <c r="B5" s="66" t="s">
        <v>40</v>
      </c>
      <c r="C5" s="66"/>
      <c r="D5" s="66"/>
      <c r="E5" s="66"/>
      <c r="F5" s="325"/>
      <c r="G5" s="326"/>
    </row>
    <row r="6" spans="1:7" x14ac:dyDescent="0.25">
      <c r="A6" s="146" t="s">
        <v>1</v>
      </c>
      <c r="B6" s="144" t="s">
        <v>19</v>
      </c>
      <c r="C6" s="62" t="s">
        <v>20</v>
      </c>
      <c r="D6" s="321" t="s">
        <v>21</v>
      </c>
      <c r="E6" s="321"/>
      <c r="F6" s="321" t="s">
        <v>22</v>
      </c>
      <c r="G6" s="327"/>
    </row>
    <row r="7" spans="1:7" x14ac:dyDescent="0.25">
      <c r="A7" s="67"/>
      <c r="B7" s="68">
        <f>C19</f>
        <v>0.5678577990438104</v>
      </c>
      <c r="C7" s="53" t="str">
        <f t="shared" ref="C7" si="0">A19</f>
        <v>Koffie - zwart</v>
      </c>
      <c r="D7" s="17">
        <f t="shared" ref="D7:D10" si="1">VLOOKUP(C7,Grammagetype2aen3a,2,0)</f>
        <v>0</v>
      </c>
      <c r="E7" s="17">
        <f>D7*$B7</f>
        <v>0</v>
      </c>
      <c r="F7" s="17">
        <f>VLOOKUP(C7,Grammagetype2aen3a,3,0)</f>
        <v>0</v>
      </c>
      <c r="G7" s="17">
        <f>F7*$B7</f>
        <v>0</v>
      </c>
    </row>
    <row r="8" spans="1:7" x14ac:dyDescent="0.25">
      <c r="A8" s="67"/>
      <c r="B8" s="68">
        <f>C20</f>
        <v>0.25283123604905261</v>
      </c>
      <c r="C8" s="53" t="str">
        <f>A20</f>
        <v>Cappuccino</v>
      </c>
      <c r="D8" s="17">
        <f t="shared" si="1"/>
        <v>0</v>
      </c>
      <c r="E8" s="17">
        <f t="shared" ref="E8:E10" si="2">D8*$B8</f>
        <v>0</v>
      </c>
      <c r="F8" s="17">
        <f t="shared" ref="F8:F10" si="3">VLOOKUP(C8,Grammagetype2aen3a,3,0)</f>
        <v>0</v>
      </c>
      <c r="G8" s="17">
        <f>F8*$B8</f>
        <v>0</v>
      </c>
    </row>
    <row r="9" spans="1:7" x14ac:dyDescent="0.25">
      <c r="A9" s="67"/>
      <c r="B9" s="68">
        <f>C21</f>
        <v>0.13148975594882079</v>
      </c>
      <c r="C9" s="53" t="str">
        <f>A21</f>
        <v>Espresso</v>
      </c>
      <c r="D9" s="17">
        <f t="shared" ref="D9" si="4">VLOOKUP(C9,Grammagetype2aen3a,2,0)</f>
        <v>0</v>
      </c>
      <c r="E9" s="17">
        <f t="shared" ref="E9" si="5">D9*$B9</f>
        <v>0</v>
      </c>
      <c r="F9" s="17">
        <f t="shared" ref="F9" si="6">VLOOKUP(C9,Grammagetype2aen3a,3,0)</f>
        <v>0</v>
      </c>
      <c r="G9" s="17">
        <f t="shared" ref="G9" si="7">F9*$B9</f>
        <v>0</v>
      </c>
    </row>
    <row r="10" spans="1:7" x14ac:dyDescent="0.25">
      <c r="A10" s="67"/>
      <c r="B10" s="68">
        <f>C22</f>
        <v>4.7821208958316229E-2</v>
      </c>
      <c r="C10" s="53" t="str">
        <f>A22</f>
        <v>Chocolademelk</v>
      </c>
      <c r="D10" s="17">
        <f t="shared" si="1"/>
        <v>0</v>
      </c>
      <c r="E10" s="17">
        <f t="shared" si="2"/>
        <v>0</v>
      </c>
      <c r="F10" s="17">
        <f t="shared" si="3"/>
        <v>0</v>
      </c>
      <c r="G10" s="17">
        <f t="shared" ref="G10" si="8">F10*$B10</f>
        <v>0</v>
      </c>
    </row>
    <row r="11" spans="1:7" x14ac:dyDescent="0.25">
      <c r="A11" s="67"/>
      <c r="B11" s="68"/>
      <c r="C11" s="70"/>
      <c r="D11" s="17"/>
      <c r="E11" s="17"/>
      <c r="F11" s="17"/>
      <c r="G11" s="17"/>
    </row>
    <row r="12" spans="1:7" x14ac:dyDescent="0.25">
      <c r="A12" s="71">
        <f>B23</f>
        <v>255807</v>
      </c>
      <c r="B12" s="68">
        <f>SUM(B7:B10)</f>
        <v>1.0000000000000002</v>
      </c>
      <c r="C12" s="70" t="s">
        <v>23</v>
      </c>
      <c r="D12" s="69">
        <f>SUM(D7:D10)</f>
        <v>0</v>
      </c>
      <c r="E12" s="69">
        <f>SUM(E7:E10)</f>
        <v>0</v>
      </c>
      <c r="F12" s="69">
        <f>SUM(F7:F10)</f>
        <v>0</v>
      </c>
      <c r="G12" s="69">
        <f>SUM(G7:G10)</f>
        <v>0</v>
      </c>
    </row>
    <row r="13" spans="1:7" x14ac:dyDescent="0.25">
      <c r="B13" s="72"/>
      <c r="D13" s="73"/>
      <c r="E13" s="73"/>
      <c r="F13" s="73"/>
      <c r="G13" s="73"/>
    </row>
    <row r="14" spans="1:7" x14ac:dyDescent="0.25">
      <c r="A14" s="328" t="s">
        <v>204</v>
      </c>
      <c r="B14" s="329"/>
      <c r="C14" s="329"/>
      <c r="D14" s="74"/>
      <c r="E14" s="75">
        <f>SUM(E12:E12)</f>
        <v>0</v>
      </c>
      <c r="F14" s="74"/>
      <c r="G14" s="75">
        <f>SUM(G12:G12)</f>
        <v>0</v>
      </c>
    </row>
    <row r="15" spans="1:7" x14ac:dyDescent="0.25">
      <c r="A15" s="111" t="s">
        <v>205</v>
      </c>
      <c r="B15" s="144"/>
      <c r="C15" s="62"/>
      <c r="D15" s="321"/>
      <c r="E15" s="321"/>
      <c r="F15" s="109"/>
      <c r="G15" s="110">
        <f>A12*G14</f>
        <v>0</v>
      </c>
    </row>
    <row r="16" spans="1:7" x14ac:dyDescent="0.25">
      <c r="B16" s="72"/>
      <c r="E16" s="76"/>
      <c r="G16" s="76"/>
    </row>
    <row r="17" spans="1:7" x14ac:dyDescent="0.25">
      <c r="A17" s="77" t="s">
        <v>31</v>
      </c>
      <c r="B17" s="77"/>
      <c r="C17" s="77"/>
      <c r="D17" s="78"/>
    </row>
    <row r="18" spans="1:7" s="82" customFormat="1" ht="30" x14ac:dyDescent="0.25">
      <c r="A18" s="79"/>
      <c r="B18" s="80" t="s">
        <v>24</v>
      </c>
      <c r="C18" s="80" t="s">
        <v>25</v>
      </c>
      <c r="D18" s="81"/>
      <c r="E18" s="198"/>
    </row>
    <row r="19" spans="1:7" x14ac:dyDescent="0.25">
      <c r="A19" s="151" t="s">
        <v>39</v>
      </c>
      <c r="B19" s="152">
        <v>145262</v>
      </c>
      <c r="C19" s="83">
        <f>B19/$B$23</f>
        <v>0.5678577990438104</v>
      </c>
      <c r="D19" s="78"/>
      <c r="E19" s="197"/>
      <c r="F19" s="220"/>
    </row>
    <row r="20" spans="1:7" x14ac:dyDescent="0.25">
      <c r="A20" s="151" t="s">
        <v>6</v>
      </c>
      <c r="B20" s="152">
        <v>64676</v>
      </c>
      <c r="C20" s="83">
        <f>B20/$B$23</f>
        <v>0.25283123604905261</v>
      </c>
      <c r="E20" s="197"/>
    </row>
    <row r="21" spans="1:7" ht="15" customHeight="1" x14ac:dyDescent="0.25">
      <c r="A21" s="151" t="s">
        <v>3</v>
      </c>
      <c r="B21" s="152">
        <v>33636</v>
      </c>
      <c r="C21" s="83">
        <f>B21/$B$23</f>
        <v>0.13148975594882079</v>
      </c>
      <c r="E21" s="197"/>
      <c r="F21" s="84"/>
      <c r="G21" s="84"/>
    </row>
    <row r="22" spans="1:7" ht="15" customHeight="1" x14ac:dyDescent="0.25">
      <c r="A22" s="151" t="s">
        <v>34</v>
      </c>
      <c r="B22" s="152">
        <v>12233</v>
      </c>
      <c r="C22" s="83">
        <f>B22/$B$23</f>
        <v>4.7821208958316229E-2</v>
      </c>
      <c r="E22" s="197"/>
      <c r="F22" s="84"/>
      <c r="G22" s="84"/>
    </row>
    <row r="23" spans="1:7" x14ac:dyDescent="0.25">
      <c r="A23" s="85" t="s">
        <v>26</v>
      </c>
      <c r="B23" s="86">
        <f>SUM(B19:B22)</f>
        <v>255807</v>
      </c>
      <c r="C23" s="87">
        <f>SUM(C19:C22)</f>
        <v>1.0000000000000002</v>
      </c>
      <c r="D23" s="88"/>
      <c r="E23" s="40"/>
      <c r="F23" s="249"/>
    </row>
    <row r="24" spans="1:7" x14ac:dyDescent="0.25">
      <c r="A24" s="89"/>
      <c r="B24" s="90"/>
      <c r="C24" s="88"/>
      <c r="D24" s="88"/>
      <c r="E24" s="91"/>
      <c r="F24" s="250"/>
    </row>
    <row r="25" spans="1:7" x14ac:dyDescent="0.25">
      <c r="A25" s="89"/>
      <c r="B25" s="90"/>
      <c r="C25" s="88"/>
      <c r="D25" s="88"/>
      <c r="E25" s="91"/>
      <c r="F25" s="88"/>
    </row>
    <row r="26" spans="1:7" x14ac:dyDescent="0.25">
      <c r="A26" s="92"/>
      <c r="B26" s="93"/>
      <c r="C26" s="93"/>
      <c r="D26" s="93"/>
      <c r="E26" s="93"/>
      <c r="F26" s="93"/>
      <c r="G26" s="94"/>
    </row>
    <row r="27" spans="1:7" ht="30" x14ac:dyDescent="0.25">
      <c r="A27" s="21" t="s">
        <v>206</v>
      </c>
      <c r="B27" s="62"/>
      <c r="C27" s="62" t="s">
        <v>9</v>
      </c>
      <c r="D27" s="47" t="s">
        <v>30</v>
      </c>
      <c r="E27" s="144" t="s">
        <v>27</v>
      </c>
      <c r="F27" s="144" t="s">
        <v>8</v>
      </c>
      <c r="G27" s="145" t="s">
        <v>28</v>
      </c>
    </row>
    <row r="28" spans="1:7" x14ac:dyDescent="0.25">
      <c r="A28" s="2">
        <v>1000</v>
      </c>
      <c r="B28" s="3" t="s">
        <v>2</v>
      </c>
      <c r="C28" s="95" t="s">
        <v>0</v>
      </c>
      <c r="D28" s="33"/>
      <c r="E28" s="19">
        <v>0</v>
      </c>
      <c r="F28" s="18">
        <v>0</v>
      </c>
      <c r="G28" s="17">
        <f t="shared" ref="G28:G31" si="9">E28*(1-$F28)</f>
        <v>0</v>
      </c>
    </row>
    <row r="29" spans="1:7" x14ac:dyDescent="0.25">
      <c r="A29" s="2">
        <v>1000</v>
      </c>
      <c r="B29" s="3" t="s">
        <v>2</v>
      </c>
      <c r="C29" s="95" t="s">
        <v>4</v>
      </c>
      <c r="D29" s="33"/>
      <c r="E29" s="19">
        <v>0</v>
      </c>
      <c r="F29" s="18">
        <v>0</v>
      </c>
      <c r="G29" s="17">
        <f t="shared" ref="G29" si="10">E29*(1-$F29)</f>
        <v>0</v>
      </c>
    </row>
    <row r="30" spans="1:7" x14ac:dyDescent="0.25">
      <c r="A30" s="2">
        <v>1000</v>
      </c>
      <c r="B30" s="3" t="s">
        <v>2</v>
      </c>
      <c r="C30" s="96" t="s">
        <v>15</v>
      </c>
      <c r="D30" s="33"/>
      <c r="E30" s="19">
        <v>0</v>
      </c>
      <c r="F30" s="18">
        <v>0</v>
      </c>
      <c r="G30" s="17">
        <f t="shared" si="9"/>
        <v>0</v>
      </c>
    </row>
    <row r="31" spans="1:7" x14ac:dyDescent="0.25">
      <c r="A31" s="5">
        <v>1000</v>
      </c>
      <c r="B31" s="4" t="s">
        <v>2</v>
      </c>
      <c r="C31" s="97" t="s">
        <v>18</v>
      </c>
      <c r="D31" s="33"/>
      <c r="E31" s="19">
        <v>0</v>
      </c>
      <c r="F31" s="18">
        <v>0</v>
      </c>
      <c r="G31" s="17">
        <f t="shared" si="9"/>
        <v>0</v>
      </c>
    </row>
    <row r="32" spans="1:7" ht="15" customHeight="1" x14ac:dyDescent="0.25">
      <c r="B32" s="72"/>
    </row>
    <row r="33" spans="1:5" ht="10.5" customHeight="1" x14ac:dyDescent="0.25">
      <c r="A33" s="1"/>
      <c r="B33" s="6"/>
      <c r="C33" s="7"/>
      <c r="D33" s="7"/>
      <c r="E33" s="98"/>
    </row>
    <row r="34" spans="1:5" x14ac:dyDescent="0.25">
      <c r="A34" s="36" t="s">
        <v>207</v>
      </c>
      <c r="B34" s="22"/>
      <c r="C34" s="62" t="s">
        <v>9</v>
      </c>
      <c r="D34" s="253" t="s">
        <v>21</v>
      </c>
      <c r="E34" s="254" t="s">
        <v>22</v>
      </c>
    </row>
    <row r="35" spans="1:5" ht="15.75" thickBot="1" x14ac:dyDescent="0.3">
      <c r="A35" s="20"/>
      <c r="B35" s="3" t="s">
        <v>2</v>
      </c>
      <c r="C35" s="63" t="s">
        <v>4</v>
      </c>
      <c r="D35" s="64">
        <f>VLOOKUP(C35,Artikeltype2aen3a,3,0)/1000*A35</f>
        <v>0</v>
      </c>
      <c r="E35" s="65">
        <f>VLOOKUP(C35,Artikeltype2aen3a,5,0)/1000*A35</f>
        <v>0</v>
      </c>
    </row>
    <row r="36" spans="1:5" ht="15.75" thickTop="1" x14ac:dyDescent="0.25">
      <c r="A36" s="2"/>
      <c r="B36" s="3"/>
      <c r="C36" s="99" t="s">
        <v>39</v>
      </c>
      <c r="D36" s="100">
        <f>SUM(D35)</f>
        <v>0</v>
      </c>
      <c r="E36" s="101">
        <f>SUM(E35)</f>
        <v>0</v>
      </c>
    </row>
    <row r="37" spans="1:5" x14ac:dyDescent="0.25">
      <c r="A37" s="2"/>
      <c r="B37" s="3"/>
      <c r="C37" s="99"/>
      <c r="D37" s="100"/>
      <c r="E37" s="101"/>
    </row>
    <row r="38" spans="1:5" x14ac:dyDescent="0.25">
      <c r="A38" s="20"/>
      <c r="B38" s="3" t="s">
        <v>2</v>
      </c>
      <c r="C38" s="3" t="s">
        <v>4</v>
      </c>
      <c r="D38" s="102">
        <f>VLOOKUP(C38,Artikeltype2aen3a,3,0)/1000*A38</f>
        <v>0</v>
      </c>
      <c r="E38" s="103">
        <f>VLOOKUP(C38,Artikeltype2aen3a,5,0)/1000*A38</f>
        <v>0</v>
      </c>
    </row>
    <row r="39" spans="1:5" x14ac:dyDescent="0.25">
      <c r="A39" s="20"/>
      <c r="B39" s="3" t="s">
        <v>2</v>
      </c>
      <c r="C39" s="3" t="s">
        <v>18</v>
      </c>
      <c r="D39" s="102">
        <f>VLOOKUP(C39,Artikeltype2aen3a,3,0)/1000*A39</f>
        <v>0</v>
      </c>
      <c r="E39" s="103">
        <f>VLOOKUP(C39,Artikeltype2aen3a,5,0)/1000*A39</f>
        <v>0</v>
      </c>
    </row>
    <row r="40" spans="1:5" ht="15.75" thickBot="1" x14ac:dyDescent="0.3">
      <c r="A40" s="20"/>
      <c r="B40" s="3" t="s">
        <v>2</v>
      </c>
      <c r="C40" s="104" t="s">
        <v>15</v>
      </c>
      <c r="D40" s="64">
        <f>VLOOKUP(C40,Artikeltype2aen3a,3,0)/1000*A40</f>
        <v>0</v>
      </c>
      <c r="E40" s="65">
        <f>VLOOKUP(C40,Artikeltype2aen3a,5,0)/1000*A40</f>
        <v>0</v>
      </c>
    </row>
    <row r="41" spans="1:5" ht="15.75" thickTop="1" x14ac:dyDescent="0.25">
      <c r="A41" s="2"/>
      <c r="B41" s="3"/>
      <c r="C41" s="99" t="s">
        <v>6</v>
      </c>
      <c r="D41" s="100">
        <f>SUM(D38:D40)</f>
        <v>0</v>
      </c>
      <c r="E41" s="101">
        <f>SUM(E38:E40)</f>
        <v>0</v>
      </c>
    </row>
    <row r="42" spans="1:5" x14ac:dyDescent="0.25">
      <c r="A42" s="2"/>
      <c r="B42" s="3"/>
      <c r="C42" s="3"/>
      <c r="D42" s="3"/>
      <c r="E42" s="8"/>
    </row>
    <row r="43" spans="1:5" ht="15.75" thickBot="1" x14ac:dyDescent="0.3">
      <c r="A43" s="20"/>
      <c r="B43" s="3" t="s">
        <v>2</v>
      </c>
      <c r="C43" s="63" t="s">
        <v>4</v>
      </c>
      <c r="D43" s="64">
        <f>VLOOKUP(C43,Artikeltype2aen3a,3,0)/1000*A43</f>
        <v>0</v>
      </c>
      <c r="E43" s="65">
        <f>VLOOKUP(C43,Artikeltype2aen3a,5,0)/1000*A43</f>
        <v>0</v>
      </c>
    </row>
    <row r="44" spans="1:5" ht="15.75" thickTop="1" x14ac:dyDescent="0.25">
      <c r="A44" s="2"/>
      <c r="B44" s="3"/>
      <c r="C44" s="99" t="s">
        <v>3</v>
      </c>
      <c r="D44" s="100">
        <f>SUM(D43)</f>
        <v>0</v>
      </c>
      <c r="E44" s="101">
        <f>SUM(E43)</f>
        <v>0</v>
      </c>
    </row>
    <row r="45" spans="1:5" x14ac:dyDescent="0.25">
      <c r="A45" s="2"/>
      <c r="B45" s="3"/>
      <c r="C45" s="3"/>
      <c r="D45" s="3"/>
      <c r="E45" s="8"/>
    </row>
    <row r="46" spans="1:5" x14ac:dyDescent="0.25">
      <c r="A46" s="274"/>
      <c r="B46" s="3" t="s">
        <v>2</v>
      </c>
      <c r="C46" s="3" t="s">
        <v>0</v>
      </c>
      <c r="D46" s="102">
        <f>VLOOKUP(C46,Artikeltype2aen3a,3,0)/1000*A46</f>
        <v>0</v>
      </c>
      <c r="E46" s="103">
        <f>VLOOKUP(C46,Artikeltype2aen3a,5,0)/1000*A46</f>
        <v>0</v>
      </c>
    </row>
    <row r="47" spans="1:5" ht="15.75" thickBot="1" x14ac:dyDescent="0.3">
      <c r="A47" s="20"/>
      <c r="B47" s="3" t="s">
        <v>2</v>
      </c>
      <c r="C47" s="104" t="s">
        <v>15</v>
      </c>
      <c r="D47" s="64">
        <f>VLOOKUP(C47,Artikeltype2aen3a,3,0)/1000*A47</f>
        <v>0</v>
      </c>
      <c r="E47" s="65">
        <f>VLOOKUP(C47,Artikeltype2aen3a,5,0)/1000*A47</f>
        <v>0</v>
      </c>
    </row>
    <row r="48" spans="1:5" ht="15.75" thickTop="1" x14ac:dyDescent="0.25">
      <c r="A48" s="2"/>
      <c r="B48" s="3"/>
      <c r="C48" s="99" t="s">
        <v>34</v>
      </c>
      <c r="D48" s="100">
        <f>SUM(D46:D47)</f>
        <v>0</v>
      </c>
      <c r="E48" s="101">
        <f>SUM(E46:E47)</f>
        <v>0</v>
      </c>
    </row>
    <row r="49" spans="1:5" x14ac:dyDescent="0.25">
      <c r="A49" s="5"/>
      <c r="B49" s="4"/>
      <c r="C49" s="4"/>
      <c r="D49" s="4"/>
      <c r="E49" s="124"/>
    </row>
  </sheetData>
  <mergeCells count="7">
    <mergeCell ref="D15:E15"/>
    <mergeCell ref="A1:G1"/>
    <mergeCell ref="A3:G3"/>
    <mergeCell ref="F5:G5"/>
    <mergeCell ref="D6:E6"/>
    <mergeCell ref="F6:G6"/>
    <mergeCell ref="A14:C14"/>
  </mergeCells>
  <pageMargins left="0.7" right="0.7" top="0.75" bottom="0.75" header="0.3" footer="0.3"/>
  <pageSetup paperSize="9" scale="5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49"/>
  <sheetViews>
    <sheetView view="pageBreakPreview" zoomScaleNormal="100" zoomScaleSheetLayoutView="100" workbookViewId="0">
      <selection sqref="A1:G1"/>
    </sheetView>
  </sheetViews>
  <sheetFormatPr defaultRowHeight="15" x14ac:dyDescent="0.25"/>
  <cols>
    <col min="1" max="1" width="37.5703125" bestFit="1" customWidth="1"/>
    <col min="2" max="2" width="15.28515625" customWidth="1"/>
    <col min="3" max="3" width="25" customWidth="1"/>
    <col min="4" max="4" width="18.140625" customWidth="1"/>
    <col min="5" max="5" width="15.140625" customWidth="1"/>
    <col min="6" max="6" width="15.7109375" customWidth="1"/>
    <col min="7" max="7" width="16.5703125" customWidth="1"/>
    <col min="8" max="8" width="6.140625" customWidth="1"/>
    <col min="9" max="10" width="11.140625" customWidth="1"/>
  </cols>
  <sheetData>
    <row r="1" spans="1:7" ht="21" customHeight="1" thickBot="1" x14ac:dyDescent="0.3">
      <c r="A1" s="322" t="s">
        <v>5</v>
      </c>
      <c r="B1" s="323"/>
      <c r="C1" s="323"/>
      <c r="D1" s="323"/>
      <c r="E1" s="323"/>
      <c r="F1" s="323"/>
      <c r="G1" s="324"/>
    </row>
    <row r="2" spans="1:7" ht="93.75" customHeight="1" x14ac:dyDescent="0.25">
      <c r="A2" s="9"/>
      <c r="B2" s="10"/>
      <c r="C2" s="9"/>
      <c r="D2" s="9"/>
      <c r="E2" s="9"/>
      <c r="F2" s="9"/>
      <c r="G2" s="9"/>
    </row>
    <row r="3" spans="1:7" ht="19.899999999999999" customHeight="1" x14ac:dyDescent="0.25">
      <c r="A3" s="280" t="str">
        <f>Leaseprijs!A3</f>
        <v>Stichting Carmelcollege - Warme Drankenautomaten</v>
      </c>
      <c r="B3" s="281"/>
      <c r="C3" s="281"/>
      <c r="D3" s="281"/>
      <c r="E3" s="281"/>
      <c r="F3" s="281"/>
      <c r="G3" s="282"/>
    </row>
    <row r="4" spans="1:7" ht="18" customHeight="1" x14ac:dyDescent="0.25">
      <c r="A4" s="9"/>
      <c r="B4" s="10"/>
      <c r="C4" s="9"/>
      <c r="D4" s="9"/>
      <c r="E4" s="9"/>
      <c r="F4" s="9"/>
      <c r="G4" s="9"/>
    </row>
    <row r="5" spans="1:7" x14ac:dyDescent="0.25">
      <c r="A5" s="61" t="s">
        <v>257</v>
      </c>
      <c r="B5" s="66" t="s">
        <v>38</v>
      </c>
      <c r="C5" s="66"/>
      <c r="D5" s="66"/>
      <c r="E5" s="66"/>
      <c r="F5" s="325"/>
      <c r="G5" s="326"/>
    </row>
    <row r="6" spans="1:7" x14ac:dyDescent="0.25">
      <c r="A6" s="57" t="s">
        <v>1</v>
      </c>
      <c r="B6" s="58" t="s">
        <v>19</v>
      </c>
      <c r="C6" s="62" t="s">
        <v>20</v>
      </c>
      <c r="D6" s="321" t="s">
        <v>21</v>
      </c>
      <c r="E6" s="321"/>
      <c r="F6" s="321" t="s">
        <v>22</v>
      </c>
      <c r="G6" s="327"/>
    </row>
    <row r="7" spans="1:7" x14ac:dyDescent="0.25">
      <c r="A7" s="67"/>
      <c r="B7" s="68">
        <f>C19</f>
        <v>0.57090252094648819</v>
      </c>
      <c r="C7" s="53" t="str">
        <f t="shared" ref="C7" si="0">A19</f>
        <v>Koffie - zwart</v>
      </c>
      <c r="D7" s="17">
        <f>VLOOKUP(C7,Grammagetype2ben3b,2,0)</f>
        <v>0</v>
      </c>
      <c r="E7" s="17">
        <f>D7*$B7</f>
        <v>0</v>
      </c>
      <c r="F7" s="17">
        <f>VLOOKUP(C7,Grammagetype2ben3b,3,0)</f>
        <v>0</v>
      </c>
      <c r="G7" s="17">
        <f>F7*$B7</f>
        <v>0</v>
      </c>
    </row>
    <row r="8" spans="1:7" x14ac:dyDescent="0.25">
      <c r="A8" s="67"/>
      <c r="B8" s="68">
        <f t="shared" ref="B8:B10" si="1">C20</f>
        <v>0.30456377967385784</v>
      </c>
      <c r="C8" s="53" t="str">
        <f>A20</f>
        <v>Cappuccino</v>
      </c>
      <c r="D8" s="17">
        <f>VLOOKUP(C8,Grammagetype2ben3b,2,0)</f>
        <v>0</v>
      </c>
      <c r="E8" s="17">
        <f t="shared" ref="E8:E10" si="2">D8*$B8</f>
        <v>0</v>
      </c>
      <c r="F8" s="17">
        <f t="shared" ref="F8:F10" si="3">VLOOKUP(C8,Grammagetype2ben3b,3,0)</f>
        <v>0</v>
      </c>
      <c r="G8" s="17">
        <f>F8*$B8</f>
        <v>0</v>
      </c>
    </row>
    <row r="9" spans="1:7" x14ac:dyDescent="0.25">
      <c r="A9" s="67"/>
      <c r="B9" s="68">
        <f t="shared" si="1"/>
        <v>0.11283794281540661</v>
      </c>
      <c r="C9" s="53" t="str">
        <f>A21</f>
        <v>Espresso</v>
      </c>
      <c r="D9" s="17">
        <f t="shared" ref="D9:D10" si="4">VLOOKUP(C9,Grammagetype2ben3b,2,0)</f>
        <v>0</v>
      </c>
      <c r="E9" s="17">
        <f t="shared" si="2"/>
        <v>0</v>
      </c>
      <c r="F9" s="17">
        <f t="shared" si="3"/>
        <v>0</v>
      </c>
      <c r="G9" s="17">
        <f t="shared" ref="G9:G10" si="5">F9*$B9</f>
        <v>0</v>
      </c>
    </row>
    <row r="10" spans="1:7" x14ac:dyDescent="0.25">
      <c r="A10" s="67"/>
      <c r="B10" s="68">
        <f t="shared" si="1"/>
        <v>1.1695756564247376E-2</v>
      </c>
      <c r="C10" s="53" t="str">
        <f>A22</f>
        <v>Chocolademelk</v>
      </c>
      <c r="D10" s="17">
        <f t="shared" si="4"/>
        <v>0</v>
      </c>
      <c r="E10" s="17">
        <f t="shared" si="2"/>
        <v>0</v>
      </c>
      <c r="F10" s="17">
        <f t="shared" si="3"/>
        <v>0</v>
      </c>
      <c r="G10" s="17">
        <f t="shared" si="5"/>
        <v>0</v>
      </c>
    </row>
    <row r="11" spans="1:7" x14ac:dyDescent="0.25">
      <c r="A11" s="67"/>
      <c r="B11" s="68"/>
      <c r="C11" s="70"/>
      <c r="D11" s="17"/>
      <c r="E11" s="17"/>
      <c r="F11" s="17"/>
      <c r="G11" s="17"/>
    </row>
    <row r="12" spans="1:7" x14ac:dyDescent="0.25">
      <c r="A12" s="71">
        <f>B23</f>
        <v>624329</v>
      </c>
      <c r="B12" s="68">
        <f>SUM(B7:B10)</f>
        <v>1</v>
      </c>
      <c r="C12" s="70" t="s">
        <v>23</v>
      </c>
      <c r="D12" s="69">
        <f>SUM(D7:D10)</f>
        <v>0</v>
      </c>
      <c r="E12" s="69">
        <f>SUM(E7:E10)</f>
        <v>0</v>
      </c>
      <c r="F12" s="69">
        <f>SUM(F7:F10)</f>
        <v>0</v>
      </c>
      <c r="G12" s="69">
        <f>SUM(G7:G10)</f>
        <v>0</v>
      </c>
    </row>
    <row r="13" spans="1:7" x14ac:dyDescent="0.25">
      <c r="B13" s="72"/>
      <c r="D13" s="73"/>
      <c r="E13" s="73"/>
      <c r="F13" s="73"/>
      <c r="G13" s="73"/>
    </row>
    <row r="14" spans="1:7" x14ac:dyDescent="0.25">
      <c r="A14" s="328" t="s">
        <v>258</v>
      </c>
      <c r="B14" s="329"/>
      <c r="C14" s="329"/>
      <c r="D14" s="74"/>
      <c r="E14" s="75">
        <f>SUM(E12:E12)</f>
        <v>0</v>
      </c>
      <c r="F14" s="74"/>
      <c r="G14" s="75">
        <f>SUM(G12:G12)</f>
        <v>0</v>
      </c>
    </row>
    <row r="15" spans="1:7" x14ac:dyDescent="0.25">
      <c r="A15" s="111" t="s">
        <v>259</v>
      </c>
      <c r="B15" s="107"/>
      <c r="C15" s="62"/>
      <c r="D15" s="321"/>
      <c r="E15" s="321"/>
      <c r="F15" s="109"/>
      <c r="G15" s="110">
        <f>A12*G14</f>
        <v>0</v>
      </c>
    </row>
    <row r="16" spans="1:7" x14ac:dyDescent="0.25">
      <c r="B16" s="72"/>
      <c r="E16" s="76"/>
      <c r="G16" s="76"/>
    </row>
    <row r="17" spans="1:7" x14ac:dyDescent="0.25">
      <c r="A17" s="77" t="s">
        <v>31</v>
      </c>
      <c r="B17" s="77"/>
      <c r="C17" s="77"/>
      <c r="D17" s="78"/>
    </row>
    <row r="18" spans="1:7" s="82" customFormat="1" ht="30" x14ac:dyDescent="0.25">
      <c r="A18" s="79"/>
      <c r="B18" s="80" t="s">
        <v>24</v>
      </c>
      <c r="C18" s="80" t="s">
        <v>25</v>
      </c>
      <c r="D18" s="81"/>
      <c r="E18" s="198"/>
    </row>
    <row r="19" spans="1:7" x14ac:dyDescent="0.25">
      <c r="A19" s="151" t="s">
        <v>39</v>
      </c>
      <c r="B19" s="152">
        <v>356431</v>
      </c>
      <c r="C19" s="83">
        <f>B19/$B$23</f>
        <v>0.57090252094648819</v>
      </c>
      <c r="D19" s="78"/>
      <c r="E19" s="261"/>
      <c r="F19" s="220"/>
    </row>
    <row r="20" spans="1:7" x14ac:dyDescent="0.25">
      <c r="A20" s="151" t="s">
        <v>6</v>
      </c>
      <c r="B20" s="152">
        <v>190148</v>
      </c>
      <c r="C20" s="83">
        <f>B20/$B$23</f>
        <v>0.30456377967385784</v>
      </c>
      <c r="E20" s="197"/>
      <c r="F20" s="220"/>
    </row>
    <row r="21" spans="1:7" ht="15" customHeight="1" x14ac:dyDescent="0.25">
      <c r="A21" s="151" t="s">
        <v>3</v>
      </c>
      <c r="B21" s="152">
        <v>70448</v>
      </c>
      <c r="C21" s="83">
        <f>B21/$B$23</f>
        <v>0.11283794281540661</v>
      </c>
      <c r="E21" s="197"/>
      <c r="F21" s="84"/>
      <c r="G21" s="84"/>
    </row>
    <row r="22" spans="1:7" x14ac:dyDescent="0.25">
      <c r="A22" s="151" t="s">
        <v>34</v>
      </c>
      <c r="B22" s="152">
        <v>7302</v>
      </c>
      <c r="C22" s="83">
        <f>B22/$B$23</f>
        <v>1.1695756564247376E-2</v>
      </c>
      <c r="D22" s="72"/>
      <c r="E22" s="197"/>
      <c r="F22" s="246"/>
      <c r="G22" s="84"/>
    </row>
    <row r="23" spans="1:7" x14ac:dyDescent="0.25">
      <c r="A23" s="85" t="s">
        <v>26</v>
      </c>
      <c r="B23" s="86">
        <f>SUM(B19:B22)</f>
        <v>624329</v>
      </c>
      <c r="C23" s="87">
        <f>SUM(C19:C22)</f>
        <v>1</v>
      </c>
      <c r="D23" s="88"/>
      <c r="E23" s="249"/>
      <c r="F23" s="40"/>
    </row>
    <row r="24" spans="1:7" x14ac:dyDescent="0.25">
      <c r="A24" s="89"/>
      <c r="B24" s="90"/>
      <c r="C24" s="88"/>
      <c r="D24" s="88"/>
      <c r="E24" s="91"/>
      <c r="F24" s="88"/>
    </row>
    <row r="25" spans="1:7" x14ac:dyDescent="0.25">
      <c r="A25" s="89"/>
      <c r="B25" s="90"/>
      <c r="C25" s="88"/>
      <c r="D25" s="88"/>
      <c r="E25" s="91"/>
      <c r="F25" s="88"/>
    </row>
    <row r="26" spans="1:7" x14ac:dyDescent="0.25">
      <c r="A26" s="92"/>
      <c r="B26" s="93"/>
      <c r="C26" s="93"/>
      <c r="D26" s="93"/>
      <c r="E26" s="93"/>
      <c r="F26" s="93"/>
      <c r="G26" s="94"/>
    </row>
    <row r="27" spans="1:7" ht="30" x14ac:dyDescent="0.25">
      <c r="A27" s="21" t="s">
        <v>260</v>
      </c>
      <c r="B27" s="62"/>
      <c r="C27" s="62" t="s">
        <v>9</v>
      </c>
      <c r="D27" s="47" t="s">
        <v>30</v>
      </c>
      <c r="E27" s="58" t="s">
        <v>27</v>
      </c>
      <c r="F27" s="58" t="s">
        <v>8</v>
      </c>
      <c r="G27" s="59" t="s">
        <v>28</v>
      </c>
    </row>
    <row r="28" spans="1:7" x14ac:dyDescent="0.25">
      <c r="A28" s="2">
        <v>1000</v>
      </c>
      <c r="B28" s="3" t="s">
        <v>2</v>
      </c>
      <c r="C28" s="95" t="s">
        <v>0</v>
      </c>
      <c r="D28" s="33"/>
      <c r="E28" s="19">
        <v>0</v>
      </c>
      <c r="F28" s="18">
        <v>0</v>
      </c>
      <c r="G28" s="17">
        <f t="shared" ref="G28" si="6">E28*(1-$F28)</f>
        <v>0</v>
      </c>
    </row>
    <row r="29" spans="1:7" x14ac:dyDescent="0.25">
      <c r="A29" s="2">
        <v>1000</v>
      </c>
      <c r="B29" s="3" t="s">
        <v>2</v>
      </c>
      <c r="C29" s="95" t="s">
        <v>4</v>
      </c>
      <c r="D29" s="33"/>
      <c r="E29" s="19">
        <v>0</v>
      </c>
      <c r="F29" s="18">
        <v>0</v>
      </c>
      <c r="G29" s="17">
        <f t="shared" ref="G29:G31" si="7">E29*(1-$F29)</f>
        <v>0</v>
      </c>
    </row>
    <row r="30" spans="1:7" x14ac:dyDescent="0.25">
      <c r="A30" s="2">
        <v>1000</v>
      </c>
      <c r="B30" s="3" t="s">
        <v>2</v>
      </c>
      <c r="C30" s="96" t="s">
        <v>15</v>
      </c>
      <c r="D30" s="33"/>
      <c r="E30" s="19">
        <v>0</v>
      </c>
      <c r="F30" s="18">
        <v>0</v>
      </c>
      <c r="G30" s="17">
        <f t="shared" si="7"/>
        <v>0</v>
      </c>
    </row>
    <row r="31" spans="1:7" x14ac:dyDescent="0.25">
      <c r="A31" s="5">
        <v>1000</v>
      </c>
      <c r="B31" s="4" t="s">
        <v>2</v>
      </c>
      <c r="C31" s="97" t="s">
        <v>18</v>
      </c>
      <c r="D31" s="33"/>
      <c r="E31" s="19">
        <v>0</v>
      </c>
      <c r="F31" s="18">
        <v>0</v>
      </c>
      <c r="G31" s="17">
        <f t="shared" si="7"/>
        <v>0</v>
      </c>
    </row>
    <row r="32" spans="1:7" ht="15" customHeight="1" x14ac:dyDescent="0.25">
      <c r="B32" s="72"/>
    </row>
    <row r="33" spans="1:5" ht="10.5" customHeight="1" x14ac:dyDescent="0.25">
      <c r="A33" s="1"/>
      <c r="B33" s="6"/>
      <c r="C33" s="7"/>
      <c r="D33" s="7"/>
      <c r="E33" s="98"/>
    </row>
    <row r="34" spans="1:5" x14ac:dyDescent="0.25">
      <c r="A34" s="36" t="s">
        <v>261</v>
      </c>
      <c r="B34" s="22"/>
      <c r="C34" s="62" t="s">
        <v>9</v>
      </c>
      <c r="D34" s="107" t="s">
        <v>21</v>
      </c>
      <c r="E34" s="108" t="s">
        <v>22</v>
      </c>
    </row>
    <row r="35" spans="1:5" ht="15.75" thickBot="1" x14ac:dyDescent="0.3">
      <c r="A35" s="20"/>
      <c r="B35" s="3" t="s">
        <v>2</v>
      </c>
      <c r="C35" s="63" t="s">
        <v>4</v>
      </c>
      <c r="D35" s="64">
        <f>VLOOKUP(C35,Artikeltype2ben3b,3,0)/1000*A35</f>
        <v>0</v>
      </c>
      <c r="E35" s="65">
        <f>VLOOKUP(C35,Artikeltype2ben3b,5,0)/1000*A35</f>
        <v>0</v>
      </c>
    </row>
    <row r="36" spans="1:5" ht="15.75" thickTop="1" x14ac:dyDescent="0.25">
      <c r="A36" s="2"/>
      <c r="B36" s="3"/>
      <c r="C36" s="99" t="s">
        <v>39</v>
      </c>
      <c r="D36" s="100">
        <f>SUM(D35)</f>
        <v>0</v>
      </c>
      <c r="E36" s="101">
        <f>SUM(E35)</f>
        <v>0</v>
      </c>
    </row>
    <row r="37" spans="1:5" x14ac:dyDescent="0.25">
      <c r="A37" s="2"/>
      <c r="B37" s="3"/>
      <c r="C37" s="99"/>
      <c r="D37" s="100"/>
      <c r="E37" s="101"/>
    </row>
    <row r="38" spans="1:5" x14ac:dyDescent="0.25">
      <c r="A38" s="20"/>
      <c r="B38" s="3" t="s">
        <v>2</v>
      </c>
      <c r="C38" s="3" t="s">
        <v>4</v>
      </c>
      <c r="D38" s="102">
        <f>VLOOKUP(C38,Artikeltype2ben3b,3,0)/1000*A38</f>
        <v>0</v>
      </c>
      <c r="E38" s="103">
        <f>VLOOKUP(C38,Artikeltype2ben3b,5,0)/1000*A38</f>
        <v>0</v>
      </c>
    </row>
    <row r="39" spans="1:5" x14ac:dyDescent="0.25">
      <c r="A39" s="20"/>
      <c r="B39" s="3" t="s">
        <v>2</v>
      </c>
      <c r="C39" s="3" t="s">
        <v>18</v>
      </c>
      <c r="D39" s="102">
        <f>VLOOKUP(C39,Artikeltype2ben3b,3,0)/1000*A39</f>
        <v>0</v>
      </c>
      <c r="E39" s="103">
        <f>VLOOKUP(C39,Artikeltype2ben3b,5,0)/1000*A39</f>
        <v>0</v>
      </c>
    </row>
    <row r="40" spans="1:5" ht="15.75" thickBot="1" x14ac:dyDescent="0.3">
      <c r="A40" s="20"/>
      <c r="B40" s="3" t="s">
        <v>2</v>
      </c>
      <c r="C40" s="104" t="s">
        <v>15</v>
      </c>
      <c r="D40" s="64">
        <f>VLOOKUP(C40,Artikeltype2ben3b,3,0)/1000*A40</f>
        <v>0</v>
      </c>
      <c r="E40" s="65">
        <f>VLOOKUP(C40,Artikeltype2ben3b,5,0)/1000*A40</f>
        <v>0</v>
      </c>
    </row>
    <row r="41" spans="1:5" ht="15.75" thickTop="1" x14ac:dyDescent="0.25">
      <c r="A41" s="2"/>
      <c r="B41" s="3"/>
      <c r="C41" s="99" t="s">
        <v>6</v>
      </c>
      <c r="D41" s="100">
        <f>SUM(D38:D40)</f>
        <v>0</v>
      </c>
      <c r="E41" s="101">
        <f>SUM(E38:E40)</f>
        <v>0</v>
      </c>
    </row>
    <row r="42" spans="1:5" x14ac:dyDescent="0.25">
      <c r="A42" s="2"/>
      <c r="B42" s="3"/>
      <c r="C42" s="3"/>
      <c r="D42" s="3"/>
      <c r="E42" s="8"/>
    </row>
    <row r="43" spans="1:5" ht="15.75" thickBot="1" x14ac:dyDescent="0.3">
      <c r="A43" s="20"/>
      <c r="B43" s="3" t="s">
        <v>2</v>
      </c>
      <c r="C43" s="63" t="s">
        <v>4</v>
      </c>
      <c r="D43" s="64">
        <f>VLOOKUP(C43,Artikeltype2ben3b,3,0)/1000*A43</f>
        <v>0</v>
      </c>
      <c r="E43" s="65">
        <f>VLOOKUP(C43,Artikeltype2ben3b,5,0)/1000*A43</f>
        <v>0</v>
      </c>
    </row>
    <row r="44" spans="1:5" ht="15.75" thickTop="1" x14ac:dyDescent="0.25">
      <c r="A44" s="2"/>
      <c r="B44" s="3"/>
      <c r="C44" s="99" t="s">
        <v>3</v>
      </c>
      <c r="D44" s="100">
        <f>SUM(D43)</f>
        <v>0</v>
      </c>
      <c r="E44" s="101">
        <f>SUM(E43)</f>
        <v>0</v>
      </c>
    </row>
    <row r="45" spans="1:5" x14ac:dyDescent="0.25">
      <c r="A45" s="2"/>
      <c r="B45" s="3"/>
      <c r="C45" s="3"/>
      <c r="D45" s="3"/>
      <c r="E45" s="8"/>
    </row>
    <row r="46" spans="1:5" x14ac:dyDescent="0.25">
      <c r="A46" s="20"/>
      <c r="B46" s="3" t="s">
        <v>2</v>
      </c>
      <c r="C46" s="3" t="s">
        <v>0</v>
      </c>
      <c r="D46" s="102">
        <f>VLOOKUP(C46,Artikeltype2ben3b,3,0)/1000*A46</f>
        <v>0</v>
      </c>
      <c r="E46" s="103">
        <f>VLOOKUP(C46,Artikeltype2ben3b,5,0)/1000*A46</f>
        <v>0</v>
      </c>
    </row>
    <row r="47" spans="1:5" ht="15.75" thickBot="1" x14ac:dyDescent="0.3">
      <c r="A47" s="20"/>
      <c r="B47" s="3" t="s">
        <v>2</v>
      </c>
      <c r="C47" s="104" t="s">
        <v>15</v>
      </c>
      <c r="D47" s="64">
        <f>VLOOKUP(C47,Artikeltype2ben3b,3,0)/1000*A47</f>
        <v>0</v>
      </c>
      <c r="E47" s="65">
        <f>VLOOKUP(C47,Artikeltype2ben3b,5,0)/1000*A47</f>
        <v>0</v>
      </c>
    </row>
    <row r="48" spans="1:5" ht="15.75" thickTop="1" x14ac:dyDescent="0.25">
      <c r="A48" s="2"/>
      <c r="B48" s="3"/>
      <c r="C48" s="99" t="s">
        <v>34</v>
      </c>
      <c r="D48" s="100">
        <f>SUM(D46:D47)</f>
        <v>0</v>
      </c>
      <c r="E48" s="101">
        <f>SUM(E46:E47)</f>
        <v>0</v>
      </c>
    </row>
    <row r="49" spans="1:5" x14ac:dyDescent="0.25">
      <c r="A49" s="5"/>
      <c r="B49" s="4"/>
      <c r="C49" s="4"/>
      <c r="D49" s="4"/>
      <c r="E49" s="124"/>
    </row>
  </sheetData>
  <mergeCells count="7">
    <mergeCell ref="D15:E15"/>
    <mergeCell ref="D6:E6"/>
    <mergeCell ref="F6:G6"/>
    <mergeCell ref="A14:C14"/>
    <mergeCell ref="A1:G1"/>
    <mergeCell ref="A3:G3"/>
    <mergeCell ref="F5:G5"/>
  </mergeCells>
  <pageMargins left="0.70866141732283472" right="0.70866141732283472" top="0.74803149606299213" bottom="0.74803149606299213" header="0.31496062992125984" footer="0.31496062992125984"/>
  <pageSetup paperSize="9" scale="60" fitToHeight="0" orientation="portrait" r:id="rId1"/>
  <headerFooter>
    <oddFooter>&amp;L&amp;F&amp;R&amp;A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7"/>
  <sheetViews>
    <sheetView view="pageBreakPreview" zoomScaleNormal="100" zoomScaleSheetLayoutView="100" workbookViewId="0">
      <selection activeCell="A6" sqref="A6"/>
    </sheetView>
  </sheetViews>
  <sheetFormatPr defaultRowHeight="15" x14ac:dyDescent="0.25"/>
  <cols>
    <col min="1" max="1" width="41.5703125" customWidth="1"/>
    <col min="2" max="3" width="24.5703125" customWidth="1"/>
    <col min="4" max="4" width="18.28515625" bestFit="1" customWidth="1"/>
    <col min="6" max="6" width="14.42578125" customWidth="1"/>
    <col min="7" max="7" width="16" customWidth="1"/>
  </cols>
  <sheetData>
    <row r="1" spans="1:7" ht="21" customHeight="1" x14ac:dyDescent="0.25">
      <c r="A1" s="330" t="s">
        <v>5</v>
      </c>
      <c r="B1" s="331"/>
      <c r="C1" s="331"/>
      <c r="D1" s="331"/>
      <c r="E1" s="331"/>
      <c r="F1" s="331"/>
      <c r="G1" s="332"/>
    </row>
    <row r="2" spans="1:7" ht="93.75" customHeight="1" x14ac:dyDescent="0.25">
      <c r="A2" s="9"/>
      <c r="B2" s="10"/>
      <c r="C2" s="9"/>
    </row>
    <row r="3" spans="1:7" ht="19.899999999999999" customHeight="1" x14ac:dyDescent="0.25">
      <c r="A3" s="280" t="str">
        <f>Leaseprijs!A3</f>
        <v>Stichting Carmelcollege - Warme Drankenautomaten</v>
      </c>
      <c r="B3" s="281"/>
      <c r="C3" s="281"/>
      <c r="D3" s="281"/>
      <c r="E3" s="281"/>
      <c r="F3" s="281"/>
      <c r="G3" s="282"/>
    </row>
    <row r="4" spans="1:7" ht="18" customHeight="1" x14ac:dyDescent="0.25">
      <c r="A4" s="9"/>
      <c r="B4" s="10"/>
      <c r="C4" s="9"/>
    </row>
    <row r="5" spans="1:7" ht="45" x14ac:dyDescent="0.25">
      <c r="A5" s="156" t="s">
        <v>264</v>
      </c>
      <c r="B5" s="157" t="s">
        <v>278</v>
      </c>
      <c r="C5" s="158" t="s">
        <v>43</v>
      </c>
      <c r="D5" s="157" t="s">
        <v>276</v>
      </c>
      <c r="E5" s="158" t="s">
        <v>8</v>
      </c>
      <c r="F5" s="157" t="s">
        <v>277</v>
      </c>
      <c r="G5" s="157" t="s">
        <v>44</v>
      </c>
    </row>
    <row r="6" spans="1:7" s="162" customFormat="1" ht="18" customHeight="1" x14ac:dyDescent="0.25">
      <c r="A6" s="268" t="s">
        <v>275</v>
      </c>
      <c r="B6" s="269">
        <v>20</v>
      </c>
      <c r="C6" s="270"/>
      <c r="D6" s="271">
        <v>0</v>
      </c>
      <c r="E6" s="272">
        <v>0</v>
      </c>
      <c r="F6" s="273">
        <f t="shared" ref="F6:F10" si="0">D6*(1-$E6)</f>
        <v>0</v>
      </c>
      <c r="G6" s="273">
        <f t="shared" ref="G6:G10" si="1">B6*F6</f>
        <v>0</v>
      </c>
    </row>
    <row r="7" spans="1:7" s="162" customFormat="1" ht="18" customHeight="1" x14ac:dyDescent="0.25">
      <c r="A7" s="262"/>
      <c r="B7" s="263"/>
      <c r="C7" s="263"/>
      <c r="D7" s="264"/>
      <c r="E7" s="265"/>
      <c r="F7" s="266" t="s">
        <v>263</v>
      </c>
      <c r="G7" s="267">
        <f>SUM(G6)</f>
        <v>0</v>
      </c>
    </row>
    <row r="8" spans="1:7" ht="18" customHeight="1" x14ac:dyDescent="0.25">
      <c r="A8" s="9"/>
      <c r="B8" s="10"/>
      <c r="C8" s="9"/>
    </row>
    <row r="9" spans="1:7" ht="45" x14ac:dyDescent="0.25">
      <c r="A9" s="156" t="s">
        <v>269</v>
      </c>
      <c r="B9" s="157" t="s">
        <v>266</v>
      </c>
      <c r="C9" s="158" t="s">
        <v>43</v>
      </c>
      <c r="D9" s="157" t="s">
        <v>267</v>
      </c>
      <c r="E9" s="158" t="s">
        <v>8</v>
      </c>
      <c r="F9" s="157" t="s">
        <v>268</v>
      </c>
      <c r="G9" s="157" t="s">
        <v>44</v>
      </c>
    </row>
    <row r="10" spans="1:7" ht="18" customHeight="1" x14ac:dyDescent="0.25">
      <c r="A10" s="268" t="s">
        <v>265</v>
      </c>
      <c r="B10" s="269">
        <v>15</v>
      </c>
      <c r="C10" s="270"/>
      <c r="D10" s="271">
        <v>0</v>
      </c>
      <c r="E10" s="272">
        <v>0</v>
      </c>
      <c r="F10" s="273">
        <f t="shared" si="0"/>
        <v>0</v>
      </c>
      <c r="G10" s="273">
        <f t="shared" si="1"/>
        <v>0</v>
      </c>
    </row>
    <row r="11" spans="1:7" ht="18" customHeight="1" x14ac:dyDescent="0.25">
      <c r="A11" s="262"/>
      <c r="B11" s="263"/>
      <c r="C11" s="263"/>
      <c r="D11" s="264"/>
      <c r="E11" s="265"/>
      <c r="F11" s="266" t="s">
        <v>10</v>
      </c>
      <c r="G11" s="267">
        <f>SUM(G10:G10)</f>
        <v>0</v>
      </c>
    </row>
    <row r="12" spans="1:7" ht="18" customHeight="1" x14ac:dyDescent="0.25">
      <c r="A12" s="9"/>
      <c r="B12" s="10"/>
      <c r="C12" s="9"/>
    </row>
    <row r="13" spans="1:7" ht="18" customHeight="1" x14ac:dyDescent="0.25">
      <c r="A13" s="9"/>
      <c r="B13" s="10"/>
      <c r="C13" s="9"/>
    </row>
    <row r="14" spans="1:7" ht="30" x14ac:dyDescent="0.25">
      <c r="A14" s="106" t="s">
        <v>243</v>
      </c>
      <c r="B14" s="39" t="s">
        <v>12</v>
      </c>
      <c r="C14" s="39" t="s">
        <v>13</v>
      </c>
    </row>
    <row r="15" spans="1:7" ht="31.5" customHeight="1" x14ac:dyDescent="0.25">
      <c r="A15" s="38" t="s">
        <v>244</v>
      </c>
      <c r="B15" s="48">
        <v>0</v>
      </c>
      <c r="C15" s="48">
        <v>0</v>
      </c>
    </row>
    <row r="16" spans="1:7" ht="31.5" customHeight="1" x14ac:dyDescent="0.25">
      <c r="A16" s="38" t="s">
        <v>245</v>
      </c>
      <c r="B16" s="48">
        <v>0</v>
      </c>
      <c r="C16" s="48">
        <v>0</v>
      </c>
    </row>
    <row r="17" spans="1:3" ht="31.5" customHeight="1" x14ac:dyDescent="0.25">
      <c r="A17" s="38" t="s">
        <v>246</v>
      </c>
      <c r="B17" s="48">
        <v>0</v>
      </c>
      <c r="C17" s="48">
        <v>0</v>
      </c>
    </row>
  </sheetData>
  <mergeCells count="2">
    <mergeCell ref="A1:G1"/>
    <mergeCell ref="A3:G3"/>
  </mergeCells>
  <pageMargins left="0.7" right="0.7" top="0.75" bottom="0.75" header="0.3" footer="0.3"/>
  <pageSetup paperSize="9" scale="8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4"/>
  <sheetViews>
    <sheetView view="pageBreakPreview" topLeftCell="A4" zoomScaleNormal="100" zoomScaleSheetLayoutView="100" workbookViewId="0">
      <selection activeCell="F33" sqref="F33"/>
    </sheetView>
  </sheetViews>
  <sheetFormatPr defaultRowHeight="15" x14ac:dyDescent="0.25"/>
  <cols>
    <col min="1" max="1" width="43" customWidth="1"/>
    <col min="2" max="2" width="64.5703125" bestFit="1" customWidth="1"/>
    <col min="3" max="3" width="9" bestFit="1" customWidth="1"/>
    <col min="4" max="5" width="17.7109375" customWidth="1"/>
    <col min="6" max="6" width="23" customWidth="1"/>
  </cols>
  <sheetData>
    <row r="1" spans="1:6" x14ac:dyDescent="0.25">
      <c r="A1" s="336" t="s">
        <v>16</v>
      </c>
      <c r="B1" s="337"/>
      <c r="C1" s="337"/>
      <c r="D1" s="337"/>
      <c r="E1" s="337"/>
      <c r="F1" s="338"/>
    </row>
    <row r="2" spans="1:6" ht="93.75" customHeight="1" x14ac:dyDescent="0.25">
      <c r="A2" s="9"/>
      <c r="B2" s="9"/>
      <c r="C2" s="9"/>
      <c r="D2" s="9"/>
      <c r="E2" s="9"/>
    </row>
    <row r="3" spans="1:6" x14ac:dyDescent="0.25">
      <c r="A3" s="339" t="str">
        <f>Leaseprijs!A3</f>
        <v>Stichting Carmelcollege - Warme Drankenautomaten</v>
      </c>
      <c r="B3" s="321"/>
      <c r="C3" s="321"/>
      <c r="D3" s="321"/>
      <c r="E3" s="321"/>
      <c r="F3" s="327"/>
    </row>
    <row r="5" spans="1:6" x14ac:dyDescent="0.25">
      <c r="A5" s="333"/>
      <c r="B5" s="334"/>
      <c r="C5" s="335"/>
      <c r="D5" s="154"/>
      <c r="E5" s="155"/>
      <c r="F5" s="153" t="s">
        <v>10</v>
      </c>
    </row>
    <row r="6" spans="1:6" ht="45" x14ac:dyDescent="0.25">
      <c r="A6" s="184" t="s">
        <v>200</v>
      </c>
      <c r="B6" s="183" t="s">
        <v>201</v>
      </c>
      <c r="C6" s="50" t="s">
        <v>1</v>
      </c>
      <c r="D6" s="52" t="s">
        <v>17</v>
      </c>
      <c r="E6" s="52" t="s">
        <v>42</v>
      </c>
      <c r="F6" s="51" t="s">
        <v>33</v>
      </c>
    </row>
    <row r="7" spans="1:6" x14ac:dyDescent="0.25">
      <c r="A7" s="28"/>
      <c r="B7" s="29"/>
      <c r="C7" s="29"/>
      <c r="D7" s="30"/>
      <c r="E7" s="31"/>
      <c r="F7" s="41"/>
    </row>
    <row r="8" spans="1:6" x14ac:dyDescent="0.25">
      <c r="A8" s="112" t="s">
        <v>194</v>
      </c>
      <c r="B8" s="175" t="str">
        <f>Leaseprijs!B5</f>
        <v>Zetmethode: espresso, variant 1: tafelmodel</v>
      </c>
      <c r="C8" s="113">
        <f>Leaseprijs!B9</f>
        <v>17</v>
      </c>
      <c r="D8" s="114">
        <f>Leaseprijs!D9</f>
        <v>0</v>
      </c>
      <c r="E8" s="115">
        <f t="shared" ref="E8:E13" si="0">D8*12</f>
        <v>0</v>
      </c>
      <c r="F8" s="136">
        <f>E8*5</f>
        <v>0</v>
      </c>
    </row>
    <row r="9" spans="1:6" x14ac:dyDescent="0.25">
      <c r="A9" s="11" t="s">
        <v>195</v>
      </c>
      <c r="B9" s="176" t="str">
        <f>Leaseprijs!B11</f>
        <v>Zetmethode: espresso, variant 2: staand model</v>
      </c>
      <c r="C9" s="43">
        <f>Leaseprijs!B15</f>
        <v>3</v>
      </c>
      <c r="D9" s="23">
        <f>Leaseprijs!D15</f>
        <v>0</v>
      </c>
      <c r="E9" s="24">
        <f t="shared" si="0"/>
        <v>0</v>
      </c>
      <c r="F9" s="136">
        <f t="shared" ref="F9:F13" si="1">E9*5</f>
        <v>0</v>
      </c>
    </row>
    <row r="10" spans="1:6" x14ac:dyDescent="0.25">
      <c r="A10" s="11" t="s">
        <v>196</v>
      </c>
      <c r="B10" s="176" t="str">
        <f>Leaseprijs!B17</f>
        <v>Zetmethode: instant, variant 1: tafelmodel</v>
      </c>
      <c r="C10" s="43">
        <f>Leaseprijs!B20</f>
        <v>25</v>
      </c>
      <c r="D10" s="23">
        <f>Leaseprijs!D20</f>
        <v>0</v>
      </c>
      <c r="E10" s="24">
        <f t="shared" si="0"/>
        <v>0</v>
      </c>
      <c r="F10" s="136">
        <f t="shared" si="1"/>
        <v>0</v>
      </c>
    </row>
    <row r="11" spans="1:6" x14ac:dyDescent="0.25">
      <c r="A11" s="11" t="s">
        <v>197</v>
      </c>
      <c r="B11" s="176" t="str">
        <f>Leaseprijs!B22</f>
        <v>Zetmethode: instant, variant 2: staand model</v>
      </c>
      <c r="C11" s="43">
        <f>Leaseprijs!B25</f>
        <v>2</v>
      </c>
      <c r="D11" s="23">
        <f>Leaseprijs!D25</f>
        <v>0</v>
      </c>
      <c r="E11" s="24">
        <f t="shared" si="0"/>
        <v>0</v>
      </c>
      <c r="F11" s="136">
        <f t="shared" si="1"/>
        <v>0</v>
      </c>
    </row>
    <row r="12" spans="1:6" x14ac:dyDescent="0.25">
      <c r="A12" s="11" t="s">
        <v>198</v>
      </c>
      <c r="B12" s="176" t="str">
        <f>Leaseprijs!B27</f>
        <v>Zetmethode: instant, variant 3: volautomaat met betaalfunctie (voor leerlingen)</v>
      </c>
      <c r="C12" s="43">
        <f>Leaseprijs!B29</f>
        <v>2</v>
      </c>
      <c r="D12" s="23">
        <f>Leaseprijs!D30</f>
        <v>0</v>
      </c>
      <c r="E12" s="24">
        <f t="shared" ref="E12" si="2">D12*12</f>
        <v>0</v>
      </c>
      <c r="F12" s="136">
        <f t="shared" si="1"/>
        <v>0</v>
      </c>
    </row>
    <row r="13" spans="1:6" x14ac:dyDescent="0.25">
      <c r="A13" s="116" t="s">
        <v>237</v>
      </c>
      <c r="B13" s="177" t="str">
        <f>Leaseprijs!B32</f>
        <v>Zetmethode: instant, variant 4: tafelmodel met betaalfunctie (voor leerlingen)</v>
      </c>
      <c r="C13" s="117">
        <f>Leaseprijs!B34</f>
        <v>2</v>
      </c>
      <c r="D13" s="118">
        <f>Leaseprijs!D35</f>
        <v>0</v>
      </c>
      <c r="E13" s="119">
        <f t="shared" si="0"/>
        <v>0</v>
      </c>
      <c r="F13" s="136">
        <f t="shared" si="1"/>
        <v>0</v>
      </c>
    </row>
    <row r="14" spans="1:6" x14ac:dyDescent="0.25">
      <c r="A14" s="11"/>
      <c r="B14" s="176"/>
      <c r="C14" s="43"/>
      <c r="D14" s="23"/>
      <c r="E14" s="24"/>
      <c r="F14" s="127"/>
    </row>
    <row r="15" spans="1:6" x14ac:dyDescent="0.25">
      <c r="A15" s="256" t="s">
        <v>247</v>
      </c>
      <c r="B15" s="175" t="str">
        <f t="shared" ref="B15:C19" si="3">B8</f>
        <v>Zetmethode: espresso, variant 1: tafelmodel</v>
      </c>
      <c r="C15" s="113">
        <f t="shared" si="3"/>
        <v>17</v>
      </c>
      <c r="D15" s="114">
        <f>Leaseprijs!G9</f>
        <v>0</v>
      </c>
      <c r="E15" s="115">
        <f t="shared" ref="E15:E20" si="4">D15*12</f>
        <v>0</v>
      </c>
      <c r="F15" s="136">
        <f t="shared" ref="F15:F20" si="5">E15*3</f>
        <v>0</v>
      </c>
    </row>
    <row r="16" spans="1:6" x14ac:dyDescent="0.25">
      <c r="A16" s="11" t="s">
        <v>248</v>
      </c>
      <c r="B16" s="176" t="str">
        <f t="shared" si="3"/>
        <v>Zetmethode: espresso, variant 2: staand model</v>
      </c>
      <c r="C16" s="43">
        <f t="shared" si="3"/>
        <v>3</v>
      </c>
      <c r="D16" s="23">
        <f>Leaseprijs!G15</f>
        <v>0</v>
      </c>
      <c r="E16" s="24">
        <f t="shared" si="4"/>
        <v>0</v>
      </c>
      <c r="F16" s="136">
        <f t="shared" si="5"/>
        <v>0</v>
      </c>
    </row>
    <row r="17" spans="1:6" x14ac:dyDescent="0.25">
      <c r="A17" s="11" t="s">
        <v>249</v>
      </c>
      <c r="B17" s="176" t="str">
        <f t="shared" si="3"/>
        <v>Zetmethode: instant, variant 1: tafelmodel</v>
      </c>
      <c r="C17" s="43">
        <f t="shared" si="3"/>
        <v>25</v>
      </c>
      <c r="D17" s="23">
        <f>Leaseprijs!G20</f>
        <v>0</v>
      </c>
      <c r="E17" s="24">
        <f t="shared" si="4"/>
        <v>0</v>
      </c>
      <c r="F17" s="136">
        <f t="shared" si="5"/>
        <v>0</v>
      </c>
    </row>
    <row r="18" spans="1:6" x14ac:dyDescent="0.25">
      <c r="A18" s="11" t="s">
        <v>250</v>
      </c>
      <c r="B18" s="176" t="str">
        <f t="shared" si="3"/>
        <v>Zetmethode: instant, variant 2: staand model</v>
      </c>
      <c r="C18" s="43">
        <f t="shared" si="3"/>
        <v>2</v>
      </c>
      <c r="D18" s="23">
        <f>Leaseprijs!G25</f>
        <v>0</v>
      </c>
      <c r="E18" s="24">
        <f t="shared" si="4"/>
        <v>0</v>
      </c>
      <c r="F18" s="136">
        <f t="shared" si="5"/>
        <v>0</v>
      </c>
    </row>
    <row r="19" spans="1:6" x14ac:dyDescent="0.25">
      <c r="A19" s="11" t="s">
        <v>251</v>
      </c>
      <c r="B19" s="176" t="str">
        <f t="shared" si="3"/>
        <v>Zetmethode: instant, variant 3: volautomaat met betaalfunctie (voor leerlingen)</v>
      </c>
      <c r="C19" s="43">
        <f t="shared" si="3"/>
        <v>2</v>
      </c>
      <c r="D19" s="23">
        <f>Leaseprijs!G30</f>
        <v>0</v>
      </c>
      <c r="E19" s="24">
        <f t="shared" ref="E19" si="6">D19*12</f>
        <v>0</v>
      </c>
      <c r="F19" s="136">
        <f t="shared" si="5"/>
        <v>0</v>
      </c>
    </row>
    <row r="20" spans="1:6" x14ac:dyDescent="0.25">
      <c r="A20" s="116" t="s">
        <v>252</v>
      </c>
      <c r="B20" s="177" t="str">
        <f t="shared" ref="B20:C20" si="7">B13</f>
        <v>Zetmethode: instant, variant 4: tafelmodel met betaalfunctie (voor leerlingen)</v>
      </c>
      <c r="C20" s="117">
        <f t="shared" si="7"/>
        <v>2</v>
      </c>
      <c r="D20" s="118">
        <f>Leaseprijs!G35</f>
        <v>0</v>
      </c>
      <c r="E20" s="119">
        <f t="shared" si="4"/>
        <v>0</v>
      </c>
      <c r="F20" s="136">
        <f t="shared" si="5"/>
        <v>0</v>
      </c>
    </row>
    <row r="21" spans="1:6" x14ac:dyDescent="0.25">
      <c r="A21" s="11"/>
      <c r="B21" s="176"/>
      <c r="C21" s="43"/>
      <c r="D21" s="23"/>
      <c r="E21" s="24"/>
      <c r="F21" s="128"/>
    </row>
    <row r="22" spans="1:6" x14ac:dyDescent="0.25">
      <c r="A22" s="120" t="s">
        <v>202</v>
      </c>
      <c r="B22" s="178"/>
      <c r="C22" s="149">
        <f>'Ingrediënten type 1a en 1b'!A12</f>
        <v>255807</v>
      </c>
      <c r="D22" s="121"/>
      <c r="E22" s="150">
        <f>'Ingrediënten type 1a en 1b'!G15</f>
        <v>0</v>
      </c>
      <c r="F22" s="136">
        <f>E22*8</f>
        <v>0</v>
      </c>
    </row>
    <row r="23" spans="1:6" x14ac:dyDescent="0.25">
      <c r="A23" s="122" t="s">
        <v>262</v>
      </c>
      <c r="B23" s="180"/>
      <c r="C23" s="147">
        <f>'Ingrediënten type 2a tot-met 2d'!A12</f>
        <v>624329</v>
      </c>
      <c r="D23" s="123"/>
      <c r="E23" s="148">
        <f>'Ingrediënten type 2a tot-met 2d'!G15</f>
        <v>0</v>
      </c>
      <c r="F23" s="136">
        <f>E23*8</f>
        <v>0</v>
      </c>
    </row>
    <row r="24" spans="1:6" s="56" customFormat="1" x14ac:dyDescent="0.25">
      <c r="A24" s="28"/>
      <c r="B24" s="29"/>
      <c r="C24" s="54"/>
      <c r="D24" s="55"/>
      <c r="E24" s="125"/>
      <c r="F24" s="128"/>
    </row>
    <row r="25" spans="1:6" x14ac:dyDescent="0.25">
      <c r="A25" s="260" t="s">
        <v>270</v>
      </c>
      <c r="B25" s="181"/>
      <c r="C25" s="159"/>
      <c r="D25" s="160"/>
      <c r="E25" s="161">
        <f>'Aanvullende kosten'!G7+'Aanvullende kosten'!G11</f>
        <v>0</v>
      </c>
      <c r="F25" s="136">
        <f>E25*8</f>
        <v>0</v>
      </c>
    </row>
    <row r="26" spans="1:6" x14ac:dyDescent="0.25">
      <c r="A26" s="12"/>
      <c r="B26" s="179"/>
      <c r="C26" s="13"/>
      <c r="D26" s="25"/>
      <c r="E26" s="126"/>
      <c r="F26" s="128"/>
    </row>
    <row r="27" spans="1:6" ht="21.75" customHeight="1" x14ac:dyDescent="0.25">
      <c r="A27" s="42" t="s">
        <v>32</v>
      </c>
      <c r="B27" s="182"/>
      <c r="C27" s="26"/>
      <c r="D27" s="27"/>
      <c r="E27" s="41"/>
      <c r="F27" s="127">
        <f>SUM(F8:F26)</f>
        <v>0</v>
      </c>
    </row>
    <row r="28" spans="1:6" ht="15.75" x14ac:dyDescent="0.25">
      <c r="A28" s="14"/>
      <c r="B28" s="14"/>
      <c r="C28" s="16"/>
      <c r="D28" s="16"/>
      <c r="E28" s="16"/>
    </row>
    <row r="29" spans="1:6" s="32" customFormat="1" ht="15.75" x14ac:dyDescent="0.25">
      <c r="A29" s="32" t="s">
        <v>11</v>
      </c>
      <c r="C29" s="14"/>
      <c r="D29" s="14"/>
      <c r="E29" s="15"/>
    </row>
    <row r="31" spans="1:6" ht="15.75" x14ac:dyDescent="0.25">
      <c r="A31" s="42" t="s">
        <v>274</v>
      </c>
      <c r="B31" s="340"/>
      <c r="C31" s="14"/>
      <c r="D31" s="14"/>
      <c r="E31" s="14"/>
    </row>
    <row r="32" spans="1:6" ht="15.75" x14ac:dyDescent="0.25">
      <c r="A32" s="42" t="s">
        <v>271</v>
      </c>
      <c r="B32" s="340"/>
      <c r="C32" s="14"/>
      <c r="D32" s="14"/>
      <c r="E32" s="14"/>
    </row>
    <row r="33" spans="1:5" ht="37.5" customHeight="1" x14ac:dyDescent="0.25">
      <c r="A33" s="42" t="s">
        <v>272</v>
      </c>
      <c r="B33" s="342"/>
      <c r="C33" s="14"/>
      <c r="D33" s="14"/>
      <c r="E33" s="14"/>
    </row>
    <row r="34" spans="1:5" ht="15.75" x14ac:dyDescent="0.25">
      <c r="A34" s="42" t="s">
        <v>273</v>
      </c>
      <c r="B34" s="341"/>
      <c r="C34" s="14"/>
      <c r="D34" s="14"/>
      <c r="E34" s="14"/>
    </row>
  </sheetData>
  <mergeCells count="3">
    <mergeCell ref="A5:C5"/>
    <mergeCell ref="A1:F1"/>
    <mergeCell ref="A3:F3"/>
  </mergeCells>
  <pageMargins left="0.70866141732283472" right="0.70866141732283472" top="0.74803149606299213" bottom="0.74803149606299213" header="0.31496062992125984" footer="0.31496062992125984"/>
  <pageSetup paperSize="9" scale="73" orientation="landscape" r:id="rId1"/>
  <headerFooter>
    <oddFooter>&amp;L&amp;F&amp;R&amp;A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8A2D381-D92B-472B-82D1-412C738CF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5C48EC-87EE-4B19-8172-EFAEBCB72DF9}">
  <ds:schemaRefs>
    <ds:schemaRef ds:uri="http://schemas.microsoft.com/sharepoint/v3/contenttype/forms"/>
  </ds:schemaRefs>
</ds:datastoreItem>
</file>

<file path=customXml/itemProps3.xml><?xml version="1.0" encoding="utf-8"?>
<ds:datastoreItem xmlns:ds="http://schemas.openxmlformats.org/officeDocument/2006/customXml" ds:itemID="{DA3D3ED7-A620-4085-B8A8-8FA5E552829F}">
  <ds:schemaRefs>
    <ds:schemaRef ds:uri="http://schemas.microsoft.com/office/2006/documentManagement/types"/>
    <ds:schemaRef ds:uri="http://schemas.microsoft.com/office/infopath/2007/PartnerControls"/>
    <ds:schemaRef ds:uri="5d807127-6dfe-4777-9fc9-8a2ccfc388c3"/>
    <ds:schemaRef ds:uri="http://purl.org/dc/elements/1.1/"/>
    <ds:schemaRef ds:uri="http://schemas.microsoft.com/office/2006/metadata/properties"/>
    <ds:schemaRef ds:uri="46c995e6-7f53-48aa-a5ad-a9d38912b46a"/>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12</vt:i4>
      </vt:variant>
    </vt:vector>
  </HeadingPairs>
  <TitlesOfParts>
    <vt:vector size="18" baseType="lpstr">
      <vt:lpstr>Leaseprijs</vt:lpstr>
      <vt:lpstr>Input instellingen</vt:lpstr>
      <vt:lpstr>Ingrediënten type 1a en 1b</vt:lpstr>
      <vt:lpstr>Ingrediënten type 2a tot-met 2d</vt:lpstr>
      <vt:lpstr>Aanvullende kosten</vt:lpstr>
      <vt:lpstr>Totalisatie</vt:lpstr>
      <vt:lpstr>'Aanvullende kosten'!Afdrukbereik</vt:lpstr>
      <vt:lpstr>'Ingrediënten type 1a en 1b'!Afdrukbereik</vt:lpstr>
      <vt:lpstr>'Ingrediënten type 2a tot-met 2d'!Afdrukbereik</vt:lpstr>
      <vt:lpstr>Leaseprijs!Afdrukbereik</vt:lpstr>
      <vt:lpstr>Totalisatie!Afdrukbereik</vt:lpstr>
      <vt:lpstr>'Ingrediënten type 2a tot-met 2d'!Afdruktitels</vt:lpstr>
      <vt:lpstr>Artikel</vt:lpstr>
      <vt:lpstr>Artikeltype2aen3a</vt:lpstr>
      <vt:lpstr>Artikeltype2ben3b</vt:lpstr>
      <vt:lpstr>Grammagetype2aen3a</vt:lpstr>
      <vt:lpstr>Grammagetype2ben3b</vt:lpstr>
      <vt:lpstr>mixture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Myrna Lansink | Inkada Inkoop &amp; Advies</cp:lastModifiedBy>
  <cp:lastPrinted>2021-02-09T12:49:55Z</cp:lastPrinted>
  <dcterms:created xsi:type="dcterms:W3CDTF">2015-04-09T06:42:53Z</dcterms:created>
  <dcterms:modified xsi:type="dcterms:W3CDTF">2021-03-01T15:00:32Z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