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codeName="ThisWorkbook"/>
  <mc:AlternateContent xmlns:mc="http://schemas.openxmlformats.org/markup-compatibility/2006">
    <mc:Choice Requires="x15">
      <x15ac:absPath xmlns:x15ac="http://schemas.microsoft.com/office/spreadsheetml/2010/11/ac" url="C:\Users\l.kooij\Downloads\"/>
    </mc:Choice>
  </mc:AlternateContent>
  <xr:revisionPtr revIDLastSave="0" documentId="8_{B2DCC4F1-6085-4A27-9FE4-0BF8AB8C94FB}" xr6:coauthVersionLast="46" xr6:coauthVersionMax="46" xr10:uidLastSave="{00000000-0000-0000-0000-000000000000}"/>
  <bookViews>
    <workbookView xWindow="-120" yWindow="-120" windowWidth="29040" windowHeight="15840" tabRatio="870" activeTab="6" xr2:uid="{00000000-000D-0000-FFFF-FFFF00000000}"/>
  </bookViews>
  <sheets>
    <sheet name="Toelichting" sheetId="19" r:id="rId1"/>
    <sheet name="Brongegevens" sheetId="14" r:id="rId2"/>
    <sheet name="Blad2" sheetId="18" state="hidden" r:id="rId3"/>
    <sheet name="Prijzenblad Onderhoud" sheetId="2" r:id="rId4"/>
    <sheet name="Verrekenprijzen" sheetId="20" r:id="rId5"/>
    <sheet name="Case Renovatie" sheetId="25" r:id="rId6"/>
    <sheet name="Case Nieuwe lift" sheetId="26" r:id="rId7"/>
    <sheet name="Jaarkosten Nieuwe lift" sheetId="27" r:id="rId8"/>
    <sheet name="Totale jaarkosten per lift" sheetId="28" r:id="rId9"/>
    <sheet name="Inschrijvingsverklaring" sheetId="21" state="hidden" r:id="rId10"/>
    <sheet name="Eigen Verklaring" sheetId="22" state="hidden" r:id="rId11"/>
    <sheet name="Personeelsbezetting" sheetId="23" r:id="rId12"/>
    <sheet name="Vragenformulier" sheetId="24" state="hidden" r:id="rId13"/>
    <sheet name="Ritten" sheetId="16" state="hidden" r:id="rId14"/>
    <sheet name="2020-2" sheetId="13" state="hidden" r:id="rId15"/>
    <sheet name="2020-1" sheetId="12" state="hidden" r:id="rId16"/>
    <sheet name="2019-2" sheetId="11" state="hidden" r:id="rId17"/>
    <sheet name="Ritten 2019" sheetId="3" state="hidden" r:id="rId18"/>
  </sheets>
  <externalReferences>
    <externalReference r:id="rId19"/>
    <externalReference r:id="rId20"/>
    <externalReference r:id="rId21"/>
  </externalReferences>
  <definedNames>
    <definedName name="_xlnm._FilterDatabase" localSheetId="16" hidden="1">'2019-2'!$A$1:$M$1</definedName>
    <definedName name="_xlnm._FilterDatabase" localSheetId="14" hidden="1">'2020-2'!$A$1:$M$1</definedName>
    <definedName name="_xlnm._FilterDatabase" localSheetId="2" hidden="1">Blad2!$A$1:$B$312</definedName>
    <definedName name="_xlnm._FilterDatabase" localSheetId="6" hidden="1">'Case Nieuwe lift'!$C$5:$G$18</definedName>
    <definedName name="_xlnm._FilterDatabase" localSheetId="3" hidden="1">'Prijzenblad Onderhoud'!$B$4:$AK$27</definedName>
    <definedName name="_xlnm._FilterDatabase" localSheetId="13" hidden="1">Ritten!$A$1:$H$289</definedName>
    <definedName name="_xlnm._FilterDatabase" localSheetId="17" hidden="1">'Ritten 2019'!$A$2:$D$150</definedName>
    <definedName name="Adres">'[1]10.1 Installatie overzicht'!$E$4:$E$4</definedName>
    <definedName name="_xlnm.Print_Area" localSheetId="1">Brongegevens!$B$2:$F$36</definedName>
    <definedName name="_xlnm.Print_Area" localSheetId="6">'Case Nieuwe lift'!$B$4:$K$42</definedName>
    <definedName name="_xlnm.Print_Area" localSheetId="5">'Case Renovatie'!$A$1:$H$25</definedName>
    <definedName name="_xlnm.Print_Area" localSheetId="7">'Jaarkosten Nieuwe lift'!$A$1:$H$25</definedName>
    <definedName name="_xlnm.Print_Area" localSheetId="11">Personeelsbezetting!$A$1:$F$9</definedName>
    <definedName name="_xlnm.Print_Area" localSheetId="3">'Prijzenblad Onderhoud'!$B$2:$AK$27</definedName>
    <definedName name="_xlnm.Print_Area" localSheetId="0">Toelichting!$B$2:$O$50</definedName>
    <definedName name="_xlnm.Print_Titles" localSheetId="6">'Case Nieuwe lift'!$C:$C</definedName>
    <definedName name="_xlnm.Print_Titles" localSheetId="4">Verrekenprijzen!#REF!</definedName>
    <definedName name="Amperes" localSheetId="6">#REF!</definedName>
    <definedName name="Amperes">#REF!</definedName>
    <definedName name="installaties__uitgebreid__installaties__uitgebreid__data_a" localSheetId="0">#REF!</definedName>
    <definedName name="installaties__uitgebreid__installaties__uitgebreid__data_a">#REF!</definedName>
    <definedName name="installaties__uitgebreid__installaties__uitgebreid__data_aa" localSheetId="0">#REF!</definedName>
    <definedName name="installaties__uitgebreid__installaties__uitgebreid__data_aa">#REF!</definedName>
    <definedName name="installaties__uitgebreid__installaties__uitgebreid__data_ab" localSheetId="0">#REF!</definedName>
    <definedName name="installaties__uitgebreid__installaties__uitgebreid__data_ab">#REF!</definedName>
    <definedName name="installaties__uitgebreid__installaties__uitgebreid__data_ac" localSheetId="0">#REF!</definedName>
    <definedName name="installaties__uitgebreid__installaties__uitgebreid__data_ac">#REF!</definedName>
    <definedName name="installaties__uitgebreid__installaties__uitgebreid__data_ad" localSheetId="0">#REF!</definedName>
    <definedName name="installaties__uitgebreid__installaties__uitgebreid__data_ad">#REF!</definedName>
    <definedName name="installaties__uitgebreid__installaties__uitgebreid__data_ae" localSheetId="0">#REF!</definedName>
    <definedName name="installaties__uitgebreid__installaties__uitgebreid__data_ae">#REF!</definedName>
    <definedName name="installaties__uitgebreid__installaties__uitgebreid__data_af" localSheetId="0">#REF!</definedName>
    <definedName name="installaties__uitgebreid__installaties__uitgebreid__data_af">#REF!</definedName>
    <definedName name="installaties__uitgebreid__installaties__uitgebreid__data_ag" localSheetId="0">#REF!</definedName>
    <definedName name="installaties__uitgebreid__installaties__uitgebreid__data_ag">#REF!</definedName>
    <definedName name="installaties__uitgebreid__installaties__uitgebreid__data_ah" localSheetId="0">#REF!</definedName>
    <definedName name="installaties__uitgebreid__installaties__uitgebreid__data_ah">#REF!</definedName>
    <definedName name="installaties__uitgebreid__installaties__uitgebreid__data_ai" localSheetId="0">#REF!</definedName>
    <definedName name="installaties__uitgebreid__installaties__uitgebreid__data_ai">#REF!</definedName>
    <definedName name="installaties__uitgebreid__installaties__uitgebreid__data_aj" localSheetId="0">#REF!</definedName>
    <definedName name="installaties__uitgebreid__installaties__uitgebreid__data_aj">#REF!</definedName>
    <definedName name="installaties__uitgebreid__installaties__uitgebreid__data_ak" localSheetId="0">#REF!</definedName>
    <definedName name="installaties__uitgebreid__installaties__uitgebreid__data_ak">#REF!</definedName>
    <definedName name="installaties__uitgebreid__installaties__uitgebreid__data_al" localSheetId="0">#REF!</definedName>
    <definedName name="installaties__uitgebreid__installaties__uitgebreid__data_al">#REF!</definedName>
    <definedName name="installaties__uitgebreid__installaties__uitgebreid__data_am" localSheetId="0">#REF!</definedName>
    <definedName name="installaties__uitgebreid__installaties__uitgebreid__data_am">#REF!</definedName>
    <definedName name="installaties__uitgebreid__installaties__uitgebreid__data_an" localSheetId="0">#REF!</definedName>
    <definedName name="installaties__uitgebreid__installaties__uitgebreid__data_an">#REF!</definedName>
    <definedName name="installaties__uitgebreid__installaties__uitgebreid__data_ao" localSheetId="0">#REF!</definedName>
    <definedName name="installaties__uitgebreid__installaties__uitgebreid__data_ao">#REF!</definedName>
    <definedName name="installaties__uitgebreid__installaties__uitgebreid__data_ap" localSheetId="0">#REF!</definedName>
    <definedName name="installaties__uitgebreid__installaties__uitgebreid__data_ap">#REF!</definedName>
    <definedName name="installaties__uitgebreid__installaties__uitgebreid__data_aq" localSheetId="0">#REF!</definedName>
    <definedName name="installaties__uitgebreid__installaties__uitgebreid__data_aq">#REF!</definedName>
    <definedName name="installaties__uitgebreid__installaties__uitgebreid__data_ar" localSheetId="0">#REF!</definedName>
    <definedName name="installaties__uitgebreid__installaties__uitgebreid__data_ar">#REF!</definedName>
    <definedName name="installaties__uitgebreid__installaties__uitgebreid__data_as" localSheetId="0">#REF!</definedName>
    <definedName name="installaties__uitgebreid__installaties__uitgebreid__data_as">#REF!</definedName>
    <definedName name="installaties__uitgebreid__installaties__uitgebreid__data_at" localSheetId="0">#REF!</definedName>
    <definedName name="installaties__uitgebreid__installaties__uitgebreid__data_at">#REF!</definedName>
    <definedName name="installaties__uitgebreid__installaties__uitgebreid__data_b" localSheetId="0">#REF!</definedName>
    <definedName name="installaties__uitgebreid__installaties__uitgebreid__data_b">#REF!</definedName>
    <definedName name="installaties__uitgebreid__installaties__uitgebreid__data_c" localSheetId="0">#REF!</definedName>
    <definedName name="installaties__uitgebreid__installaties__uitgebreid__data_c">#REF!</definedName>
    <definedName name="installaties__uitgebreid__installaties__uitgebreid__data_d" localSheetId="0">#REF!</definedName>
    <definedName name="installaties__uitgebreid__installaties__uitgebreid__data_d">#REF!</definedName>
    <definedName name="installaties__uitgebreid__installaties__uitgebreid__data_e" localSheetId="0">#REF!</definedName>
    <definedName name="installaties__uitgebreid__installaties__uitgebreid__data_e">#REF!</definedName>
    <definedName name="installaties__uitgebreid__installaties__uitgebreid__data_f" localSheetId="0">#REF!</definedName>
    <definedName name="installaties__uitgebreid__installaties__uitgebreid__data_f">#REF!</definedName>
    <definedName name="installaties__uitgebreid__installaties__uitgebreid__data_g" localSheetId="0">#REF!</definedName>
    <definedName name="installaties__uitgebreid__installaties__uitgebreid__data_g">#REF!</definedName>
    <definedName name="installaties__uitgebreid__installaties__uitgebreid__data_h" localSheetId="0">#REF!</definedName>
    <definedName name="installaties__uitgebreid__installaties__uitgebreid__data_h">#REF!</definedName>
    <definedName name="installaties__uitgebreid__installaties__uitgebreid__data_i" localSheetId="0">#REF!</definedName>
    <definedName name="installaties__uitgebreid__installaties__uitgebreid__data_i">#REF!</definedName>
    <definedName name="installaties__uitgebreid__installaties__uitgebreid__data_j" localSheetId="0">#REF!</definedName>
    <definedName name="installaties__uitgebreid__installaties__uitgebreid__data_j">#REF!</definedName>
    <definedName name="installaties__uitgebreid__installaties__uitgebreid__data_k" localSheetId="0">#REF!</definedName>
    <definedName name="installaties__uitgebreid__installaties__uitgebreid__data_k">#REF!</definedName>
    <definedName name="installaties__uitgebreid__installaties__uitgebreid__data_l" localSheetId="0">#REF!</definedName>
    <definedName name="installaties__uitgebreid__installaties__uitgebreid__data_l">#REF!</definedName>
    <definedName name="installaties__uitgebreid__installaties__uitgebreid__data_m" localSheetId="0">#REF!</definedName>
    <definedName name="installaties__uitgebreid__installaties__uitgebreid__data_m">#REF!</definedName>
    <definedName name="installaties__uitgebreid__installaties__uitgebreid__data_n" localSheetId="0">#REF!</definedName>
    <definedName name="installaties__uitgebreid__installaties__uitgebreid__data_n">#REF!</definedName>
    <definedName name="installaties__uitgebreid__installaties__uitgebreid__data_o" localSheetId="0">#REF!</definedName>
    <definedName name="installaties__uitgebreid__installaties__uitgebreid__data_o">#REF!</definedName>
    <definedName name="installaties__uitgebreid__installaties__uitgebreid__data_p" localSheetId="0">#REF!</definedName>
    <definedName name="installaties__uitgebreid__installaties__uitgebreid__data_p">#REF!</definedName>
    <definedName name="installaties__uitgebreid__installaties__uitgebreid__data_q" localSheetId="0">#REF!</definedName>
    <definedName name="installaties__uitgebreid__installaties__uitgebreid__data_q">#REF!</definedName>
    <definedName name="installaties__uitgebreid__installaties__uitgebreid__data_r" localSheetId="0">#REF!</definedName>
    <definedName name="installaties__uitgebreid__installaties__uitgebreid__data_r">#REF!</definedName>
    <definedName name="installaties__uitgebreid__installaties__uitgebreid__data_s" localSheetId="0">#REF!</definedName>
    <definedName name="installaties__uitgebreid__installaties__uitgebreid__data_s">#REF!</definedName>
    <definedName name="installaties__uitgebreid__installaties__uitgebreid__data_t" localSheetId="0">#REF!</definedName>
    <definedName name="installaties__uitgebreid__installaties__uitgebreid__data_t">#REF!</definedName>
    <definedName name="installaties__uitgebreid__installaties__uitgebreid__data_u" localSheetId="0">#REF!</definedName>
    <definedName name="installaties__uitgebreid__installaties__uitgebreid__data_u">#REF!</definedName>
    <definedName name="installaties__uitgebreid__installaties__uitgebreid__data_v" localSheetId="0">#REF!</definedName>
    <definedName name="installaties__uitgebreid__installaties__uitgebreid__data_v">#REF!</definedName>
    <definedName name="installaties__uitgebreid__installaties__uitgebreid__data_w" localSheetId="0">#REF!</definedName>
    <definedName name="installaties__uitgebreid__installaties__uitgebreid__data_w">#REF!</definedName>
    <definedName name="installaties__uitgebreid__installaties__uitgebreid__data_x" localSheetId="0">#REF!</definedName>
    <definedName name="installaties__uitgebreid__installaties__uitgebreid__data_x">#REF!</definedName>
    <definedName name="installaties__uitgebreid__installaties__uitgebreid__data_y" localSheetId="0">#REF!</definedName>
    <definedName name="installaties__uitgebreid__installaties__uitgebreid__data_y">#REF!</definedName>
    <definedName name="installaties__uitgebreid__installaties__uitgebreid__data_z" localSheetId="0">#REF!</definedName>
    <definedName name="installaties__uitgebreid__installaties__uitgebreid__data_z">#REF!</definedName>
    <definedName name="installaties__uitgebreid__installaties__uitgebreid__header_a" localSheetId="0">#REF!</definedName>
    <definedName name="installaties__uitgebreid__installaties__uitgebreid__header_a">#REF!</definedName>
    <definedName name="installaties__uitgebreid__installaties__uitgebreid__header_aa" localSheetId="0">#REF!</definedName>
    <definedName name="installaties__uitgebreid__installaties__uitgebreid__header_aa">#REF!</definedName>
    <definedName name="installaties__uitgebreid__installaties__uitgebreid__header_ab" localSheetId="0">#REF!</definedName>
    <definedName name="installaties__uitgebreid__installaties__uitgebreid__header_ab">#REF!</definedName>
    <definedName name="installaties__uitgebreid__installaties__uitgebreid__header_ac" localSheetId="0">#REF!</definedName>
    <definedName name="installaties__uitgebreid__installaties__uitgebreid__header_ac">#REF!</definedName>
    <definedName name="installaties__uitgebreid__installaties__uitgebreid__header_ad" localSheetId="0">#REF!</definedName>
    <definedName name="installaties__uitgebreid__installaties__uitgebreid__header_ad">#REF!</definedName>
    <definedName name="installaties__uitgebreid__installaties__uitgebreid__header_ae" localSheetId="0">#REF!</definedName>
    <definedName name="installaties__uitgebreid__installaties__uitgebreid__header_ae">#REF!</definedName>
    <definedName name="installaties__uitgebreid__installaties__uitgebreid__header_af" localSheetId="0">#REF!</definedName>
    <definedName name="installaties__uitgebreid__installaties__uitgebreid__header_af">#REF!</definedName>
    <definedName name="installaties__uitgebreid__installaties__uitgebreid__header_ag" localSheetId="0">#REF!</definedName>
    <definedName name="installaties__uitgebreid__installaties__uitgebreid__header_ag">#REF!</definedName>
    <definedName name="installaties__uitgebreid__installaties__uitgebreid__header_ah" localSheetId="0">#REF!</definedName>
    <definedName name="installaties__uitgebreid__installaties__uitgebreid__header_ah">#REF!</definedName>
    <definedName name="installaties__uitgebreid__installaties__uitgebreid__header_ai" localSheetId="0">#REF!</definedName>
    <definedName name="installaties__uitgebreid__installaties__uitgebreid__header_ai">#REF!</definedName>
    <definedName name="installaties__uitgebreid__installaties__uitgebreid__header_aj" localSheetId="0">#REF!</definedName>
    <definedName name="installaties__uitgebreid__installaties__uitgebreid__header_aj">#REF!</definedName>
    <definedName name="installaties__uitgebreid__installaties__uitgebreid__header_ak" localSheetId="0">#REF!</definedName>
    <definedName name="installaties__uitgebreid__installaties__uitgebreid__header_ak">#REF!</definedName>
    <definedName name="installaties__uitgebreid__installaties__uitgebreid__header_al" localSheetId="0">#REF!</definedName>
    <definedName name="installaties__uitgebreid__installaties__uitgebreid__header_al">#REF!</definedName>
    <definedName name="installaties__uitgebreid__installaties__uitgebreid__header_am" localSheetId="0">#REF!</definedName>
    <definedName name="installaties__uitgebreid__installaties__uitgebreid__header_am">#REF!</definedName>
    <definedName name="installaties__uitgebreid__installaties__uitgebreid__header_an" localSheetId="0">#REF!</definedName>
    <definedName name="installaties__uitgebreid__installaties__uitgebreid__header_an">#REF!</definedName>
    <definedName name="installaties__uitgebreid__installaties__uitgebreid__header_ao" localSheetId="0">#REF!</definedName>
    <definedName name="installaties__uitgebreid__installaties__uitgebreid__header_ao">#REF!</definedName>
    <definedName name="installaties__uitgebreid__installaties__uitgebreid__header_ap" localSheetId="0">#REF!</definedName>
    <definedName name="installaties__uitgebreid__installaties__uitgebreid__header_ap">#REF!</definedName>
    <definedName name="installaties__uitgebreid__installaties__uitgebreid__header_aq" localSheetId="0">#REF!</definedName>
    <definedName name="installaties__uitgebreid__installaties__uitgebreid__header_aq">#REF!</definedName>
    <definedName name="installaties__uitgebreid__installaties__uitgebreid__header_ar" localSheetId="0">#REF!</definedName>
    <definedName name="installaties__uitgebreid__installaties__uitgebreid__header_ar">#REF!</definedName>
    <definedName name="installaties__uitgebreid__installaties__uitgebreid__header_as" localSheetId="0">#REF!</definedName>
    <definedName name="installaties__uitgebreid__installaties__uitgebreid__header_as">#REF!</definedName>
    <definedName name="installaties__uitgebreid__installaties__uitgebreid__header_at" localSheetId="0">#REF!</definedName>
    <definedName name="installaties__uitgebreid__installaties__uitgebreid__header_at">#REF!</definedName>
    <definedName name="installaties__uitgebreid__installaties__uitgebreid__header_b" localSheetId="0">#REF!</definedName>
    <definedName name="installaties__uitgebreid__installaties__uitgebreid__header_b">#REF!</definedName>
    <definedName name="installaties__uitgebreid__installaties__uitgebreid__header_c" localSheetId="0">#REF!</definedName>
    <definedName name="installaties__uitgebreid__installaties__uitgebreid__header_c">#REF!</definedName>
    <definedName name="installaties__uitgebreid__installaties__uitgebreid__header_d" localSheetId="0">#REF!</definedName>
    <definedName name="installaties__uitgebreid__installaties__uitgebreid__header_d">#REF!</definedName>
    <definedName name="installaties__uitgebreid__installaties__uitgebreid__header_e" localSheetId="0">#REF!</definedName>
    <definedName name="installaties__uitgebreid__installaties__uitgebreid__header_e">#REF!</definedName>
    <definedName name="installaties__uitgebreid__installaties__uitgebreid__header_f" localSheetId="0">#REF!</definedName>
    <definedName name="installaties__uitgebreid__installaties__uitgebreid__header_f">#REF!</definedName>
    <definedName name="installaties__uitgebreid__installaties__uitgebreid__header_g" localSheetId="0">#REF!</definedName>
    <definedName name="installaties__uitgebreid__installaties__uitgebreid__header_g">#REF!</definedName>
    <definedName name="installaties__uitgebreid__installaties__uitgebreid__header_h" localSheetId="0">#REF!</definedName>
    <definedName name="installaties__uitgebreid__installaties__uitgebreid__header_h">#REF!</definedName>
    <definedName name="installaties__uitgebreid__installaties__uitgebreid__header_i" localSheetId="0">#REF!</definedName>
    <definedName name="installaties__uitgebreid__installaties__uitgebreid__header_i">#REF!</definedName>
    <definedName name="installaties__uitgebreid__installaties__uitgebreid__header_j" localSheetId="0">#REF!</definedName>
    <definedName name="installaties__uitgebreid__installaties__uitgebreid__header_j">#REF!</definedName>
    <definedName name="installaties__uitgebreid__installaties__uitgebreid__header_k" localSheetId="0">#REF!</definedName>
    <definedName name="installaties__uitgebreid__installaties__uitgebreid__header_k">#REF!</definedName>
    <definedName name="installaties__uitgebreid__installaties__uitgebreid__header_l" localSheetId="0">#REF!</definedName>
    <definedName name="installaties__uitgebreid__installaties__uitgebreid__header_l">#REF!</definedName>
    <definedName name="installaties__uitgebreid__installaties__uitgebreid__header_m" localSheetId="0">#REF!</definedName>
    <definedName name="installaties__uitgebreid__installaties__uitgebreid__header_m">#REF!</definedName>
    <definedName name="installaties__uitgebreid__installaties__uitgebreid__header_n" localSheetId="0">#REF!</definedName>
    <definedName name="installaties__uitgebreid__installaties__uitgebreid__header_n">#REF!</definedName>
    <definedName name="installaties__uitgebreid__installaties__uitgebreid__header_o" localSheetId="0">#REF!</definedName>
    <definedName name="installaties__uitgebreid__installaties__uitgebreid__header_o">#REF!</definedName>
    <definedName name="installaties__uitgebreid__installaties__uitgebreid__header_p" localSheetId="0">#REF!</definedName>
    <definedName name="installaties__uitgebreid__installaties__uitgebreid__header_p">#REF!</definedName>
    <definedName name="installaties__uitgebreid__installaties__uitgebreid__header_q" localSheetId="0">#REF!</definedName>
    <definedName name="installaties__uitgebreid__installaties__uitgebreid__header_q">#REF!</definedName>
    <definedName name="installaties__uitgebreid__installaties__uitgebreid__header_r" localSheetId="0">#REF!</definedName>
    <definedName name="installaties__uitgebreid__installaties__uitgebreid__header_r">#REF!</definedName>
    <definedName name="installaties__uitgebreid__installaties__uitgebreid__header_s" localSheetId="0">#REF!</definedName>
    <definedName name="installaties__uitgebreid__installaties__uitgebreid__header_s">#REF!</definedName>
    <definedName name="installaties__uitgebreid__installaties__uitgebreid__header_t" localSheetId="0">#REF!</definedName>
    <definedName name="installaties__uitgebreid__installaties__uitgebreid__header_t">#REF!</definedName>
    <definedName name="installaties__uitgebreid__installaties__uitgebreid__header_u" localSheetId="0">#REF!</definedName>
    <definedName name="installaties__uitgebreid__installaties__uitgebreid__header_u">#REF!</definedName>
    <definedName name="installaties__uitgebreid__installaties__uitgebreid__header_v" localSheetId="0">#REF!</definedName>
    <definedName name="installaties__uitgebreid__installaties__uitgebreid__header_v">#REF!</definedName>
    <definedName name="installaties__uitgebreid__installaties__uitgebreid__header_w" localSheetId="0">#REF!</definedName>
    <definedName name="installaties__uitgebreid__installaties__uitgebreid__header_w">#REF!</definedName>
    <definedName name="installaties__uitgebreid__installaties__uitgebreid__header_x" localSheetId="0">#REF!</definedName>
    <definedName name="installaties__uitgebreid__installaties__uitgebreid__header_x">#REF!</definedName>
    <definedName name="installaties__uitgebreid__installaties__uitgebreid__header_y" localSheetId="0">#REF!</definedName>
    <definedName name="installaties__uitgebreid__installaties__uitgebreid__header_y">#REF!</definedName>
    <definedName name="installaties__uitgebreid__installaties__uitgebreid__header_z" localSheetId="0">#REF!</definedName>
    <definedName name="installaties__uitgebreid__installaties__uitgebreid__header_z">#REF!</definedName>
    <definedName name="Urgentie">'[1]4.2 Responstijden'!$B$18:$B$21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20" l="1"/>
  <c r="E51" i="20"/>
  <c r="E52" i="20" l="1"/>
  <c r="E53" i="20" s="1"/>
  <c r="D8" i="28" s="1"/>
  <c r="G8" i="28" s="1"/>
  <c r="H27" i="27"/>
  <c r="G27" i="27"/>
  <c r="H26" i="27"/>
  <c r="G26" i="27"/>
  <c r="H25" i="27"/>
  <c r="G25" i="27"/>
  <c r="H24" i="27"/>
  <c r="G24" i="27"/>
  <c r="H23" i="27"/>
  <c r="G23" i="27"/>
  <c r="H22" i="27"/>
  <c r="G22" i="27"/>
  <c r="H21" i="27"/>
  <c r="G21" i="27"/>
  <c r="H20" i="27"/>
  <c r="G20" i="27"/>
  <c r="H19" i="27"/>
  <c r="G19" i="27"/>
  <c r="H18" i="27"/>
  <c r="G18" i="27"/>
  <c r="H17" i="27"/>
  <c r="G17" i="27"/>
  <c r="H16" i="27"/>
  <c r="G16" i="27"/>
  <c r="H15" i="27"/>
  <c r="G15" i="27"/>
  <c r="H14" i="27"/>
  <c r="G14" i="27"/>
  <c r="E3" i="27"/>
  <c r="E2" i="27"/>
  <c r="S36" i="26"/>
  <c r="O36" i="26"/>
  <c r="K36" i="26"/>
  <c r="G36" i="26"/>
  <c r="S35" i="26"/>
  <c r="O35" i="26"/>
  <c r="K35" i="26"/>
  <c r="G35" i="26"/>
  <c r="S34" i="26"/>
  <c r="O34" i="26"/>
  <c r="K34" i="26"/>
  <c r="G34" i="26"/>
  <c r="S30" i="26"/>
  <c r="O30" i="26"/>
  <c r="K30" i="26"/>
  <c r="G30" i="26"/>
  <c r="S29" i="26"/>
  <c r="O29" i="26"/>
  <c r="K29" i="26"/>
  <c r="G29" i="26"/>
  <c r="S27" i="26"/>
  <c r="O27" i="26"/>
  <c r="K27" i="26"/>
  <c r="G27" i="26"/>
  <c r="S26" i="26"/>
  <c r="O26" i="26"/>
  <c r="K26" i="26"/>
  <c r="G26" i="26"/>
  <c r="S25" i="26"/>
  <c r="O25" i="26"/>
  <c r="K25" i="26"/>
  <c r="G25" i="26"/>
  <c r="S24" i="26"/>
  <c r="O24" i="26"/>
  <c r="K24" i="26"/>
  <c r="G24" i="26"/>
  <c r="S23" i="26"/>
  <c r="O23" i="26"/>
  <c r="K23" i="26"/>
  <c r="G23" i="26"/>
  <c r="S22" i="26"/>
  <c r="O22" i="26"/>
  <c r="K22" i="26"/>
  <c r="G22" i="26"/>
  <c r="S21" i="26"/>
  <c r="O21" i="26"/>
  <c r="K21" i="26"/>
  <c r="G21" i="26"/>
  <c r="S20" i="26"/>
  <c r="O20" i="26"/>
  <c r="K20" i="26"/>
  <c r="G20" i="26"/>
  <c r="S19" i="26"/>
  <c r="O19" i="26"/>
  <c r="K19" i="26"/>
  <c r="G19" i="26"/>
  <c r="S18" i="26"/>
  <c r="O18" i="26"/>
  <c r="K18" i="26"/>
  <c r="G18" i="26"/>
  <c r="S16" i="26"/>
  <c r="O16" i="26"/>
  <c r="K16" i="26"/>
  <c r="G16" i="26"/>
  <c r="S15" i="26"/>
  <c r="O15" i="26"/>
  <c r="K15" i="26"/>
  <c r="G15" i="26"/>
  <c r="S14" i="26"/>
  <c r="O14" i="26"/>
  <c r="K14" i="26"/>
  <c r="G14" i="26"/>
  <c r="S13" i="26"/>
  <c r="O13" i="26"/>
  <c r="K13" i="26"/>
  <c r="G13" i="26"/>
  <c r="S12" i="26"/>
  <c r="O12" i="26"/>
  <c r="K12" i="26"/>
  <c r="G12" i="26"/>
  <c r="S11" i="26"/>
  <c r="O11" i="26"/>
  <c r="K11" i="26"/>
  <c r="G11" i="26"/>
  <c r="S10" i="26"/>
  <c r="O10" i="26"/>
  <c r="K10" i="26"/>
  <c r="G10" i="26"/>
  <c r="S9" i="26"/>
  <c r="O9" i="26"/>
  <c r="K9" i="26"/>
  <c r="G9" i="26"/>
  <c r="S8" i="26"/>
  <c r="O8" i="26"/>
  <c r="K8" i="26"/>
  <c r="G8" i="26"/>
  <c r="S7" i="26"/>
  <c r="O7" i="26"/>
  <c r="K7" i="26"/>
  <c r="G7" i="26"/>
  <c r="S4" i="26"/>
  <c r="R4" i="26"/>
  <c r="P4" i="26"/>
  <c r="O4" i="26"/>
  <c r="N4" i="26"/>
  <c r="L4" i="26"/>
  <c r="K4" i="26"/>
  <c r="J4" i="26"/>
  <c r="H4" i="26"/>
  <c r="O37" i="26" l="1"/>
  <c r="G37" i="26"/>
  <c r="S31" i="26"/>
  <c r="O31" i="26"/>
  <c r="E1" i="27"/>
  <c r="K31" i="26"/>
  <c r="K37" i="26"/>
  <c r="G31" i="26"/>
  <c r="S37" i="26"/>
  <c r="E4" i="27"/>
  <c r="D6" i="28" s="1"/>
  <c r="G6" i="28" s="1"/>
  <c r="H25" i="25"/>
  <c r="G25" i="25"/>
  <c r="H24" i="25"/>
  <c r="G24" i="25"/>
  <c r="H23" i="25"/>
  <c r="G23" i="25"/>
  <c r="H22" i="25"/>
  <c r="G22" i="25"/>
  <c r="H21" i="25"/>
  <c r="G21" i="25"/>
  <c r="H20" i="25"/>
  <c r="G20" i="25"/>
  <c r="H19" i="25"/>
  <c r="G19" i="25"/>
  <c r="H18" i="25"/>
  <c r="G18" i="25"/>
  <c r="H17" i="25"/>
  <c r="G17" i="25"/>
  <c r="H16" i="25"/>
  <c r="G16" i="25"/>
  <c r="H15" i="25"/>
  <c r="G15" i="25"/>
  <c r="H14" i="25"/>
  <c r="G14" i="25"/>
  <c r="H13" i="25"/>
  <c r="G13" i="25"/>
  <c r="E3" i="25"/>
  <c r="E2" i="25"/>
  <c r="S41" i="26" l="1"/>
  <c r="G41" i="26"/>
  <c r="D5" i="28" s="1"/>
  <c r="G5" i="28" s="1"/>
  <c r="O41" i="26"/>
  <c r="K41" i="26"/>
  <c r="E1" i="25"/>
  <c r="D4" i="28" s="1"/>
  <c r="G4" i="28" s="1"/>
  <c r="E4" i="25"/>
  <c r="D8" i="20" l="1"/>
  <c r="D7" i="20"/>
  <c r="D5" i="20"/>
  <c r="D6" i="20"/>
  <c r="D4" i="20"/>
  <c r="D3" i="24"/>
  <c r="B38" i="22"/>
  <c r="B17" i="21"/>
  <c r="AF5" i="2"/>
  <c r="AF6" i="2"/>
  <c r="AF7" i="2"/>
  <c r="AF8" i="2"/>
  <c r="AF9" i="2"/>
  <c r="AF10" i="2"/>
  <c r="AF11" i="2"/>
  <c r="AF12" i="2"/>
  <c r="AF13" i="2"/>
  <c r="AF14" i="2"/>
  <c r="AF15" i="2"/>
  <c r="AF16" i="2"/>
  <c r="AF17" i="2"/>
  <c r="AF18" i="2"/>
  <c r="AF19" i="2"/>
  <c r="AF20" i="2"/>
  <c r="AF21" i="2"/>
  <c r="AF22" i="2"/>
  <c r="AF23" i="2"/>
  <c r="AF24" i="2"/>
  <c r="AF25" i="2"/>
  <c r="AF26" i="2"/>
  <c r="Z5" i="2"/>
  <c r="AA5" i="2" s="1"/>
  <c r="AB5" i="2"/>
  <c r="AC5" i="2"/>
  <c r="AJ5" i="2"/>
  <c r="Z6" i="2"/>
  <c r="AA6" i="2" s="1"/>
  <c r="AB6" i="2"/>
  <c r="AC6" i="2"/>
  <c r="AJ6" i="2"/>
  <c r="Z7" i="2"/>
  <c r="AA7" i="2" s="1"/>
  <c r="AB7" i="2"/>
  <c r="AC7" i="2"/>
  <c r="AJ7" i="2"/>
  <c r="Z8" i="2"/>
  <c r="AA8" i="2" s="1"/>
  <c r="AB8" i="2"/>
  <c r="AC8" i="2"/>
  <c r="AJ8" i="2"/>
  <c r="Z9" i="2"/>
  <c r="AA9" i="2" s="1"/>
  <c r="AB9" i="2"/>
  <c r="AC9" i="2"/>
  <c r="AJ9" i="2"/>
  <c r="Z10" i="2"/>
  <c r="AA10" i="2" s="1"/>
  <c r="AB10" i="2"/>
  <c r="AC10" i="2"/>
  <c r="AJ10" i="2"/>
  <c r="Z11" i="2"/>
  <c r="AA11" i="2" s="1"/>
  <c r="AB11" i="2"/>
  <c r="AC11" i="2"/>
  <c r="AJ11" i="2"/>
  <c r="Z12" i="2"/>
  <c r="AA12" i="2" s="1"/>
  <c r="AB12" i="2"/>
  <c r="AC12" i="2"/>
  <c r="AJ12" i="2"/>
  <c r="Z13" i="2"/>
  <c r="AA13" i="2" s="1"/>
  <c r="AB13" i="2"/>
  <c r="AC13" i="2"/>
  <c r="AJ13" i="2"/>
  <c r="Z14" i="2"/>
  <c r="AA14" i="2" s="1"/>
  <c r="AB14" i="2"/>
  <c r="AC14" i="2"/>
  <c r="AJ14" i="2"/>
  <c r="Z15" i="2"/>
  <c r="AA15" i="2" s="1"/>
  <c r="AB15" i="2"/>
  <c r="AC15" i="2"/>
  <c r="AJ15" i="2"/>
  <c r="Z16" i="2"/>
  <c r="AA16" i="2" s="1"/>
  <c r="AB16" i="2"/>
  <c r="AC16" i="2"/>
  <c r="AJ16" i="2"/>
  <c r="Z17" i="2"/>
  <c r="AA17" i="2" s="1"/>
  <c r="AB17" i="2"/>
  <c r="AC17" i="2"/>
  <c r="AJ17" i="2"/>
  <c r="Z18" i="2"/>
  <c r="AA18" i="2" s="1"/>
  <c r="AB18" i="2"/>
  <c r="AC18" i="2"/>
  <c r="AJ18" i="2"/>
  <c r="Z19" i="2"/>
  <c r="AA19" i="2" s="1"/>
  <c r="AB19" i="2"/>
  <c r="AC19" i="2"/>
  <c r="AJ19" i="2"/>
  <c r="Z20" i="2"/>
  <c r="AA20" i="2" s="1"/>
  <c r="AB20" i="2"/>
  <c r="AC20" i="2"/>
  <c r="AJ20" i="2"/>
  <c r="Z21" i="2"/>
  <c r="AA21" i="2" s="1"/>
  <c r="AB21" i="2"/>
  <c r="AC21" i="2"/>
  <c r="AJ21" i="2"/>
  <c r="Z22" i="2"/>
  <c r="AA22" i="2" s="1"/>
  <c r="AB22" i="2"/>
  <c r="AC22" i="2"/>
  <c r="AJ22" i="2"/>
  <c r="Z23" i="2"/>
  <c r="AA23" i="2" s="1"/>
  <c r="AB23" i="2"/>
  <c r="AC23" i="2"/>
  <c r="AJ23" i="2"/>
  <c r="Z24" i="2"/>
  <c r="AC24" i="2" s="1"/>
  <c r="AB24" i="2"/>
  <c r="AJ24" i="2"/>
  <c r="Z25" i="2"/>
  <c r="AC25" i="2" s="1"/>
  <c r="AB25" i="2"/>
  <c r="AJ25" i="2"/>
  <c r="Z26" i="2"/>
  <c r="AC26" i="2" s="1"/>
  <c r="AB26" i="2"/>
  <c r="AJ26" i="2"/>
  <c r="X5" i="2"/>
  <c r="X6" i="2"/>
  <c r="X7" i="2"/>
  <c r="X8" i="2"/>
  <c r="X9" i="2"/>
  <c r="X10" i="2"/>
  <c r="X11" i="2"/>
  <c r="X12" i="2"/>
  <c r="X13" i="2"/>
  <c r="X14" i="2"/>
  <c r="X15" i="2"/>
  <c r="X16" i="2"/>
  <c r="X17" i="2"/>
  <c r="X18" i="2"/>
  <c r="X19" i="2"/>
  <c r="X20" i="2"/>
  <c r="X21" i="2"/>
  <c r="X22" i="2"/>
  <c r="X23" i="2"/>
  <c r="X24" i="2"/>
  <c r="X25" i="2"/>
  <c r="X26" i="2"/>
  <c r="AA25" i="2" l="1"/>
  <c r="AD25" i="2" s="1"/>
  <c r="AE25" i="2" s="1"/>
  <c r="AA26" i="2"/>
  <c r="AD26" i="2" s="1"/>
  <c r="AE26" i="2" s="1"/>
  <c r="AA24" i="2"/>
  <c r="AD24" i="2" s="1"/>
  <c r="AE24" i="2" s="1"/>
  <c r="AD5" i="2"/>
  <c r="AE5" i="2" s="1"/>
  <c r="AD11" i="2"/>
  <c r="AE11" i="2" s="1"/>
  <c r="AD14" i="2"/>
  <c r="AE14" i="2" s="1"/>
  <c r="AD10" i="2"/>
  <c r="AE10" i="2" s="1"/>
  <c r="AD6" i="2"/>
  <c r="AD21" i="2"/>
  <c r="AG21" i="2" s="1"/>
  <c r="AH21" i="2" s="1"/>
  <c r="AD20" i="2"/>
  <c r="AE20" i="2" s="1"/>
  <c r="AD17" i="2"/>
  <c r="AG17" i="2" s="1"/>
  <c r="AH17" i="2" s="1"/>
  <c r="AD16" i="2"/>
  <c r="AE16" i="2" s="1"/>
  <c r="AD13" i="2"/>
  <c r="AE13" i="2" s="1"/>
  <c r="AD12" i="2"/>
  <c r="AE12" i="2" s="1"/>
  <c r="AD9" i="2"/>
  <c r="AE9" i="2" s="1"/>
  <c r="AD8" i="2"/>
  <c r="AE8" i="2" s="1"/>
  <c r="AD23" i="2"/>
  <c r="AG23" i="2" s="1"/>
  <c r="AH23" i="2" s="1"/>
  <c r="AD22" i="2"/>
  <c r="AE22" i="2" s="1"/>
  <c r="AD19" i="2"/>
  <c r="AE19" i="2" s="1"/>
  <c r="AD18" i="2"/>
  <c r="AE18" i="2" s="1"/>
  <c r="AD15" i="2"/>
  <c r="AG15" i="2" s="1"/>
  <c r="AH15" i="2" s="1"/>
  <c r="AD7" i="2"/>
  <c r="H5" i="2"/>
  <c r="H6" i="2"/>
  <c r="H7" i="2"/>
  <c r="H8" i="2"/>
  <c r="H9" i="2"/>
  <c r="H10" i="2"/>
  <c r="H11" i="2"/>
  <c r="H12" i="2"/>
  <c r="H13" i="2"/>
  <c r="H14" i="2"/>
  <c r="H15" i="2"/>
  <c r="H16" i="2"/>
  <c r="H17" i="2"/>
  <c r="H18" i="2"/>
  <c r="H19" i="2"/>
  <c r="H20" i="2"/>
  <c r="H21" i="2"/>
  <c r="H22" i="2"/>
  <c r="H23" i="2"/>
  <c r="H24" i="2"/>
  <c r="H25" i="2"/>
  <c r="H26" i="2"/>
  <c r="AG19" i="2" l="1"/>
  <c r="AH19" i="2" s="1"/>
  <c r="AE17" i="2"/>
  <c r="AG11" i="2"/>
  <c r="AH11" i="2" s="1"/>
  <c r="AG5" i="2"/>
  <c r="AH5" i="2" s="1"/>
  <c r="AG10" i="2"/>
  <c r="AH10" i="2" s="1"/>
  <c r="AG9" i="2"/>
  <c r="AH9" i="2" s="1"/>
  <c r="AG25" i="2"/>
  <c r="AH25" i="2" s="1"/>
  <c r="AG26" i="2"/>
  <c r="AH26" i="2" s="1"/>
  <c r="AE23" i="2"/>
  <c r="AE21" i="2"/>
  <c r="AG20" i="2"/>
  <c r="AH20" i="2" s="1"/>
  <c r="AG16" i="2"/>
  <c r="AH16" i="2" s="1"/>
  <c r="AG8" i="2"/>
  <c r="AH8" i="2" s="1"/>
  <c r="AG24" i="2"/>
  <c r="AH24" i="2" s="1"/>
  <c r="AG13" i="2"/>
  <c r="AH13" i="2" s="1"/>
  <c r="AG18" i="2"/>
  <c r="AH18" i="2" s="1"/>
  <c r="AE6" i="2"/>
  <c r="AG6" i="2"/>
  <c r="AH6" i="2" s="1"/>
  <c r="AG22" i="2"/>
  <c r="AH22" i="2" s="1"/>
  <c r="AE15" i="2"/>
  <c r="AG12" i="2"/>
  <c r="AH12" i="2" s="1"/>
  <c r="AE7" i="2"/>
  <c r="AG7" i="2"/>
  <c r="AH7" i="2" s="1"/>
  <c r="AG14" i="2"/>
  <c r="AH14" i="2" s="1"/>
  <c r="C28" i="14"/>
  <c r="E35" i="14" s="1"/>
  <c r="C35" i="14" l="1"/>
  <c r="E32" i="14" l="1"/>
  <c r="D7" i="28"/>
  <c r="G7" i="28" s="1"/>
  <c r="AI22" i="2"/>
  <c r="AK22" i="2" s="1"/>
  <c r="AI13" i="2"/>
  <c r="AK13" i="2" s="1"/>
  <c r="AI8" i="2"/>
  <c r="AK8" i="2" s="1"/>
  <c r="AI12" i="2"/>
  <c r="AK12" i="2" s="1"/>
  <c r="AI16" i="2"/>
  <c r="AK16" i="2" s="1"/>
  <c r="AI20" i="2"/>
  <c r="AK20" i="2" s="1"/>
  <c r="AI24" i="2"/>
  <c r="AK24" i="2" s="1"/>
  <c r="AI7" i="2"/>
  <c r="AK7" i="2" s="1"/>
  <c r="AI15" i="2"/>
  <c r="AK15" i="2" s="1"/>
  <c r="AI19" i="2"/>
  <c r="AK19" i="2" s="1"/>
  <c r="AI23" i="2"/>
  <c r="AK23" i="2" s="1"/>
  <c r="AI21" i="2"/>
  <c r="AK21" i="2" s="1"/>
  <c r="AI11" i="2"/>
  <c r="AK11" i="2" s="1"/>
  <c r="AI6" i="2"/>
  <c r="AK6" i="2" s="1"/>
  <c r="AI10" i="2"/>
  <c r="AK10" i="2" s="1"/>
  <c r="AI14" i="2"/>
  <c r="AK14" i="2" s="1"/>
  <c r="AI18" i="2"/>
  <c r="AK18" i="2" s="1"/>
  <c r="AI26" i="2"/>
  <c r="AK26" i="2" s="1"/>
  <c r="AI5" i="2"/>
  <c r="AK5" i="2" s="1"/>
  <c r="AI9" i="2"/>
  <c r="AK9" i="2" s="1"/>
  <c r="AI17" i="2"/>
  <c r="AK17" i="2" s="1"/>
  <c r="AI25" i="2"/>
  <c r="AK25" i="2" s="1"/>
  <c r="F28" i="14"/>
  <c r="F3" i="28" l="1"/>
  <c r="AK27" i="2"/>
  <c r="D3" i="28" s="1"/>
  <c r="C36" i="14"/>
  <c r="G3" i="28" l="1"/>
  <c r="E36" i="14"/>
  <c r="A3" i="16" l="1"/>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282" i="16"/>
  <c r="A283" i="16"/>
  <c r="A284" i="16"/>
  <c r="A285" i="16"/>
  <c r="A286" i="16"/>
  <c r="A287" i="16"/>
  <c r="A288" i="16"/>
  <c r="A289" i="16"/>
  <c r="A2" i="16"/>
  <c r="G271" i="16"/>
  <c r="G272" i="16"/>
  <c r="G273" i="16"/>
  <c r="G274" i="16"/>
  <c r="G275" i="16"/>
  <c r="G276" i="16"/>
  <c r="G277" i="16"/>
  <c r="G278" i="16"/>
  <c r="G279" i="16"/>
  <c r="G280" i="16"/>
  <c r="G281" i="16"/>
  <c r="G282" i="16"/>
  <c r="G283" i="16"/>
  <c r="G284" i="16"/>
  <c r="G285" i="16"/>
  <c r="G286" i="16"/>
  <c r="G287" i="16"/>
  <c r="G288" i="16"/>
  <c r="G289" i="16"/>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5" i="16"/>
  <c r="G216" i="16"/>
  <c r="G217" i="16"/>
  <c r="G218" i="16"/>
  <c r="G21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G252" i="16"/>
  <c r="G253" i="16"/>
  <c r="G254" i="16"/>
  <c r="G255" i="16"/>
  <c r="G256" i="16"/>
  <c r="G257" i="16"/>
  <c r="G258" i="16"/>
  <c r="G259" i="16"/>
  <c r="G260" i="16"/>
  <c r="G261" i="16"/>
  <c r="G262" i="16"/>
  <c r="G263" i="16"/>
  <c r="G264" i="16"/>
  <c r="G265" i="16"/>
  <c r="G266" i="16"/>
  <c r="G267" i="16"/>
  <c r="G268" i="16"/>
  <c r="G269" i="16"/>
  <c r="G270" i="16"/>
  <c r="G2" i="16"/>
  <c r="B8" i="14" l="1"/>
  <c r="E8" i="14"/>
  <c r="B36" i="14"/>
  <c r="E7" i="14"/>
  <c r="E5" i="14"/>
  <c r="E6" i="14"/>
  <c r="E4" i="14"/>
  <c r="E13" i="14"/>
  <c r="E14" i="14"/>
  <c r="E15" i="14"/>
  <c r="E16" i="14"/>
  <c r="E17" i="14"/>
  <c r="E20" i="14"/>
  <c r="D90" i="3" l="1"/>
  <c r="D15" i="3"/>
  <c r="D103" i="3"/>
  <c r="D5" i="3"/>
  <c r="D85" i="3"/>
  <c r="D86" i="3"/>
  <c r="D84" i="3"/>
  <c r="D112" i="3"/>
  <c r="D111" i="3"/>
  <c r="D110" i="3"/>
  <c r="D109" i="3"/>
  <c r="D80" i="3"/>
  <c r="D11" i="3"/>
  <c r="D10" i="3"/>
  <c r="D136" i="3"/>
  <c r="D135" i="3"/>
  <c r="D46" i="3"/>
  <c r="D24" i="3"/>
  <c r="D39" i="3"/>
  <c r="D122" i="3"/>
  <c r="D37" i="3"/>
  <c r="D34" i="3"/>
  <c r="D8" i="3"/>
  <c r="D7" i="3"/>
  <c r="D20" i="3"/>
  <c r="D19" i="3"/>
  <c r="D93" i="3"/>
  <c r="D120" i="3"/>
  <c r="D119" i="3"/>
  <c r="D95" i="3"/>
  <c r="D92" i="3"/>
  <c r="D128" i="3"/>
  <c r="D127" i="3"/>
  <c r="D126" i="3"/>
  <c r="D125" i="3"/>
  <c r="D124" i="3"/>
  <c r="D123" i="3"/>
  <c r="D33" i="3"/>
  <c r="D74" i="3"/>
  <c r="D73" i="3"/>
  <c r="D72" i="3"/>
  <c r="D71" i="3"/>
  <c r="D89" i="3"/>
  <c r="D130" i="3"/>
  <c r="D88" i="3"/>
  <c r="D94" i="3"/>
  <c r="D47" i="3"/>
  <c r="D121" i="3"/>
  <c r="D116" i="3"/>
  <c r="D115" i="3"/>
  <c r="D54" i="3"/>
  <c r="D53" i="3"/>
  <c r="D145" i="3"/>
  <c r="D144" i="3"/>
  <c r="D87" i="3"/>
  <c r="D64" i="3"/>
  <c r="D63" i="3"/>
  <c r="D62" i="3"/>
  <c r="D61" i="3"/>
  <c r="D60" i="3"/>
  <c r="D59" i="3"/>
  <c r="D13" i="3"/>
  <c r="D44" i="3"/>
  <c r="D43" i="3"/>
  <c r="D14" i="3"/>
  <c r="D138" i="3"/>
  <c r="D137" i="3"/>
  <c r="D117" i="3"/>
  <c r="D105" i="3"/>
  <c r="D35" i="3"/>
  <c r="D83" i="3"/>
  <c r="D82" i="3"/>
  <c r="D6" i="3"/>
  <c r="D12" i="3"/>
  <c r="D52" i="3"/>
  <c r="D102" i="3"/>
  <c r="D101" i="3"/>
  <c r="D96" i="3"/>
  <c r="D58" i="3"/>
  <c r="D36" i="3"/>
  <c r="D107" i="3"/>
  <c r="D106" i="3"/>
  <c r="D3" i="3"/>
  <c r="D32" i="3"/>
  <c r="D134" i="3"/>
  <c r="D133" i="3"/>
  <c r="D17" i="3"/>
  <c r="D18" i="3"/>
  <c r="D76" i="3"/>
  <c r="D75" i="3"/>
  <c r="D31" i="3"/>
  <c r="D100" i="3"/>
  <c r="D99" i="3"/>
  <c r="D98" i="3"/>
  <c r="D38" i="3"/>
  <c r="D113" i="3"/>
  <c r="D30" i="3"/>
  <c r="D29" i="3"/>
  <c r="D108" i="3"/>
  <c r="D97" i="3"/>
  <c r="D150" i="3"/>
  <c r="D4" i="3"/>
  <c r="D50" i="3"/>
  <c r="D51" i="3"/>
  <c r="D9" i="3"/>
  <c r="D69" i="3"/>
  <c r="D70" i="3"/>
  <c r="D68" i="3"/>
  <c r="D67" i="3"/>
  <c r="D16" i="3"/>
  <c r="D28" i="3"/>
  <c r="D26" i="3"/>
  <c r="D27" i="3"/>
  <c r="D41" i="3"/>
  <c r="D40" i="3"/>
  <c r="D56" i="3"/>
  <c r="D129" i="3"/>
  <c r="D49" i="3"/>
  <c r="D48" i="3"/>
  <c r="D114" i="3"/>
  <c r="D143" i="3"/>
  <c r="D142" i="3"/>
  <c r="D140" i="3"/>
  <c r="D42" i="3"/>
  <c r="D141" i="3"/>
  <c r="D139" i="3"/>
  <c r="D104" i="3"/>
  <c r="D55" i="3"/>
  <c r="D132" i="3"/>
  <c r="D131" i="3"/>
  <c r="D45" i="3"/>
  <c r="D77" i="3"/>
  <c r="D23" i="3"/>
  <c r="D22" i="3"/>
  <c r="D21" i="3"/>
  <c r="D57" i="3"/>
  <c r="D149" i="3"/>
  <c r="D148" i="3"/>
  <c r="D147" i="3"/>
  <c r="D146" i="3"/>
  <c r="D118" i="3"/>
  <c r="D81" i="3"/>
  <c r="D25" i="3"/>
  <c r="D66" i="3"/>
  <c r="D79" i="3"/>
  <c r="D78" i="3"/>
  <c r="D65" i="3"/>
  <c r="D91" i="3"/>
</calcChain>
</file>

<file path=xl/sharedStrings.xml><?xml version="1.0" encoding="utf-8"?>
<sst xmlns="http://schemas.openxmlformats.org/spreadsheetml/2006/main" count="12900" uniqueCount="2539">
  <si>
    <t>Installatienummer</t>
  </si>
  <si>
    <t>Nr. keurende instantie</t>
  </si>
  <si>
    <t>Postcode</t>
  </si>
  <si>
    <t>Plaats</t>
  </si>
  <si>
    <t>Hefhoogte</t>
  </si>
  <si>
    <t>Lift</t>
  </si>
  <si>
    <t>A3058</t>
  </si>
  <si>
    <t>Nee</t>
  </si>
  <si>
    <t>Ja</t>
  </si>
  <si>
    <t>A7259</t>
  </si>
  <si>
    <t>Kone</t>
  </si>
  <si>
    <t>A11924</t>
  </si>
  <si>
    <t>ThyssenKrupp Liften</t>
  </si>
  <si>
    <t>ThyssenKrupp</t>
  </si>
  <si>
    <t>Amsterdam</t>
  </si>
  <si>
    <t>A7267</t>
  </si>
  <si>
    <t>A7273</t>
  </si>
  <si>
    <t>A7274</t>
  </si>
  <si>
    <t>A7272</t>
  </si>
  <si>
    <t>A7263</t>
  </si>
  <si>
    <t>A7286</t>
  </si>
  <si>
    <t>Schindler</t>
  </si>
  <si>
    <t>E7952</t>
  </si>
  <si>
    <t>Otis</t>
  </si>
  <si>
    <t>A1778</t>
  </si>
  <si>
    <t>A1779</t>
  </si>
  <si>
    <t>A3381</t>
  </si>
  <si>
    <t>E8437</t>
  </si>
  <si>
    <t>E8438</t>
  </si>
  <si>
    <t>A7714</t>
  </si>
  <si>
    <t>A6552</t>
  </si>
  <si>
    <t>A5645</t>
  </si>
  <si>
    <t>A5644</t>
  </si>
  <si>
    <t>A5643</t>
  </si>
  <si>
    <t>A5642</t>
  </si>
  <si>
    <t>F4014</t>
  </si>
  <si>
    <t>F4013</t>
  </si>
  <si>
    <t>F4012</t>
  </si>
  <si>
    <t>F4015</t>
  </si>
  <si>
    <t>A3043</t>
  </si>
  <si>
    <t>A4608</t>
  </si>
  <si>
    <t>A5113</t>
  </si>
  <si>
    <t>A5114</t>
  </si>
  <si>
    <t>A5115</t>
  </si>
  <si>
    <t>A5116</t>
  </si>
  <si>
    <t>A5118</t>
  </si>
  <si>
    <t>A5117</t>
  </si>
  <si>
    <t>A6550</t>
  </si>
  <si>
    <t>A6551</t>
  </si>
  <si>
    <t>A7246</t>
  </si>
  <si>
    <t>A7247</t>
  </si>
  <si>
    <t>A7248</t>
  </si>
  <si>
    <t>A7252</t>
  </si>
  <si>
    <t>A7253</t>
  </si>
  <si>
    <t>A7254</t>
  </si>
  <si>
    <t>A7255</t>
  </si>
  <si>
    <t>A7257</t>
  </si>
  <si>
    <t>A7256</t>
  </si>
  <si>
    <t>A7260</t>
  </si>
  <si>
    <t>A7261</t>
  </si>
  <si>
    <t>A7262</t>
  </si>
  <si>
    <t>A7264</t>
  </si>
  <si>
    <t>A7265</t>
  </si>
  <si>
    <t>A7266</t>
  </si>
  <si>
    <t>A7270</t>
  </si>
  <si>
    <t>A7271</t>
  </si>
  <si>
    <t>A7275</t>
  </si>
  <si>
    <t>A7276</t>
  </si>
  <si>
    <t>NL140030-05</t>
  </si>
  <si>
    <t>Lift Rechts</t>
  </si>
  <si>
    <t>NL140030-04</t>
  </si>
  <si>
    <t>Lift Links</t>
  </si>
  <si>
    <t>NL140030-02</t>
  </si>
  <si>
    <t>NL140030-03</t>
  </si>
  <si>
    <t>A7287</t>
  </si>
  <si>
    <t>A7289</t>
  </si>
  <si>
    <t>A7288</t>
  </si>
  <si>
    <t>A7290</t>
  </si>
  <si>
    <t>A7291</t>
  </si>
  <si>
    <t>A7292</t>
  </si>
  <si>
    <t>A7293</t>
  </si>
  <si>
    <t>A7294</t>
  </si>
  <si>
    <t>A7296</t>
  </si>
  <si>
    <t>F8194</t>
  </si>
  <si>
    <t>F8195</t>
  </si>
  <si>
    <t>E7872</t>
  </si>
  <si>
    <t>E7873</t>
  </si>
  <si>
    <t>Y5100</t>
  </si>
  <si>
    <t>Y5101</t>
  </si>
  <si>
    <t>E9322</t>
  </si>
  <si>
    <t>F3569</t>
  </si>
  <si>
    <t>A11922</t>
  </si>
  <si>
    <t>A11921</t>
  </si>
  <si>
    <t>A11923</t>
  </si>
  <si>
    <t>A11925</t>
  </si>
  <si>
    <t>A11926</t>
  </si>
  <si>
    <t>A11927</t>
  </si>
  <si>
    <t>A11930</t>
  </si>
  <si>
    <t>A11928</t>
  </si>
  <si>
    <t>A11931</t>
  </si>
  <si>
    <t>R0769</t>
  </si>
  <si>
    <t>W1969</t>
  </si>
  <si>
    <t>W1990</t>
  </si>
  <si>
    <t>W2084</t>
  </si>
  <si>
    <t>W2096</t>
  </si>
  <si>
    <t>Y3841</t>
  </si>
  <si>
    <t>Y3842</t>
  </si>
  <si>
    <t>Y5102</t>
  </si>
  <si>
    <t>Y5103</t>
  </si>
  <si>
    <t>Y5238</t>
  </si>
  <si>
    <t>A5638</t>
  </si>
  <si>
    <t>A5639</t>
  </si>
  <si>
    <t>A5640</t>
  </si>
  <si>
    <t>A5641</t>
  </si>
  <si>
    <t>A5637</t>
  </si>
  <si>
    <t>A5636</t>
  </si>
  <si>
    <t>NL060428-02</t>
  </si>
  <si>
    <t>NL060428-01</t>
  </si>
  <si>
    <t>NL060428-03</t>
  </si>
  <si>
    <t>NL060428-04</t>
  </si>
  <si>
    <t>Maximaal aantal beurten</t>
  </si>
  <si>
    <t>Complex</t>
  </si>
  <si>
    <t>Adres</t>
  </si>
  <si>
    <t>Liftnummer</t>
  </si>
  <si>
    <t>Liftomschrijving</t>
  </si>
  <si>
    <t>aantal kooitoegangen</t>
  </si>
  <si>
    <t>aantal schachttoegangen</t>
  </si>
  <si>
    <t>ritten per jaar</t>
  </si>
  <si>
    <t>Abraham Kuyperplein 1-73, Amsterdam (A7263/10265783)</t>
  </si>
  <si>
    <t>Albardagracht 74A, Amsterdam (A5636 )</t>
  </si>
  <si>
    <t>Arie Biemondstraat 3-61, Amsterdam (A7246/010210, duplex rechts )</t>
  </si>
  <si>
    <t>Arie Biemondstraat 3-61, Amsterdam (A7247/009207,duplex links )</t>
  </si>
  <si>
    <t>Atlantisplein 5, Amsterdam (A5637)</t>
  </si>
  <si>
    <t>Balboastraat 18-20, Amsterdam (1399-4179-1/10487014)</t>
  </si>
  <si>
    <t>Banne Buikslootlaan 2-82, Amsterdam (A7252 )</t>
  </si>
  <si>
    <t>Berthold Brechtstraat 1 (315-615), Amsterdam (E8087 - Links)</t>
  </si>
  <si>
    <t>Berthold Brechtstraat 1 (315-615), Amsterdam (Y5100 - Rechts)</t>
  </si>
  <si>
    <t>Berthold Brechtstraat 1 (315-615), Amsterdam (Y5101 - Middelste)</t>
  </si>
  <si>
    <t>Berthold Brechtstraat 5-311, Amsterdam (Y5102, duplex links )</t>
  </si>
  <si>
    <t>Berthold Brechtstraat 5-311, Amsterdam (Y5103, duplex rechts )</t>
  </si>
  <si>
    <t>Bilderdijkkade 91-95, Amsterdam (A3381)</t>
  </si>
  <si>
    <t>Borgerstraat 45 , Amsterdam (1399-3918-1 - lift a)</t>
  </si>
  <si>
    <t>Borgerstraat 45 , Amsterdam (1399-3918-2 - lift b)</t>
  </si>
  <si>
    <t>Borgerstraat 45 , Amsterdam (1399-3918-3 - grote lift achteraan)</t>
  </si>
  <si>
    <t>Bos en Lommerplantsoen 12-64, Amsterdam (A6552 )</t>
  </si>
  <si>
    <t>Burgemeester van de Pollstraat 471-557, Amsterdam (A11923/25496)</t>
  </si>
  <si>
    <t>Cas Oorthuyskade 4a-34b, Amsterdam (NL060428-01 Duplex Links)</t>
  </si>
  <si>
    <t>Cas Oorthuyskade 4a-34b, Amsterdam (NL060428-02 Duplex Rechts)</t>
  </si>
  <si>
    <t>Da Costakade 158, Amsterdam (A3043 )</t>
  </si>
  <si>
    <t>Da Costakade 159-163, Amsterdam (A7286/T36898)</t>
  </si>
  <si>
    <t>Da Costakade 183A-195F, Amsterdam (R0769 )</t>
  </si>
  <si>
    <t>Da Costastraat 40-44, Amsterdam (W1990 )</t>
  </si>
  <si>
    <t>Da Costastraat 48, Amsterdam (61SW1963)</t>
  </si>
  <si>
    <t>Da Costastraat 50, Amsterdam (W1969 )</t>
  </si>
  <si>
    <t>Da Costastraat 52, Amsterdam (W2084 )</t>
  </si>
  <si>
    <t>Da Costastraat 54-58, Amsterdam (61SW2096 )</t>
  </si>
  <si>
    <t>Daguerrestraat 55-111, Amsterdam (A7714/LC2383)</t>
  </si>
  <si>
    <t>De Savornin Lohmanstraat 401-447, Amsterdam (A11926/NL0250327)</t>
  </si>
  <si>
    <t>De Savornin Lohmanstraat 453-499, Amsterdam (A11927/NL0250328)</t>
  </si>
  <si>
    <t>De Savornin Lohmanstraat 579-653, Amsterdam (F9664)</t>
  </si>
  <si>
    <t>Dintelstraat 136-176, Amsterdam (A3058/559221)</t>
  </si>
  <si>
    <t>Dirk Sonoystraat 102-192, Amsterdam (2969-6764-1)</t>
  </si>
  <si>
    <t>Dirk Sonoystraat 2-100, Amsterdam (2969-6764-2)</t>
  </si>
  <si>
    <t>Dollardplein 10 (2-94), Amsterdam (1399-6013-2/10940800 - Rechts )</t>
  </si>
  <si>
    <t>Dollardplein 2-94, Amsterdam (1399-6013-1/10940799 - Links )</t>
  </si>
  <si>
    <t>Dollardplein 3-51, Amsterdam (1399-6014-1)</t>
  </si>
  <si>
    <t>Dom. H. van der Laanstraat 33-52, Amsterdam (1399-3912-1/110002)</t>
  </si>
  <si>
    <t>Dr. H. Colijnstraat 108-246, Amsterdam (A5638, duplex links )</t>
  </si>
  <si>
    <t>Dr. H. Colijnstraat 108-246, Amsterdam (A5639, duplex rechts )</t>
  </si>
  <si>
    <t>Dr. H. Colijnstraat 431-447, Amsterdam (A5641)</t>
  </si>
  <si>
    <t>Dr. H. Colijnstraat 449-479, Amsterdam (A5640)</t>
  </si>
  <si>
    <t>Dr. H. Colijnstraat 95-189, Amsterdam (1147-3166-1/10387823)</t>
  </si>
  <si>
    <t>Edmond Halleylaan 20A-26D, Amsterdam (A11930 )</t>
  </si>
  <si>
    <t>Edmond Halleylaan 2-8E , Amsterdam (A11928/250378)</t>
  </si>
  <si>
    <t>Eerste Oosterparkstraat 80A-86U, Amsterdam (11043728)</t>
  </si>
  <si>
    <t>Emmikhovenstraat 1-103, Amsterdam (Y5238 )</t>
  </si>
  <si>
    <t>Erich Salomonstraat 77-125, Amsterdam (A7271/10864500)</t>
  </si>
  <si>
    <t>Frobelstraat 2-54, Amsterdam (A7290/11363046)</t>
  </si>
  <si>
    <t>G.J. Scheurleerweg 15-181, Amsterdam (1399-6015-1/W36591)</t>
  </si>
  <si>
    <t>G.J. Scheurleerweg 15-181, Amsterdam (1399-6015-2/40261368)</t>
  </si>
  <si>
    <t>Geer Ban 161, Amsterdam (A7296/10994264)</t>
  </si>
  <si>
    <t>Goeman Borgesiusstraat 5-70, Amsterdam (1399-7158-1/163012)</t>
  </si>
  <si>
    <t>H. Diesveldsingel 102-150, Amsterdam (A7272/W37524)</t>
  </si>
  <si>
    <t>H. Diesveldsingel 2-50, Amsterdam (A7273/W37426)</t>
  </si>
  <si>
    <t>H. Diesveldsingel 52-100, Amsterdam (A7274/W37425)</t>
  </si>
  <si>
    <t>Herman Hellingplantsoen 79-123, Amsterdam (1399-6016-1/40258417)</t>
  </si>
  <si>
    <t>Hoofdweg 495, Amsterdam (A6550)</t>
  </si>
  <si>
    <t>Hoofdweg 529-779, Amsterdam (A6551/ 61NE5975)</t>
  </si>
  <si>
    <t>Hudsonhof 1-57, Amsterdam (1399-3916-1/U35804)</t>
  </si>
  <si>
    <t>Hudsonhof 2-44, Amsterdam (1399-3915-1/V35803)</t>
  </si>
  <si>
    <t>IJburglaan 485-545, Amsterdam (NL060428-03 Duplex Links)</t>
  </si>
  <si>
    <t>IJburglaan 485-545, Amsterdam (NL060428-04 Duplex Rechts)</t>
  </si>
  <si>
    <t>IJdoornlaan 701-753, Amsterdam (1399-6017-1/10942802)</t>
  </si>
  <si>
    <t>IJdoornlaan 757-803, Amsterdam (10942801/1399-6018-1)</t>
  </si>
  <si>
    <t>Ite Boeremastraat 11-105, Amsterdam ( A7288/LO-9872, duplex links )</t>
  </si>
  <si>
    <t>Ite Boeremastraat 11-105, Amsterdam (A7289/LO9873, duplex rechts )</t>
  </si>
  <si>
    <t>Jacob van Arteveldestraat 16-30, Amsterdam (1399-6145-1)</t>
  </si>
  <si>
    <t>Jacob van Arteveldestraat 74-440, Amsterdam (A4608/1659)</t>
  </si>
  <si>
    <t>Jean Desmetstraat 82-134, Amsterdam (A7270/10864499)</t>
  </si>
  <si>
    <t>Johan Hofmanstraat 18-76, Amsterdam (A7275/10841653)</t>
  </si>
  <si>
    <t>Johan Hofmanstraat 19-77, Amsterdam (A7276/10841654)</t>
  </si>
  <si>
    <t>John Hadleystraat 8-42 / Edward Wright straat 8-24, Amsterdam (A11931/250379)</t>
  </si>
  <si>
    <t>Kastanjeplein 60, Amsterdam (1399-3906-1/07442)</t>
  </si>
  <si>
    <t>Klapmutsenveem 2-186 , Amsterdam (42082654/CA6080 - Links 1)</t>
  </si>
  <si>
    <t>Klipperstraat 1-81, Amsterdam (A7253 )</t>
  </si>
  <si>
    <t>Klipperstraat 2-142, Amsterdam (A7254 )</t>
  </si>
  <si>
    <t>Leeuw van Vlaanderenstraat 19-33, Amsterdam (1399-6144-1)</t>
  </si>
  <si>
    <t>Leibnizstraat 3-81, Amsterdam (A7287/11059771)</t>
  </si>
  <si>
    <t>Luzacstraat 2-88, Amsterdam (E7952)</t>
  </si>
  <si>
    <t>Mariëndaal 50-208, Amsterdam (NL140030-04, duplex links )</t>
  </si>
  <si>
    <t>Mariëndaal 50-208, Amsterdam (NL140030-05, duplex rechts )</t>
  </si>
  <si>
    <t>Marius van Bouwdijk Bastiaansestraat 215, Amsterdam (1399-3908-1/Y6525)</t>
  </si>
  <si>
    <t>Marnixstraat 266A-302B, Amsterdam (A11921/07030)</t>
  </si>
  <si>
    <t>Marnixstraat 324A-340H, Amsterdam (A11922/007029)</t>
  </si>
  <si>
    <t>Mijehof 5-9, Amsterdam (1399-3907-1)</t>
  </si>
  <si>
    <t>Niftrikhof 1 , Amsterdam (A5113 - metrozijde rechts)</t>
  </si>
  <si>
    <t>Niftrikhof 1 , Amsterdam (A5114 - metrozijde links)</t>
  </si>
  <si>
    <t>Niftrikhof 1, Amsterdam (A5115 - drechtzijde links)</t>
  </si>
  <si>
    <t>Niftrikhof 1, Amsterdam (A5116 - drechtzijde rechts)</t>
  </si>
  <si>
    <t>Nolensstraat 170-288, Amsterdam (A5117)</t>
  </si>
  <si>
    <t>Nolensstraat 194-312, Amsterdam (A5118 )</t>
  </si>
  <si>
    <t>Noordzijde 353-423, Amsterdam (A7259/W36696)</t>
  </si>
  <si>
    <t>Ookmeerweg 25-205, Amsterdam (Y3841, duplex links )</t>
  </si>
  <si>
    <t>Ookmeerweg 25-205, Amsterdam (Y3842, duplex rechts )</t>
  </si>
  <si>
    <t>Osdorpplein 264-347, Amsterdam (A1778, duplex rechts )</t>
  </si>
  <si>
    <t>Osdorpplein 264-347, Amsterdam (A1779,duplex links )</t>
  </si>
  <si>
    <t>Osdorpplein 408-468, Amsterdam (E7872, duplex links )</t>
  </si>
  <si>
    <t>Osdorpplein 408-468, Amsterdam (E7873, duplex rechts )</t>
  </si>
  <si>
    <t>Osdorpplein 745-768, Amsterdam (E9322 )</t>
  </si>
  <si>
    <t>Oudeschans 36a-36r, Amsterdam (A11925/81456)</t>
  </si>
  <si>
    <t>Oudezijds Achterburgwal 90-98, Amsterdam (A7266/H22490)</t>
  </si>
  <si>
    <t>Parkhof 100, Amsterdam (A7260/10601139)</t>
  </si>
  <si>
    <t>Pentagon 20, Amsterdam (F9668)</t>
  </si>
  <si>
    <t>Persijn 15-38, Amsterdam (A7261/10248491)</t>
  </si>
  <si>
    <t>Poeldijkstraat 10, Amsterdam (A5642 - Hoofdingang)</t>
  </si>
  <si>
    <t>Poeldijkstraat 10, Amsterdam (A5643 (zij ingang,links om het pand))</t>
  </si>
  <si>
    <t>Poeldijkstraat 10, Amsterdam (A5644 - Rechts)</t>
  </si>
  <si>
    <t>Poeldijkstraat 10, Amsterdam (A5645 - links)</t>
  </si>
  <si>
    <t>Postjeskade 78-98, Amsterdam (1399-6019-1/10060981)</t>
  </si>
  <si>
    <t>President Allendelaan 423-569, Amsterdam (F4012 - Links)</t>
  </si>
  <si>
    <t>President Allendelaan 423-569, Amsterdam (F4013 - Rechts)</t>
  </si>
  <si>
    <t>President Allendelaan 571-725, Amsterdam (F4014 - Links)</t>
  </si>
  <si>
    <t>President Allendelaan 571-725, Amsterdam (F4015 - Rechts)</t>
  </si>
  <si>
    <t>Prins Bernhardplein 1-171, Amsterdam (F8194 - grote lift)</t>
  </si>
  <si>
    <t>Prins Bernhardplein 1-171, Amsterdam (F8195 - Kleine lift)</t>
  </si>
  <si>
    <t>Prinses Marijkestraat 114-176, Diemen (A7264/10435234)</t>
  </si>
  <si>
    <t>Randwijkhof 20-50, Amsterdam (A7267 )</t>
  </si>
  <si>
    <t>Reimerswaalstraat 1 A1/M10, Amsterdam (E8437,duplex rechts )</t>
  </si>
  <si>
    <t>Reimerswaalstraat 1 A1-M10, Amsterdam (E8438, duplex links )</t>
  </si>
  <si>
    <t>Reimerswaalstraat 7-77, Amsterdam (A7265/LO-3244)</t>
  </si>
  <si>
    <t>Remijden 1-182, Amsterdam (1399-3917-1 - grote lift)</t>
  </si>
  <si>
    <t>Remijden 1-182, Amsterdam (1399-3917-2 - kleine lift)</t>
  </si>
  <si>
    <t>Sam van Houtenstraat 37-143, Amsterdam (1147-2884-1/10387822)</t>
  </si>
  <si>
    <t>Sam van Houtenstraat 73-179, Amsterdam (1147-2884-2/10387824)</t>
  </si>
  <si>
    <t>Sarphatistraat 390 , Amsterdam (1399-6020-1 - kantoor Stadgenoot )</t>
  </si>
  <si>
    <t>Sarphatistraat 410, Amsterdam (1399-6656-1/S38559)</t>
  </si>
  <si>
    <t>Schimmelstraat 2-8, Amsterdam (F3569 )</t>
  </si>
  <si>
    <t>Schonerwoerdstraat 6-58, Amsterdam (150656-1/A7285 )</t>
  </si>
  <si>
    <t>Schoolmeesterstraat 1-69, Amsterdam (1399-3918-4)</t>
  </si>
  <si>
    <t>Slufter 11-141, Amsterdam (A11924)</t>
  </si>
  <si>
    <t>Spelderholt 211-369, Amsterdam (NL140030-02, duplex links )</t>
  </si>
  <si>
    <t>Spelderholt 211-369, Amsterdam (NL140030-03, duplex rechts )</t>
  </si>
  <si>
    <t>Tweede Helmersstraat 118-207, Amsterdam (1399-3913-1 )</t>
  </si>
  <si>
    <t>Tweede Oosterparkstraat 252-258, Amsterdam (1399-3905-1/07443)</t>
  </si>
  <si>
    <t>Tweede Oosterparkstraat 88a-94h, Amsterdam (A7248)</t>
  </si>
  <si>
    <t>Van Suchtelen v.d. Haarestraat 211-289, Amsterdam (A7291/11363048, duplex links )</t>
  </si>
  <si>
    <t>Van Suchtelen v.d. Haarestraat 211-289, Amsterdam (A7292/11363049,duplex rechts)</t>
  </si>
  <si>
    <t>Van Suchtelen v.d. Haarestraat 297-331, Amsterdam (A7293/11363045)</t>
  </si>
  <si>
    <t>Van Suchtelen v.d. Haarestraat 337-363, Amsterdam (A7294/11363044)</t>
  </si>
  <si>
    <t>Viermasterstraat 146-224, Amsterdam (A7255)</t>
  </si>
  <si>
    <t>Viermasterstraat 2-80, Amsterdam (A7257 )</t>
  </si>
  <si>
    <t>Viermasterstraat 51-113, Amsterdam (A7256)</t>
  </si>
  <si>
    <t>Waldenlaan 40-112, Amsterdam (11410616)</t>
  </si>
  <si>
    <t>Warnsborn 2-130, Amsterdam (A7277 /140030-01)</t>
  </si>
  <si>
    <t>Wg-Plein 1-75, Amsterdam (1399-3910-1/Y6526)</t>
  </si>
  <si>
    <t>Wigbolt Ripperdastraat 111-133, Amsterdam (A7262/10265785)</t>
  </si>
  <si>
    <t>ritten in 2 jaar</t>
  </si>
  <si>
    <t>gemiddeld per jaar</t>
  </si>
  <si>
    <t>Rittenstanden december 2019</t>
  </si>
  <si>
    <t>1399-4179-1</t>
  </si>
  <si>
    <t>1399-6013-2</t>
  </si>
  <si>
    <t>1399-6013-1</t>
  </si>
  <si>
    <t>1399-3912-1</t>
  </si>
  <si>
    <t>1147-3166-1</t>
  </si>
  <si>
    <t>1399-6015-1</t>
  </si>
  <si>
    <t>1399-6015-2</t>
  </si>
  <si>
    <t>1399-7158-1</t>
  </si>
  <si>
    <t>1399-6016-1</t>
  </si>
  <si>
    <t>1399-3916-1</t>
  </si>
  <si>
    <t>1399-3915-1</t>
  </si>
  <si>
    <t>1399-6017-1</t>
  </si>
  <si>
    <t>1399-3906-1</t>
  </si>
  <si>
    <t>1399-3908-1</t>
  </si>
  <si>
    <t>1399-6019-1</t>
  </si>
  <si>
    <t>1147-2884-1</t>
  </si>
  <si>
    <t>1147-2884-2</t>
  </si>
  <si>
    <t>1399-6656-1</t>
  </si>
  <si>
    <t>150656-1</t>
  </si>
  <si>
    <t>1399-3905-1</t>
  </si>
  <si>
    <t xml:space="preserve">A7277 </t>
  </si>
  <si>
    <t>1399-3910-1</t>
  </si>
  <si>
    <t>F9668</t>
  </si>
  <si>
    <t>61SW1963</t>
  </si>
  <si>
    <t>F9664</t>
  </si>
  <si>
    <t>2969-6764-1</t>
  </si>
  <si>
    <t>2969-6764-2</t>
  </si>
  <si>
    <t>1399-6014-1</t>
  </si>
  <si>
    <t>1399-6145-1</t>
  </si>
  <si>
    <t>1399-6144-1</t>
  </si>
  <si>
    <t>1399-3907-1</t>
  </si>
  <si>
    <t>1399-3918-4</t>
  </si>
  <si>
    <t xml:space="preserve">E8087 </t>
  </si>
  <si>
    <t>1399-3918-1</t>
  </si>
  <si>
    <t>1399-3918-2</t>
  </si>
  <si>
    <t>1399-3918-3</t>
  </si>
  <si>
    <t>1399-3917-1</t>
  </si>
  <si>
    <t>1399-3917-2</t>
  </si>
  <si>
    <t>1399-6020-1</t>
  </si>
  <si>
    <t>1399-1913-1</t>
  </si>
  <si>
    <t>liftnummer</t>
  </si>
  <si>
    <t>Duur per beurt</t>
  </si>
  <si>
    <t>minuten</t>
  </si>
  <si>
    <t>Bovengrens voor 4 beurten per jaar</t>
  </si>
  <si>
    <t>Bovengrens voor 3 beurten per jaar</t>
  </si>
  <si>
    <t>Aantal beurten naar ritten</t>
  </si>
  <si>
    <t>extra beurt vanwege vandalisme</t>
  </si>
  <si>
    <t>OH-duur per jaar</t>
  </si>
  <si>
    <t>Altijd het minimum aantal beurten bij minder dan</t>
  </si>
  <si>
    <t>ritten</t>
  </si>
  <si>
    <t>Minimaal aantal beurten</t>
  </si>
  <si>
    <t>Preventief onderhoud</t>
  </si>
  <si>
    <t>Sterk vervuilende lift?</t>
  </si>
  <si>
    <t>x</t>
  </si>
  <si>
    <t>per jaar</t>
  </si>
  <si>
    <t>Vandalismegevoelig complex, ruw gebruik</t>
  </si>
  <si>
    <t>Duur OH-beurt zonder toeslag</t>
  </si>
  <si>
    <t>Toeslag vervuilende omgeving</t>
  </si>
  <si>
    <t>Toeslag vandalismegevoelige omgeving</t>
  </si>
  <si>
    <t>Prijs per beurt</t>
  </si>
  <si>
    <t>per beurt</t>
  </si>
  <si>
    <t>Handmatige correctie van het aantal beurten bij o.a. duplexliften</t>
  </si>
  <si>
    <t>Extra beurten vanwege zwakke  installatie</t>
  </si>
  <si>
    <t>Extra beurten vanwege urgent gebruik</t>
  </si>
  <si>
    <t>Lichte kwaliteit van de installatie</t>
  </si>
  <si>
    <t>Urgent gebruik bij zorg of veel gebruikers (prioriteit). Grote impact bij uitval.</t>
  </si>
  <si>
    <t>OH-duur</t>
  </si>
  <si>
    <t>Opmerking</t>
  </si>
  <si>
    <t>Vervuiling</t>
  </si>
  <si>
    <t>Aantal beurten per jaar</t>
  </si>
  <si>
    <t>meter</t>
  </si>
  <si>
    <t>Toeslag bij hoge schachten en weinig deuren</t>
  </si>
  <si>
    <t xml:space="preserve">uurtarief kantoortijden </t>
  </si>
  <si>
    <t>uurtarief buiten kantoortijden</t>
  </si>
  <si>
    <t>uurtarief zon- en feestdagen</t>
  </si>
  <si>
    <t>Voorrijdtarief voor zowel binnen als buiten kantoortijden en op zon- en feestdagen</t>
  </si>
  <si>
    <t>Jaarkosten per lift voor assistentie bij een keuring</t>
  </si>
  <si>
    <t>1x in de 18 maanden een periodieke keuring inclusief eventuele herkeuringen</t>
  </si>
  <si>
    <t>Correctief Onderhoud</t>
  </si>
  <si>
    <t>Assistentie Keuring</t>
  </si>
  <si>
    <t>Standaard onderhoudsduur per beurt bij een standaard liftinstallatie</t>
  </si>
  <si>
    <t>Extra OH-tijd per elke schachtdeur meer</t>
  </si>
  <si>
    <t>Tijdsfactor voor een extra cabinedeur in verhouding tot een schachtdeur</t>
  </si>
  <si>
    <t>Tijdsfactor bij liften die in een sterk vervuilende omgeving staan</t>
  </si>
  <si>
    <t>Tijdsfactor bij een vandalismegevoelige omgeving</t>
  </si>
  <si>
    <t>Tijdsfactor bij hoge schachten en weinig schachtdeuren</t>
  </si>
  <si>
    <t>Alleen bij deze gemiddelde afstand tussen 2 schachtdeuren geldt bovenstaande factor</t>
  </si>
  <si>
    <t>Kosten onderhoudsmaterialen, zoals smeer- en schoonmaakmiddelen</t>
  </si>
  <si>
    <t>Poetslappen, absorptiekussens, afvoeren restafval</t>
  </si>
  <si>
    <t>Aantal ritten per jaar</t>
  </si>
  <si>
    <t>Voorrijdkosten per beurt</t>
  </si>
  <si>
    <t>Gemiddelde kosten aan onderdelen binnen de € 500 contractdekking per storing</t>
  </si>
  <si>
    <t>Gemiddelde kosten per storing aan arbeidsloon en voorrijden</t>
  </si>
  <si>
    <t>De tijd om te verplaatsen door de schacht is in verhouding langer</t>
  </si>
  <si>
    <t>Vondellaan 101-183</t>
  </si>
  <si>
    <t>1217 RX</t>
  </si>
  <si>
    <t>Hilversum</t>
  </si>
  <si>
    <t>U0362</t>
  </si>
  <si>
    <t>Oranje Nassauplein 100</t>
  </si>
  <si>
    <t>1272 KV</t>
  </si>
  <si>
    <t>Huizen</t>
  </si>
  <si>
    <t>Atheneplantsoen 1</t>
  </si>
  <si>
    <t>Almere</t>
  </si>
  <si>
    <t>E5057</t>
  </si>
  <si>
    <t>E5058</t>
  </si>
  <si>
    <t>E5059</t>
  </si>
  <si>
    <t>Molenpad 2</t>
  </si>
  <si>
    <t>Aalsmeer</t>
  </si>
  <si>
    <t>NL0515536</t>
  </si>
  <si>
    <t>NL0515537</t>
  </si>
  <si>
    <t>Molenpad 6-90</t>
  </si>
  <si>
    <t>NL0515540</t>
  </si>
  <si>
    <t>Molenpad 4</t>
  </si>
  <si>
    <t>NL0515538</t>
  </si>
  <si>
    <t>NL0515539</t>
  </si>
  <si>
    <t>NL0515534</t>
  </si>
  <si>
    <t>Opperdoes</t>
  </si>
  <si>
    <t>NL0515522</t>
  </si>
  <si>
    <t>NL0515543</t>
  </si>
  <si>
    <t>A4087</t>
  </si>
  <si>
    <t>Dr. Wilminkstraat 143</t>
  </si>
  <si>
    <t>E4519</t>
  </si>
  <si>
    <t>1816 LV</t>
  </si>
  <si>
    <t>Alkmaar</t>
  </si>
  <si>
    <t>NL0515545</t>
  </si>
  <si>
    <t>NL0515544</t>
  </si>
  <si>
    <t>1816 LW</t>
  </si>
  <si>
    <t>F9294</t>
  </si>
  <si>
    <t>F9295</t>
  </si>
  <si>
    <t>Zagwijnpad 1-138</t>
  </si>
  <si>
    <t>Delft</t>
  </si>
  <si>
    <t>NL0004785</t>
  </si>
  <si>
    <t>NL0004786</t>
  </si>
  <si>
    <t>3042 NM</t>
  </si>
  <si>
    <t>Rotterdam</t>
  </si>
  <si>
    <t>M2611</t>
  </si>
  <si>
    <t>E5669</t>
  </si>
  <si>
    <t>E5670</t>
  </si>
  <si>
    <t>Apollostraat 163</t>
  </si>
  <si>
    <t>F2919</t>
  </si>
  <si>
    <t>E3262</t>
  </si>
  <si>
    <t>E3834</t>
  </si>
  <si>
    <t>F0369</t>
  </si>
  <si>
    <t>F0367</t>
  </si>
  <si>
    <t>F0368</t>
  </si>
  <si>
    <t>3122 JT</t>
  </si>
  <si>
    <t>Schiedam</t>
  </si>
  <si>
    <t>E7691</t>
  </si>
  <si>
    <t>E7692</t>
  </si>
  <si>
    <t>E7693</t>
  </si>
  <si>
    <t>Laan van Bol Es 100-200</t>
  </si>
  <si>
    <t>E7694</t>
  </si>
  <si>
    <t>E7695</t>
  </si>
  <si>
    <t>Bankastraat 158</t>
  </si>
  <si>
    <t>Dordrecht</t>
  </si>
  <si>
    <t>Berkenlaan 7-41</t>
  </si>
  <si>
    <t>Kamerik</t>
  </si>
  <si>
    <t>NL0510808</t>
  </si>
  <si>
    <t>3582 KV</t>
  </si>
  <si>
    <t>Utrecht</t>
  </si>
  <si>
    <t>Rubenslaan 74-180</t>
  </si>
  <si>
    <t>3582 JJ</t>
  </si>
  <si>
    <t>Driehovenlaan 2</t>
  </si>
  <si>
    <t>3632 BK</t>
  </si>
  <si>
    <t>Loenen aan de Vecht</t>
  </si>
  <si>
    <t>E5511</t>
  </si>
  <si>
    <t>Zeist</t>
  </si>
  <si>
    <t>Albert Plesmanring 75-113</t>
  </si>
  <si>
    <t>Huis ter Heide</t>
  </si>
  <si>
    <t>Albert Plesmanring 31-73</t>
  </si>
  <si>
    <t>Schoolstraat 40-70</t>
  </si>
  <si>
    <t>Baarn</t>
  </si>
  <si>
    <t>W6192</t>
  </si>
  <si>
    <t>Harderwijk</t>
  </si>
  <si>
    <t>L0082</t>
  </si>
  <si>
    <t>Westeinde 14</t>
  </si>
  <si>
    <t>NL0515553</t>
  </si>
  <si>
    <t>NL0515554</t>
  </si>
  <si>
    <t>NL0515556</t>
  </si>
  <si>
    <t>NL0515555</t>
  </si>
  <si>
    <t>NL0515528</t>
  </si>
  <si>
    <t>Drift 2</t>
  </si>
  <si>
    <t>NL0515526</t>
  </si>
  <si>
    <t>NL0515527</t>
  </si>
  <si>
    <t>NL0515550</t>
  </si>
  <si>
    <t>NL0515549</t>
  </si>
  <si>
    <t>De Allee 1-37</t>
  </si>
  <si>
    <t>Hierden</t>
  </si>
  <si>
    <t>Engweg 46</t>
  </si>
  <si>
    <t>3882 AL</t>
  </si>
  <si>
    <t>Putten</t>
  </si>
  <si>
    <t>F7123</t>
  </si>
  <si>
    <t>3971 DA</t>
  </si>
  <si>
    <t>Driebergen</t>
  </si>
  <si>
    <t>M2335</t>
  </si>
  <si>
    <t>M3026</t>
  </si>
  <si>
    <t>Hogesteeg 10</t>
  </si>
  <si>
    <t>M3027</t>
  </si>
  <si>
    <t>Bunnik</t>
  </si>
  <si>
    <t>NL0260020</t>
  </si>
  <si>
    <t>NL0260019</t>
  </si>
  <si>
    <t>NL0510804</t>
  </si>
  <si>
    <t>3984 MC</t>
  </si>
  <si>
    <t>Odijk</t>
  </si>
  <si>
    <t>NL0515542</t>
  </si>
  <si>
    <t>Eiland 135 t/m 171</t>
  </si>
  <si>
    <t>Leerdam</t>
  </si>
  <si>
    <t>F1035</t>
  </si>
  <si>
    <t>F1036</t>
  </si>
  <si>
    <t>Eiland 1</t>
  </si>
  <si>
    <t>4143 EN</t>
  </si>
  <si>
    <t>A4095</t>
  </si>
  <si>
    <t>A4096</t>
  </si>
  <si>
    <t>A4097</t>
  </si>
  <si>
    <t>Eiland 81-125</t>
  </si>
  <si>
    <t>E6446</t>
  </si>
  <si>
    <t>E6447</t>
  </si>
  <si>
    <t>4461 WL</t>
  </si>
  <si>
    <t>Goes</t>
  </si>
  <si>
    <t>E4579</t>
  </si>
  <si>
    <t>E4577</t>
  </si>
  <si>
    <t>F6371</t>
  </si>
  <si>
    <t>Nassaulaan 40-130</t>
  </si>
  <si>
    <t>E5276</t>
  </si>
  <si>
    <t>5141 AM</t>
  </si>
  <si>
    <t>Waalwijk</t>
  </si>
  <si>
    <t>Zaltbommel</t>
  </si>
  <si>
    <t>E7340</t>
  </si>
  <si>
    <t>E7339</t>
  </si>
  <si>
    <t>5301 GR</t>
  </si>
  <si>
    <t>A4100</t>
  </si>
  <si>
    <t>M6308</t>
  </si>
  <si>
    <t>M6309</t>
  </si>
  <si>
    <t>M6312</t>
  </si>
  <si>
    <t>M6311</t>
  </si>
  <si>
    <t>M6310</t>
  </si>
  <si>
    <t>Lunteren</t>
  </si>
  <si>
    <t>NL0515530</t>
  </si>
  <si>
    <t>Dorpsstraat 25</t>
  </si>
  <si>
    <t>NL0515524</t>
  </si>
  <si>
    <t>NL0515525</t>
  </si>
  <si>
    <t>Zutphensestraatweg 5</t>
  </si>
  <si>
    <t>Dieren</t>
  </si>
  <si>
    <t>NL0515562</t>
  </si>
  <si>
    <t>NL0515563</t>
  </si>
  <si>
    <t>Vingerhoed 21-31</t>
  </si>
  <si>
    <t>NL0515546</t>
  </si>
  <si>
    <t>Vingerhoed 34-44</t>
  </si>
  <si>
    <t>NL0515547</t>
  </si>
  <si>
    <t>Vingerhoed 78-142</t>
  </si>
  <si>
    <t>NL0515548</t>
  </si>
  <si>
    <t>Rheden</t>
  </si>
  <si>
    <t>NL0515561</t>
  </si>
  <si>
    <t>NL0515557</t>
  </si>
  <si>
    <t>Weerdjeshof 1</t>
  </si>
  <si>
    <t>Doetinchem</t>
  </si>
  <si>
    <t>7061 CD</t>
  </si>
  <si>
    <t>Terborg</t>
  </si>
  <si>
    <t>E4852</t>
  </si>
  <si>
    <t>Winterswijk</t>
  </si>
  <si>
    <t>NL0510805</t>
  </si>
  <si>
    <t>Laan van Hilbelink 95</t>
  </si>
  <si>
    <t>NL0004106</t>
  </si>
  <si>
    <t>NL0004107</t>
  </si>
  <si>
    <t>NL0510806</t>
  </si>
  <si>
    <t>7151 DW</t>
  </si>
  <si>
    <t>Eibergen</t>
  </si>
  <si>
    <t>NL0515551</t>
  </si>
  <si>
    <t>NL0515552</t>
  </si>
  <si>
    <t>7213 CS</t>
  </si>
  <si>
    <t>Gorssel</t>
  </si>
  <si>
    <t>A4089</t>
  </si>
  <si>
    <t>Steenderen</t>
  </si>
  <si>
    <t>Steintjesweide 1-39</t>
  </si>
  <si>
    <t>A4090</t>
  </si>
  <si>
    <t>Beukenlaan 3-17</t>
  </si>
  <si>
    <t>7255 DK</t>
  </si>
  <si>
    <t>F6365</t>
  </si>
  <si>
    <t>Beethovenstraat 11-89</t>
  </si>
  <si>
    <t>Borculo</t>
  </si>
  <si>
    <t>A4092</t>
  </si>
  <si>
    <t>Apeldoorn</t>
  </si>
  <si>
    <t>Loenenseweg 9-37</t>
  </si>
  <si>
    <t>7361 GB</t>
  </si>
  <si>
    <t>Beekbergen</t>
  </si>
  <si>
    <t>E4385</t>
  </si>
  <si>
    <t>Y2904</t>
  </si>
  <si>
    <t>Loenenseweg 39</t>
  </si>
  <si>
    <t>E5170</t>
  </si>
  <si>
    <t>Tuinstraat 51</t>
  </si>
  <si>
    <t>7383 XC</t>
  </si>
  <si>
    <t>Voorst</t>
  </si>
  <si>
    <t>E0844</t>
  </si>
  <si>
    <t>E0845</t>
  </si>
  <si>
    <t>Y5624</t>
  </si>
  <si>
    <t>Duivenbreeweg 24a</t>
  </si>
  <si>
    <t>7441 EB</t>
  </si>
  <si>
    <t>Nijverdal</t>
  </si>
  <si>
    <t>Reggeweg 42</t>
  </si>
  <si>
    <t>7447 AP</t>
  </si>
  <si>
    <t>Hellendoorn</t>
  </si>
  <si>
    <t>NL0005279</t>
  </si>
  <si>
    <t>NL0502857</t>
  </si>
  <si>
    <t>NL0005281</t>
  </si>
  <si>
    <t>Voordamweg 15-79</t>
  </si>
  <si>
    <t>7447 CA</t>
  </si>
  <si>
    <t>NL0510807</t>
  </si>
  <si>
    <t>Holten</t>
  </si>
  <si>
    <t>Y3332</t>
  </si>
  <si>
    <t>7573 CC</t>
  </si>
  <si>
    <t>Oldenzaal</t>
  </si>
  <si>
    <t>NL0504663</t>
  </si>
  <si>
    <t>Fonteinstraat 55</t>
  </si>
  <si>
    <t>7573 CG</t>
  </si>
  <si>
    <t>NL0004280</t>
  </si>
  <si>
    <t>NL0504662</t>
  </si>
  <si>
    <t>NL0504013</t>
  </si>
  <si>
    <t>NL0504664</t>
  </si>
  <si>
    <t>NL0515532</t>
  </si>
  <si>
    <t>A4094</t>
  </si>
  <si>
    <t>Vroomshoop</t>
  </si>
  <si>
    <t>NL0515541</t>
  </si>
  <si>
    <t>Kosterkamp 4</t>
  </si>
  <si>
    <t>7683 VV</t>
  </si>
  <si>
    <t>NL0005661</t>
  </si>
  <si>
    <t>NL0005662</t>
  </si>
  <si>
    <t>Pastoriestraat 1</t>
  </si>
  <si>
    <t>7721 CT</t>
  </si>
  <si>
    <t>Dalfsen</t>
  </si>
  <si>
    <t>U0369</t>
  </si>
  <si>
    <t>M0629</t>
  </si>
  <si>
    <t>M3297</t>
  </si>
  <si>
    <t>Zwolle</t>
  </si>
  <si>
    <t>A4101</t>
  </si>
  <si>
    <t>Assendorperdijk 132</t>
  </si>
  <si>
    <t>E2573</t>
  </si>
  <si>
    <t>E3897</t>
  </si>
  <si>
    <t>8051 VL</t>
  </si>
  <si>
    <t>Hattem</t>
  </si>
  <si>
    <t>Bongerd 32</t>
  </si>
  <si>
    <t>Itmannserf 2-106</t>
  </si>
  <si>
    <t>NL0515531</t>
  </si>
  <si>
    <t>Nunspeterweg 7C</t>
  </si>
  <si>
    <t>Elburg</t>
  </si>
  <si>
    <t>Nunspeterweg 7B</t>
  </si>
  <si>
    <t>Nunspeterweg 7A</t>
  </si>
  <si>
    <t>Sportlaan 16</t>
  </si>
  <si>
    <t>8084 VB</t>
  </si>
  <si>
    <t>E4680</t>
  </si>
  <si>
    <t>8084 HH</t>
  </si>
  <si>
    <t>E4844</t>
  </si>
  <si>
    <t>Statenweg 3</t>
  </si>
  <si>
    <t>8141 SH</t>
  </si>
  <si>
    <t>Koppeldijk 40</t>
  </si>
  <si>
    <t>F6806</t>
  </si>
  <si>
    <t>F6807</t>
  </si>
  <si>
    <t>Albert Schweitzerlaan 27-101</t>
  </si>
  <si>
    <t>8162 DT</t>
  </si>
  <si>
    <t>Epe</t>
  </si>
  <si>
    <t>NL0006250</t>
  </si>
  <si>
    <t>Albert Schweitzerlaan 25</t>
  </si>
  <si>
    <t>8162 DS</t>
  </si>
  <si>
    <t>NL0006248</t>
  </si>
  <si>
    <t>NL0006249</t>
  </si>
  <si>
    <t>Albert Schweitzerlaan 103-197</t>
  </si>
  <si>
    <t>8162 DW</t>
  </si>
  <si>
    <t>NL0510813</t>
  </si>
  <si>
    <t>Brinkhoven 2-29</t>
  </si>
  <si>
    <t>Heerde</t>
  </si>
  <si>
    <t>NL0510811</t>
  </si>
  <si>
    <t>8191 JE</t>
  </si>
  <si>
    <t>Wapenveld</t>
  </si>
  <si>
    <t>De Vree 1</t>
  </si>
  <si>
    <t>Helenius de Cockplein 1-22</t>
  </si>
  <si>
    <t>Kampen</t>
  </si>
  <si>
    <t>M0631</t>
  </si>
  <si>
    <t>M0630</t>
  </si>
  <si>
    <t>Sinnehiem 2-22</t>
  </si>
  <si>
    <t>8433 JP</t>
  </si>
  <si>
    <t>Haulerwijk</t>
  </si>
  <si>
    <t>A4105</t>
  </si>
  <si>
    <t>8801 DA</t>
  </si>
  <si>
    <t>Franeker</t>
  </si>
  <si>
    <t>Saxenstate 1-30</t>
  </si>
  <si>
    <t>Eestraat 15</t>
  </si>
  <si>
    <t>Leeuwarden</t>
  </si>
  <si>
    <t>Grootveenweg 59</t>
  </si>
  <si>
    <t>9331 KB</t>
  </si>
  <si>
    <t>Norg</t>
  </si>
  <si>
    <t>M1252</t>
  </si>
  <si>
    <t>Wepel 2</t>
  </si>
  <si>
    <t>Annen</t>
  </si>
  <si>
    <t>Wepel 4-42</t>
  </si>
  <si>
    <t>Julianalaan 4-76</t>
  </si>
  <si>
    <t>NL0515533</t>
  </si>
  <si>
    <t>NL0515529</t>
  </si>
  <si>
    <t>Ludinge 47-105</t>
  </si>
  <si>
    <t>M2166</t>
  </si>
  <si>
    <t>9646 BZ</t>
  </si>
  <si>
    <t>Veendam</t>
  </si>
  <si>
    <t>F8461</t>
  </si>
  <si>
    <t>F8462</t>
  </si>
  <si>
    <t>F8463</t>
  </si>
  <si>
    <t>F8464</t>
  </si>
  <si>
    <t>F8338</t>
  </si>
  <si>
    <t>F8339</t>
  </si>
  <si>
    <t>Oranjehof 1-57</t>
  </si>
  <si>
    <t>W6659</t>
  </si>
  <si>
    <t>Jozef Israelslaan 2</t>
  </si>
  <si>
    <t>NL0260022</t>
  </si>
  <si>
    <t>Jozef Israelslaan 4-206</t>
  </si>
  <si>
    <t>NL0260021</t>
  </si>
  <si>
    <t>Nobelhof 2-61</t>
  </si>
  <si>
    <t>1433 JZ</t>
  </si>
  <si>
    <t>Kudelstaart</t>
  </si>
  <si>
    <t>W0617</t>
  </si>
  <si>
    <t>F7462</t>
  </si>
  <si>
    <t>F7463</t>
  </si>
  <si>
    <t>Beemdgras 201-260</t>
  </si>
  <si>
    <t>2643 JC</t>
  </si>
  <si>
    <t>Pijnacker</t>
  </si>
  <si>
    <t>NL0240357</t>
  </si>
  <si>
    <t>NL0240358</t>
  </si>
  <si>
    <t>Beemdgras 301-335</t>
  </si>
  <si>
    <t>NL0240359</t>
  </si>
  <si>
    <t>E4736</t>
  </si>
  <si>
    <t>E4735</t>
  </si>
  <si>
    <t>Prins Bernhardstraat 2</t>
  </si>
  <si>
    <t>3421 JD</t>
  </si>
  <si>
    <t>Oudewater</t>
  </si>
  <si>
    <t>F7971</t>
  </si>
  <si>
    <t>F7972</t>
  </si>
  <si>
    <t>F8715</t>
  </si>
  <si>
    <t>F8716</t>
  </si>
  <si>
    <t>3551 DJ</t>
  </si>
  <si>
    <t>E7428</t>
  </si>
  <si>
    <t>E7430</t>
  </si>
  <si>
    <t>Amsterdamsestraatweg 699 EA-JG</t>
  </si>
  <si>
    <t>Koperwieklaan 3</t>
  </si>
  <si>
    <t>3722 CB</t>
  </si>
  <si>
    <t>Bilthoven</t>
  </si>
  <si>
    <t>NL0510809</t>
  </si>
  <si>
    <t>NL0510802</t>
  </si>
  <si>
    <t>NL0510803</t>
  </si>
  <si>
    <t>3722 XA</t>
  </si>
  <si>
    <t>NL0510810</t>
  </si>
  <si>
    <t>P.C. Hooftplein 75-127</t>
  </si>
  <si>
    <t>3842 HE</t>
  </si>
  <si>
    <t>Vondellaan 54-88</t>
  </si>
  <si>
    <t>Engweg 48-102</t>
  </si>
  <si>
    <t>F5931</t>
  </si>
  <si>
    <t>Kerkwegje 2-46</t>
  </si>
  <si>
    <t>F5932</t>
  </si>
  <si>
    <t>3994 KZ</t>
  </si>
  <si>
    <t>Houten</t>
  </si>
  <si>
    <t>F7604</t>
  </si>
  <si>
    <t>4041 CC</t>
  </si>
  <si>
    <t>Kesteren</t>
  </si>
  <si>
    <t>F8104</t>
  </si>
  <si>
    <t>F8105</t>
  </si>
  <si>
    <t>4245 LD</t>
  </si>
  <si>
    <t>Leerbroek</t>
  </si>
  <si>
    <t>F7808</t>
  </si>
  <si>
    <t>F7809</t>
  </si>
  <si>
    <t>Ridderhof 1</t>
  </si>
  <si>
    <t>5311 CM</t>
  </si>
  <si>
    <t>Gameren</t>
  </si>
  <si>
    <t>6661 JA</t>
  </si>
  <si>
    <t>F7163</t>
  </si>
  <si>
    <t>F7164</t>
  </si>
  <si>
    <t>Kustvaart 151-193</t>
  </si>
  <si>
    <t>6846 LD</t>
  </si>
  <si>
    <t>Arnhem</t>
  </si>
  <si>
    <t>F6343</t>
  </si>
  <si>
    <t>6987 GT</t>
  </si>
  <si>
    <t>Giesbeek</t>
  </si>
  <si>
    <t>F7341</t>
  </si>
  <si>
    <t>F7746</t>
  </si>
  <si>
    <t>F7745</t>
  </si>
  <si>
    <t>7213 JA</t>
  </si>
  <si>
    <t>F7769</t>
  </si>
  <si>
    <t>F7771</t>
  </si>
  <si>
    <t>F7770</t>
  </si>
  <si>
    <t>Beukenlaan 1</t>
  </si>
  <si>
    <t>F6364</t>
  </si>
  <si>
    <t>F6366</t>
  </si>
  <si>
    <t>A4091</t>
  </si>
  <si>
    <t>Koppeldijk 16-22</t>
  </si>
  <si>
    <t>F6805</t>
  </si>
  <si>
    <t>Koppeldijk 32-38</t>
  </si>
  <si>
    <t>F6803</t>
  </si>
  <si>
    <t>Koppeldijk 24-30</t>
  </si>
  <si>
    <t>F6804</t>
  </si>
  <si>
    <t>Operaplein 141 t/m 277</t>
  </si>
  <si>
    <t>F8898</t>
  </si>
  <si>
    <t>F8896</t>
  </si>
  <si>
    <t>F8897</t>
  </si>
  <si>
    <t>Dahliastraat 1</t>
  </si>
  <si>
    <t>7442 LA</t>
  </si>
  <si>
    <t>Stationsweg 20</t>
  </si>
  <si>
    <t>8096 AX</t>
  </si>
  <si>
    <t>Oldebroek</t>
  </si>
  <si>
    <t>F6695</t>
  </si>
  <si>
    <t>F6698</t>
  </si>
  <si>
    <t>8096 AZ</t>
  </si>
  <si>
    <t>F6696</t>
  </si>
  <si>
    <t>Wederiklaan 2</t>
  </si>
  <si>
    <t>8265 DC</t>
  </si>
  <si>
    <t>F6386</t>
  </si>
  <si>
    <t>F6387</t>
  </si>
  <si>
    <t>F6388</t>
  </si>
  <si>
    <t>Sinnehiem 1</t>
  </si>
  <si>
    <t>F7545</t>
  </si>
  <si>
    <t>F7544</t>
  </si>
  <si>
    <t>F5609</t>
  </si>
  <si>
    <t>Pieter Sipmawei 290</t>
  </si>
  <si>
    <t>8915 EH</t>
  </si>
  <si>
    <t>E1831</t>
  </si>
  <si>
    <t>E1830</t>
  </si>
  <si>
    <t>Dirk Zeperweg 2</t>
  </si>
  <si>
    <t>8917 AZ</t>
  </si>
  <si>
    <t>Dronryp</t>
  </si>
  <si>
    <t>9036 KJ</t>
  </si>
  <si>
    <t>Menaldum</t>
  </si>
  <si>
    <t>9036 JL</t>
  </si>
  <si>
    <t>F8899</t>
  </si>
  <si>
    <t>F8900</t>
  </si>
  <si>
    <t>F8901</t>
  </si>
  <si>
    <t>1215 KG</t>
  </si>
  <si>
    <t>F9967</t>
  </si>
  <si>
    <t>F9966</t>
  </si>
  <si>
    <t>Mercatorlaan 3-81</t>
  </si>
  <si>
    <t>1411 EL</t>
  </si>
  <si>
    <t>Naarden</t>
  </si>
  <si>
    <t>F7811</t>
  </si>
  <si>
    <t>F7812</t>
  </si>
  <si>
    <t>F7813</t>
  </si>
  <si>
    <t>F9623</t>
  </si>
  <si>
    <t>F9622</t>
  </si>
  <si>
    <t>Worth Rhedenseweg 45</t>
  </si>
  <si>
    <t>NL0515560</t>
  </si>
  <si>
    <t>NL0515559</t>
  </si>
  <si>
    <t>NL0515558</t>
  </si>
  <si>
    <t>NL0515521</t>
  </si>
  <si>
    <t>Vrijheidslaan 1</t>
  </si>
  <si>
    <t>7451 DG</t>
  </si>
  <si>
    <t>F0395</t>
  </si>
  <si>
    <t>E8613</t>
  </si>
  <si>
    <t>Burgwal 107-118</t>
  </si>
  <si>
    <t>NL0515523</t>
  </si>
  <si>
    <t>1433 JJ</t>
  </si>
  <si>
    <t>F6389</t>
  </si>
  <si>
    <t>Complex nummer</t>
  </si>
  <si>
    <t>Stad</t>
  </si>
  <si>
    <t>149-Beukenhof</t>
  </si>
  <si>
    <t xml:space="preserve">Kanaalstraat 1-47 </t>
  </si>
  <si>
    <t xml:space="preserve">1431 BV </t>
  </si>
  <si>
    <t>306-Willem Drees</t>
  </si>
  <si>
    <t>Polderweg 302-456</t>
  </si>
  <si>
    <t>1093KP</t>
  </si>
  <si>
    <t>045-De oude Plantaan</t>
  </si>
  <si>
    <t xml:space="preserve">6953 CG </t>
  </si>
  <si>
    <t>064-De Honskamp</t>
  </si>
  <si>
    <t xml:space="preserve">6741 AA </t>
  </si>
  <si>
    <t>218-de Hullen</t>
  </si>
  <si>
    <t>093-Nieuw Laarhof l</t>
  </si>
  <si>
    <t>9471EC</t>
  </si>
  <si>
    <t xml:space="preserve">Zuidlaren </t>
  </si>
  <si>
    <t>032-De Veilinghof</t>
  </si>
  <si>
    <t>Overste J.M. Kolffstraat 3-145</t>
  </si>
  <si>
    <t>Revaleiland 92-168</t>
  </si>
  <si>
    <t>1014 ZG</t>
  </si>
  <si>
    <t>121-Huize Rehoboth I</t>
  </si>
  <si>
    <t>027-De Postkamp</t>
  </si>
  <si>
    <t>Postkampstraat 30-112</t>
  </si>
  <si>
    <t xml:space="preserve">Oldenzaal </t>
  </si>
  <si>
    <t>302-Vogelvlucht</t>
  </si>
  <si>
    <t>Steenoven 2-50</t>
  </si>
  <si>
    <t>091-Mariposa I</t>
  </si>
  <si>
    <t>'t Harde</t>
  </si>
  <si>
    <t>"ZorgHerberg"</t>
  </si>
  <si>
    <t>Dulcie Septemberpad 1-73</t>
  </si>
  <si>
    <t xml:space="preserve">1093 KE </t>
  </si>
  <si>
    <t>270-Oars wenje</t>
  </si>
  <si>
    <t>Nijlân 159-199</t>
  </si>
  <si>
    <t xml:space="preserve">Menaam </t>
  </si>
  <si>
    <t>160-'t Landje</t>
  </si>
  <si>
    <t>'t Landje 18-56</t>
  </si>
  <si>
    <t xml:space="preserve">1674 PV </t>
  </si>
  <si>
    <t>183-Intermezzo achterzijde</t>
  </si>
  <si>
    <t xml:space="preserve">3712 DA </t>
  </si>
  <si>
    <t>168-Spaland</t>
  </si>
  <si>
    <t>W. andriessenlaan 2</t>
  </si>
  <si>
    <t>107-Merel &amp; Zwaluw</t>
  </si>
  <si>
    <t>Terborchhof 13-60</t>
  </si>
  <si>
    <t>069-Simarowa l</t>
  </si>
  <si>
    <t xml:space="preserve">Arnhemse Bovenweg 6 </t>
  </si>
  <si>
    <t xml:space="preserve">3708 AC </t>
  </si>
  <si>
    <t>007-Huis Assendorp II</t>
  </si>
  <si>
    <t>Achter de Hoven 2-94</t>
  </si>
  <si>
    <t xml:space="preserve">8012 EJ </t>
  </si>
  <si>
    <t>249-De Hoge Plataan</t>
  </si>
  <si>
    <t>317-Plantage Ondiep</t>
  </si>
  <si>
    <t>Ondiep Zuidzijde 79-197</t>
  </si>
  <si>
    <t>3551 DM</t>
  </si>
  <si>
    <t>102-Nassauhof</t>
  </si>
  <si>
    <t xml:space="preserve">4461 SX </t>
  </si>
  <si>
    <t>193-Buiten de Veste</t>
  </si>
  <si>
    <t xml:space="preserve">8081 BV </t>
  </si>
  <si>
    <t xml:space="preserve">Elburg </t>
  </si>
  <si>
    <t>132-Intermezzo voorzijde</t>
  </si>
  <si>
    <t>076-de Blenke l</t>
  </si>
  <si>
    <t>106-Den Hoogenban</t>
  </si>
  <si>
    <t>van der Sasstraat 61</t>
  </si>
  <si>
    <t>090-Elim</t>
  </si>
  <si>
    <t xml:space="preserve">3882 AL </t>
  </si>
  <si>
    <t xml:space="preserve">Putten </t>
  </si>
  <si>
    <t>083-Huize Rehoboth ll</t>
  </si>
  <si>
    <t>De Vree 2-32</t>
  </si>
  <si>
    <t xml:space="preserve">8191 JE </t>
  </si>
  <si>
    <t>157A-De Grevinkhof I</t>
  </si>
  <si>
    <t xml:space="preserve">De Grevinkhof 1-33 </t>
  </si>
  <si>
    <t xml:space="preserve">7573 DD </t>
  </si>
  <si>
    <t>222-Rondas II</t>
  </si>
  <si>
    <t>Eiland 135-171</t>
  </si>
  <si>
    <t xml:space="preserve">4143 EW </t>
  </si>
  <si>
    <t>304-Oranjepark</t>
  </si>
  <si>
    <t xml:space="preserve">Prins Bernhardstraat 3-85 </t>
  </si>
  <si>
    <t>313- De Beuk</t>
  </si>
  <si>
    <t>DS. D. Schakelweg 1-23</t>
  </si>
  <si>
    <t>Tromplaan 113 - 145</t>
  </si>
  <si>
    <t>3742 AB</t>
  </si>
  <si>
    <t>274-Gralda State III</t>
  </si>
  <si>
    <t>Nijlân 201-255</t>
  </si>
  <si>
    <t xml:space="preserve">9036 KN </t>
  </si>
  <si>
    <t>130-Steintjesweide</t>
  </si>
  <si>
    <t xml:space="preserve">7255 DP </t>
  </si>
  <si>
    <t>Hengelo</t>
  </si>
  <si>
    <t>181-Meerzicht</t>
  </si>
  <si>
    <t xml:space="preserve">3122 AE </t>
  </si>
  <si>
    <t>014-De Kopertuin</t>
  </si>
  <si>
    <t>Sperwerlaan 21-85</t>
  </si>
  <si>
    <t>119-Nieuw Laarhof ll</t>
  </si>
  <si>
    <t xml:space="preserve">Hofakkers 3-103 </t>
  </si>
  <si>
    <t>9471HA</t>
  </si>
  <si>
    <t>W.andriessenlaan 2</t>
  </si>
  <si>
    <t>013-De Bongerd I</t>
  </si>
  <si>
    <t>222- Rondas II</t>
  </si>
  <si>
    <t>124B-Margaretha II</t>
  </si>
  <si>
    <t>Boven Nieuwstraat 51-53</t>
  </si>
  <si>
    <t>8261 HA</t>
  </si>
  <si>
    <t>089-Buitenhaeghe</t>
  </si>
  <si>
    <t xml:space="preserve">1334 EL </t>
  </si>
  <si>
    <t>Heemskerk</t>
  </si>
  <si>
    <t>Tromplaan 79 - 111</t>
  </si>
  <si>
    <t>296-De Oranjehof</t>
  </si>
  <si>
    <t xml:space="preserve">1271 WB </t>
  </si>
  <si>
    <t>198A-Wittesweide</t>
  </si>
  <si>
    <t>Steintjesweide 41-133</t>
  </si>
  <si>
    <t xml:space="preserve">7255 DS </t>
  </si>
  <si>
    <t>247-De Beukelaar</t>
  </si>
  <si>
    <t>7522 DK</t>
  </si>
  <si>
    <t>Hengelo (GLD)</t>
  </si>
  <si>
    <t>077-De Blenke II</t>
  </si>
  <si>
    <t>Reggeweg 44.- 90</t>
  </si>
  <si>
    <t>7447 AR</t>
  </si>
  <si>
    <t>017-Huis Assendorp I</t>
  </si>
  <si>
    <t xml:space="preserve">6991 VL </t>
  </si>
  <si>
    <t>251-Swettehiem II</t>
  </si>
  <si>
    <t>Pieter Sipmawei 8-288</t>
  </si>
  <si>
    <t xml:space="preserve">8915 EA </t>
  </si>
  <si>
    <t xml:space="preserve">Leeuwarden </t>
  </si>
  <si>
    <t xml:space="preserve"> 1334 EL </t>
  </si>
  <si>
    <t>219B-Huller Schans</t>
  </si>
  <si>
    <t>Stationsweg 30-34</t>
  </si>
  <si>
    <t xml:space="preserve">8096 AX </t>
  </si>
  <si>
    <t>019-De Meergarden I</t>
  </si>
  <si>
    <t>Willem Sluyterstraat 6</t>
  </si>
  <si>
    <t xml:space="preserve">3421 JD </t>
  </si>
  <si>
    <t>228A-De Dotter</t>
  </si>
  <si>
    <t xml:space="preserve">7271 EZ </t>
  </si>
  <si>
    <t>116-Den Vrijenban</t>
  </si>
  <si>
    <t>van der Sasstraat 103-263</t>
  </si>
  <si>
    <t xml:space="preserve">3042 NM </t>
  </si>
  <si>
    <t>256-De Helling</t>
  </si>
  <si>
    <t>Eestraat 1-11</t>
  </si>
  <si>
    <t xml:space="preserve">8922 AB </t>
  </si>
  <si>
    <t>van Galen</t>
  </si>
  <si>
    <t>Tromplaan 41 - 77</t>
  </si>
  <si>
    <t>315-De Esdoorn</t>
  </si>
  <si>
    <t>DS. D. Schakelweg 50-60</t>
  </si>
  <si>
    <t>195-Sterrenbos</t>
  </si>
  <si>
    <t>Sterrenboslaan 4-8</t>
  </si>
  <si>
    <t xml:space="preserve">3972 GD </t>
  </si>
  <si>
    <t xml:space="preserve">Driebergen </t>
  </si>
  <si>
    <t>104-Sinnehiem II</t>
  </si>
  <si>
    <t xml:space="preserve">8433 JP </t>
  </si>
  <si>
    <t>191-Saxenoord</t>
  </si>
  <si>
    <t>Prinses Beatrixstraat 1</t>
  </si>
  <si>
    <t>066-Het Weerdje</t>
  </si>
  <si>
    <t xml:space="preserve">7006 BG </t>
  </si>
  <si>
    <t>254-Huize st. Jozef</t>
  </si>
  <si>
    <t>219A-Huller Stee</t>
  </si>
  <si>
    <t>van Asch van Wijklaan 63-107</t>
  </si>
  <si>
    <t>624-Voor Anker II</t>
  </si>
  <si>
    <t>Oranje Nassauplein 101-166</t>
  </si>
  <si>
    <t xml:space="preserve">1272 KW </t>
  </si>
  <si>
    <t>057-J.W. Andriessen</t>
  </si>
  <si>
    <t xml:space="preserve"> 7271 EZ </t>
  </si>
  <si>
    <t>228B-De Lelie</t>
  </si>
  <si>
    <t>de Wiekslag - de Wieken</t>
  </si>
  <si>
    <t>208-Burgemeester van der Weijer</t>
  </si>
  <si>
    <t>Burgemeester van de Weijerstraat 30-76</t>
  </si>
  <si>
    <t xml:space="preserve">3981 EK </t>
  </si>
  <si>
    <t>080-De Hogekamp</t>
  </si>
  <si>
    <t>154-Beukelaar</t>
  </si>
  <si>
    <t xml:space="preserve">4143 EV </t>
  </si>
  <si>
    <t>117-De Baander I</t>
  </si>
  <si>
    <t>St. Antoniastraat 40 - 104</t>
  </si>
  <si>
    <t>016-Den lagenban</t>
  </si>
  <si>
    <t>van der Sasstraat 11-53</t>
  </si>
  <si>
    <t>040-Brinkhoven II</t>
  </si>
  <si>
    <t>8181 DC</t>
  </si>
  <si>
    <t>145-Fliednerhof</t>
  </si>
  <si>
    <t>Burgemeester Fockema Andrealaan 300-430</t>
  </si>
  <si>
    <t xml:space="preserve">3582 KW </t>
  </si>
  <si>
    <t xml:space="preserve">Utrecht </t>
  </si>
  <si>
    <t>174-Simarowa ll</t>
  </si>
  <si>
    <t>169-Groenzicht</t>
  </si>
  <si>
    <t xml:space="preserve">Willem Andriessenlaan 8-104 </t>
  </si>
  <si>
    <t>3122 JS</t>
  </si>
  <si>
    <t xml:space="preserve">Schiedam </t>
  </si>
  <si>
    <t>226-De Triangel</t>
  </si>
  <si>
    <t>A.M. Schurmansingel 18</t>
  </si>
  <si>
    <t xml:space="preserve">8801 JS </t>
  </si>
  <si>
    <t>290-Flora &amp; Pomona</t>
  </si>
  <si>
    <t>Juno 5-43</t>
  </si>
  <si>
    <t>Elst</t>
  </si>
  <si>
    <t>026-'t Kampje</t>
  </si>
  <si>
    <t>035-Randmeer</t>
  </si>
  <si>
    <t xml:space="preserve"> 3844 DE </t>
  </si>
  <si>
    <t xml:space="preserve">Harderwijk </t>
  </si>
  <si>
    <t>Oranje Nassauplein 142-166</t>
  </si>
  <si>
    <t>250-Swettehiem I</t>
  </si>
  <si>
    <t>228C-De Lis</t>
  </si>
  <si>
    <t>141-Voor Anker I</t>
  </si>
  <si>
    <t>164-Wolfshoek</t>
  </si>
  <si>
    <t>L. de Colignylaan 1-5</t>
  </si>
  <si>
    <t>4461SK</t>
  </si>
  <si>
    <t>059-De Bleijke</t>
  </si>
  <si>
    <t>046-Diessenplas lll</t>
  </si>
  <si>
    <t>Diessenplasstraat 27-93</t>
  </si>
  <si>
    <t xml:space="preserve">7451 DB </t>
  </si>
  <si>
    <t>319-Amsterdamsestraatweg</t>
  </si>
  <si>
    <t xml:space="preserve">3555 HD </t>
  </si>
  <si>
    <t>Juno 49-87</t>
  </si>
  <si>
    <t>196-De Wielewaal IV</t>
  </si>
  <si>
    <t>Johan de Wittstraat 6-22A</t>
  </si>
  <si>
    <t>010-Aelsmeer</t>
  </si>
  <si>
    <t xml:space="preserve">1431 BZ </t>
  </si>
  <si>
    <t>087-Randhof</t>
  </si>
  <si>
    <t>'s Heer Elsdorpweg 18</t>
  </si>
  <si>
    <t>133-De Blenkeborgh</t>
  </si>
  <si>
    <t>010- Aelsmeer</t>
  </si>
  <si>
    <t>Alsmeer</t>
  </si>
  <si>
    <t>225-Grenswoude</t>
  </si>
  <si>
    <t>Sportlaan 1-53</t>
  </si>
  <si>
    <t xml:space="preserve">1722 XG </t>
  </si>
  <si>
    <t>Zuid-Scharwoude</t>
  </si>
  <si>
    <t>005-Staten ll</t>
  </si>
  <si>
    <t>Statenweg 5</t>
  </si>
  <si>
    <t xml:space="preserve">Heino </t>
  </si>
  <si>
    <t>015-Rosengaerde</t>
  </si>
  <si>
    <t>205-Hof van Leerbroek</t>
  </si>
  <si>
    <t>Hof van Leerbroek 1-29</t>
  </si>
  <si>
    <t>239B-De Pastorye</t>
  </si>
  <si>
    <t xml:space="preserve">3882 BA </t>
  </si>
  <si>
    <t>053-De Vijverhof</t>
  </si>
  <si>
    <t xml:space="preserve">2625 PM </t>
  </si>
  <si>
    <t>142B-Zeezicht</t>
  </si>
  <si>
    <t>Oranje Nassauplein 1-66</t>
  </si>
  <si>
    <t xml:space="preserve">1272 KR </t>
  </si>
  <si>
    <t xml:space="preserve">Huizen </t>
  </si>
  <si>
    <t>300-Talita</t>
  </si>
  <si>
    <t>Beekmos 1 (1.01-1.17)</t>
  </si>
  <si>
    <t xml:space="preserve">3844 DE </t>
  </si>
  <si>
    <t>156-Sparrenheide II</t>
  </si>
  <si>
    <t>Sparrenheide 2-19</t>
  </si>
  <si>
    <t xml:space="preserve">3971 DA </t>
  </si>
  <si>
    <t>148-Rozenholm</t>
  </si>
  <si>
    <t>431 BZ</t>
  </si>
  <si>
    <t>019-De Meergaarden I</t>
  </si>
  <si>
    <t xml:space="preserve">7151 DW </t>
  </si>
  <si>
    <t>239A-Kerckepad</t>
  </si>
  <si>
    <t>Hof van Leerbroek 2-36</t>
  </si>
  <si>
    <t>126-De Linde</t>
  </si>
  <si>
    <t xml:space="preserve">3312 GT </t>
  </si>
  <si>
    <t>297-De Pastoriehof</t>
  </si>
  <si>
    <t>Savornin Lohmanlaan 1-39</t>
  </si>
  <si>
    <t xml:space="preserve">1272 HD </t>
  </si>
  <si>
    <t>004-Staten l</t>
  </si>
  <si>
    <t>162-Het Flierborgh</t>
  </si>
  <si>
    <t>Oranjeplein 5 (app. 1-36)</t>
  </si>
  <si>
    <t xml:space="preserve">7681 AZ </t>
  </si>
  <si>
    <t>101-Het Pleyenhof</t>
  </si>
  <si>
    <t>Pleijendal 11-85</t>
  </si>
  <si>
    <t xml:space="preserve">7721 DW </t>
  </si>
  <si>
    <t>114-Mariposa ll</t>
  </si>
  <si>
    <t xml:space="preserve">Eperweg 46 (app. 1-18) </t>
  </si>
  <si>
    <t xml:space="preserve">'t Harde </t>
  </si>
  <si>
    <t>van Ghentlaan 2b1-2f6</t>
  </si>
  <si>
    <t>1215 PP</t>
  </si>
  <si>
    <t>124A-Margaretha l</t>
  </si>
  <si>
    <t xml:space="preserve">8261 HN </t>
  </si>
  <si>
    <t>095-Weideheem</t>
  </si>
  <si>
    <t xml:space="preserve">3844 JW </t>
  </si>
  <si>
    <t>253-Hofwijck</t>
  </si>
  <si>
    <t>068-Walterbosch</t>
  </si>
  <si>
    <t>Mercuriuslaan 35</t>
  </si>
  <si>
    <t xml:space="preserve">7314 KR </t>
  </si>
  <si>
    <t xml:space="preserve">Apeldoorn </t>
  </si>
  <si>
    <t>134-Amalia-Oord</t>
  </si>
  <si>
    <t xml:space="preserve">3742 CE </t>
  </si>
  <si>
    <t>172-Brandkolkstraat</t>
  </si>
  <si>
    <t>Brandkolkstraat 2-32</t>
  </si>
  <si>
    <t xml:space="preserve">7721 ZR </t>
  </si>
  <si>
    <t xml:space="preserve">Dordrecht </t>
  </si>
  <si>
    <t>241-Nobelhof</t>
  </si>
  <si>
    <t>207-Bunninchem</t>
  </si>
  <si>
    <t>Burg. vd Weijerstraat 26</t>
  </si>
  <si>
    <t xml:space="preserve">3981 EJ </t>
  </si>
  <si>
    <t>Trambaan 21-107</t>
  </si>
  <si>
    <t>8441 BH</t>
  </si>
  <si>
    <t xml:space="preserve">Heerenveen </t>
  </si>
  <si>
    <t>Terborchhof 61-95</t>
  </si>
  <si>
    <t>1816 LX</t>
  </si>
  <si>
    <t>092-de Vier Dorpen I</t>
  </si>
  <si>
    <t xml:space="preserve">614-De Rhederhof </t>
  </si>
  <si>
    <t>Worth Rhedenseweg 45-57</t>
  </si>
  <si>
    <t xml:space="preserve"> 6991 DV </t>
  </si>
  <si>
    <t>214-De Pelkwijk I</t>
  </si>
  <si>
    <t xml:space="preserve">7101 WL </t>
  </si>
  <si>
    <t>044-Hof van Rhijnwijck</t>
  </si>
  <si>
    <t>Salamander 2-60</t>
  </si>
  <si>
    <t xml:space="preserve">8801 DA </t>
  </si>
  <si>
    <t xml:space="preserve">Winterswijk </t>
  </si>
  <si>
    <t>018-Arcadia</t>
  </si>
  <si>
    <t>Apollostraat 207-291</t>
  </si>
  <si>
    <t xml:space="preserve"> 3054 TB </t>
  </si>
  <si>
    <t>071-'t Slot</t>
  </si>
  <si>
    <t>188-Arcadia Parkflat</t>
  </si>
  <si>
    <t>Apollostraat 311-561</t>
  </si>
  <si>
    <t xml:space="preserve">3054 TC </t>
  </si>
  <si>
    <t>110-De Pelkwijk III</t>
  </si>
  <si>
    <t>WInterswijk</t>
  </si>
  <si>
    <t>128-Het Holthuys ll</t>
  </si>
  <si>
    <t xml:space="preserve">9468 HG </t>
  </si>
  <si>
    <t xml:space="preserve">Annen </t>
  </si>
  <si>
    <t>212-De Hoge Es ll</t>
  </si>
  <si>
    <t>Bonteweg 43-01 - 43-14</t>
  </si>
  <si>
    <t xml:space="preserve">7441 GM </t>
  </si>
  <si>
    <t>103-De Berk</t>
  </si>
  <si>
    <t xml:space="preserve">DS. D. Schakelweg 24-38 </t>
  </si>
  <si>
    <t xml:space="preserve">7213 JA </t>
  </si>
  <si>
    <t xml:space="preserve">Gorssel </t>
  </si>
  <si>
    <t>028-De Koperwiek</t>
  </si>
  <si>
    <t xml:space="preserve">Bilthoven </t>
  </si>
  <si>
    <t>025-Buiten Zorg lll</t>
  </si>
  <si>
    <t>Dr. Wilminkstraat 53-141</t>
  </si>
  <si>
    <t xml:space="preserve">1722 XR </t>
  </si>
  <si>
    <t>312-De Borkel II</t>
  </si>
  <si>
    <t>Hoofdstraat 61A</t>
  </si>
  <si>
    <t xml:space="preserve">3054 TB </t>
  </si>
  <si>
    <t>614-De Rhederhof</t>
  </si>
  <si>
    <t>159-De Wielewaal I</t>
  </si>
  <si>
    <t>Johan van oldenbarneveldstraat 1</t>
  </si>
  <si>
    <t xml:space="preserve">5301 GV </t>
  </si>
  <si>
    <t>246-De Roef</t>
  </si>
  <si>
    <t>254-Huize St. Jozef</t>
  </si>
  <si>
    <t>801-De Veste</t>
  </si>
  <si>
    <t>Koningin Wilhelminalaan 1</t>
  </si>
  <si>
    <t>311-De Borkel I</t>
  </si>
  <si>
    <t>Hoofdstraat 61B</t>
  </si>
  <si>
    <t>099-Henriëtte Swellengebrel</t>
  </si>
  <si>
    <t>Burgemeester Fockema Andrealaan 100</t>
  </si>
  <si>
    <t xml:space="preserve">3582 KV </t>
  </si>
  <si>
    <t>176-De Grevinckhof</t>
  </si>
  <si>
    <t xml:space="preserve">Jonkerlaan 3 </t>
  </si>
  <si>
    <t xml:space="preserve">7671 GM </t>
  </si>
  <si>
    <t xml:space="preserve">Vriezenveen </t>
  </si>
  <si>
    <t>175-Sparrenheide III</t>
  </si>
  <si>
    <t>Sparrenheide 20-66</t>
  </si>
  <si>
    <t xml:space="preserve"> 3971 DC </t>
  </si>
  <si>
    <t>221-Amandelboom I</t>
  </si>
  <si>
    <t>639-Walburcht</t>
  </si>
  <si>
    <t xml:space="preserve">8261 ET </t>
  </si>
  <si>
    <t>301-De Wulverhorst</t>
  </si>
  <si>
    <t>1211 GK</t>
  </si>
  <si>
    <t>108-De Bongerd ll</t>
  </si>
  <si>
    <t>van Galenstraat 2-36</t>
  </si>
  <si>
    <t xml:space="preserve">8051 VC </t>
  </si>
  <si>
    <t>109-Nieuw Buitenwoel</t>
  </si>
  <si>
    <t>RH. v Deestweg 1-74</t>
  </si>
  <si>
    <t>098-De Berken</t>
  </si>
  <si>
    <t xml:space="preserve">6953 BW </t>
  </si>
  <si>
    <t>602-De Bloemenkamp</t>
  </si>
  <si>
    <t>Beukenlaan 4-68</t>
  </si>
  <si>
    <t xml:space="preserve">7213 DE </t>
  </si>
  <si>
    <t>255-Eezicht</t>
  </si>
  <si>
    <t>Eestraat 17-125</t>
  </si>
  <si>
    <t xml:space="preserve">8922 JB </t>
  </si>
  <si>
    <t>310-Jeruzalem Staete</t>
  </si>
  <si>
    <t>Robert Kochplantsoen 4D-8H</t>
  </si>
  <si>
    <t xml:space="preserve">1097 GH </t>
  </si>
  <si>
    <t>681B-Weerdjeshof lll</t>
  </si>
  <si>
    <t>Weerdjeshof 2-56</t>
  </si>
  <si>
    <t xml:space="preserve">7006 BH </t>
  </si>
  <si>
    <t>204-De Parallel</t>
  </si>
  <si>
    <t>012-De Bongerd Veste</t>
  </si>
  <si>
    <t>Bongerd 21-139</t>
  </si>
  <si>
    <t>030-Almere</t>
  </si>
  <si>
    <t>Burgemeester Pierhagenlaan 2</t>
  </si>
  <si>
    <t xml:space="preserve">1674 PB </t>
  </si>
  <si>
    <t>192-Saxenstate</t>
  </si>
  <si>
    <t xml:space="preserve">8801 DR </t>
  </si>
  <si>
    <t xml:space="preserve">Franeker </t>
  </si>
  <si>
    <t>285-Drenningahof I</t>
  </si>
  <si>
    <t>Hearewei 37-155</t>
  </si>
  <si>
    <t xml:space="preserve">9035 EK </t>
  </si>
  <si>
    <t>074-De Boombergflank I</t>
  </si>
  <si>
    <t>648-Diessenplas I</t>
  </si>
  <si>
    <t>802-De Basteien</t>
  </si>
  <si>
    <t>088-Huis ter Leede</t>
  </si>
  <si>
    <t xml:space="preserve">4143 EN </t>
  </si>
  <si>
    <t>043-De Vier Dorpen ll</t>
  </si>
  <si>
    <t xml:space="preserve">7361 GB </t>
  </si>
  <si>
    <t>118-Het Holthuys I</t>
  </si>
  <si>
    <t>086-De Vier Dorpen lll</t>
  </si>
  <si>
    <t>Loenenseweg 41 A-S</t>
  </si>
  <si>
    <t>051-De Kuijer</t>
  </si>
  <si>
    <t xml:space="preserve">1394 EK </t>
  </si>
  <si>
    <t>Nederhorst den Berg</t>
  </si>
  <si>
    <t>697-Boerhaavehof</t>
  </si>
  <si>
    <t>Boerhaavehof 1-61</t>
  </si>
  <si>
    <t>Kudelstraat</t>
  </si>
  <si>
    <t>081-De Boskamp</t>
  </si>
  <si>
    <t>696-Amandelboom lll</t>
  </si>
  <si>
    <t>Kamille 16</t>
  </si>
  <si>
    <t>061-Nederhorst</t>
  </si>
  <si>
    <t xml:space="preserve">1382 VL </t>
  </si>
  <si>
    <t>037-De Buterhof</t>
  </si>
  <si>
    <t xml:space="preserve">Jonkerlaan 7-59 </t>
  </si>
  <si>
    <t>163-Op 't Kerkerf</t>
  </si>
  <si>
    <t xml:space="preserve">3849 BE </t>
  </si>
  <si>
    <t>Eiland 135-171/Wederiklaan 2</t>
  </si>
  <si>
    <t xml:space="preserve">8265 DC </t>
  </si>
  <si>
    <t>170-De Bongerd</t>
  </si>
  <si>
    <t>De Bongerd 1-47</t>
  </si>
  <si>
    <t xml:space="preserve"> 7221 CR </t>
  </si>
  <si>
    <t>Willem van abcoudeplein 15-17E</t>
  </si>
  <si>
    <t>3515 BX</t>
  </si>
  <si>
    <t>065-De Vleugels</t>
  </si>
  <si>
    <t>Terborchhof 1 (3-11)</t>
  </si>
  <si>
    <t>097-De Bekenborgh</t>
  </si>
  <si>
    <t>021A-Scholtenhof I</t>
  </si>
  <si>
    <t>011-De Hoge Es I</t>
  </si>
  <si>
    <t>152-Lointhoven II</t>
  </si>
  <si>
    <t>Mercatorlaan 3 -141</t>
  </si>
  <si>
    <t xml:space="preserve">5141 AM </t>
  </si>
  <si>
    <t>665-Buiten Zorg I</t>
  </si>
  <si>
    <t>Albert schweitzerlaan 25</t>
  </si>
  <si>
    <t>216-de Benring I</t>
  </si>
  <si>
    <t>249-De Hoge Plantaan</t>
  </si>
  <si>
    <t>155-Sparreheide I</t>
  </si>
  <si>
    <t>Sparrenheide 1</t>
  </si>
  <si>
    <t>042-De Berkenhof</t>
  </si>
  <si>
    <t xml:space="preserve">3471 CG </t>
  </si>
  <si>
    <t>322-Anklaar I</t>
  </si>
  <si>
    <t>7523 EJ</t>
  </si>
  <si>
    <t>243A-De Alkenhorst</t>
  </si>
  <si>
    <t>Jongkindlaan 138-174</t>
  </si>
  <si>
    <t xml:space="preserve">1816 LN </t>
  </si>
  <si>
    <t>129-De Hazelaar</t>
  </si>
  <si>
    <t>305-Sinnehiem I</t>
  </si>
  <si>
    <t>021B-Scholtenhof II</t>
  </si>
  <si>
    <t>Van 't Hofflaan 33a-41d</t>
  </si>
  <si>
    <t xml:space="preserve">1097 EM </t>
  </si>
  <si>
    <t xml:space="preserve">7523 EJ </t>
  </si>
  <si>
    <t>318-Plantage Ondiep</t>
  </si>
  <si>
    <t>Plantage 20-98</t>
  </si>
  <si>
    <t>060-Het Liefferdinck I</t>
  </si>
  <si>
    <t>Den Ham</t>
  </si>
  <si>
    <t>292A-Waterhoen</t>
  </si>
  <si>
    <t>314-De Linde</t>
  </si>
  <si>
    <t>DS.D. Schakelweg 39-49</t>
  </si>
  <si>
    <t>058C-Berkelzicht</t>
  </si>
  <si>
    <t xml:space="preserve"> 7271 CG </t>
  </si>
  <si>
    <t>140-Rubenshof</t>
  </si>
  <si>
    <t xml:space="preserve">199-Rehoboth </t>
  </si>
  <si>
    <t>3972 JV</t>
  </si>
  <si>
    <t>180-Tienelswolde</t>
  </si>
  <si>
    <t>9471JN</t>
  </si>
  <si>
    <t>216-De Benring I</t>
  </si>
  <si>
    <t>113-Ter Beekhof</t>
  </si>
  <si>
    <t>Ter Beekhof 1A-B / 17A-B</t>
  </si>
  <si>
    <t>321-Het Hoefijzer</t>
  </si>
  <si>
    <t>Hartogstraat 1-129</t>
  </si>
  <si>
    <t xml:space="preserve">3572 WH </t>
  </si>
  <si>
    <t>111-De Clockenslach</t>
  </si>
  <si>
    <t xml:space="preserve">8071 JL </t>
  </si>
  <si>
    <t xml:space="preserve">Nunspeet </t>
  </si>
  <si>
    <t>127-Bloemendaele</t>
  </si>
  <si>
    <t xml:space="preserve">1431 CX </t>
  </si>
  <si>
    <t xml:space="preserve">Aalsmeer </t>
  </si>
  <si>
    <t>221-Anklaar I</t>
  </si>
  <si>
    <t>234-De Voorburcht</t>
  </si>
  <si>
    <t>Ridderhof 9-33</t>
  </si>
  <si>
    <t>060-Het Liefferdinck</t>
  </si>
  <si>
    <t>063-Pleinzicht</t>
  </si>
  <si>
    <t>Doude van Troostwijkplein 15-45</t>
  </si>
  <si>
    <t>3623 BC</t>
  </si>
  <si>
    <t>197A-Veerhuis</t>
  </si>
  <si>
    <t>Worth Rhedenseweg 61-151</t>
  </si>
  <si>
    <t xml:space="preserve"> 6991 DZ </t>
  </si>
  <si>
    <t>054-Tuinzicht</t>
  </si>
  <si>
    <t xml:space="preserve">Honskamperweg 4-40 </t>
  </si>
  <si>
    <t xml:space="preserve">6741 CB </t>
  </si>
  <si>
    <t xml:space="preserve">Lunteren </t>
  </si>
  <si>
    <t>144A-De Hoge Es lll</t>
  </si>
  <si>
    <t>Duivenbreeweg 26 - 68</t>
  </si>
  <si>
    <t xml:space="preserve">7441 EB </t>
  </si>
  <si>
    <t>197B-De Brink</t>
  </si>
  <si>
    <t>Worth Rhedenseweg 153 - 189</t>
  </si>
  <si>
    <t>275-Orxmastate I</t>
  </si>
  <si>
    <t>Orxmasingel 18-120</t>
  </si>
  <si>
    <t>9036 JZ</t>
  </si>
  <si>
    <t xml:space="preserve"> 6953 BZ </t>
  </si>
  <si>
    <t>273-Gralda State II</t>
  </si>
  <si>
    <t>Nijlân 25-139</t>
  </si>
  <si>
    <t>Paradijsplein 41-85</t>
  </si>
  <si>
    <t>1093NJ</t>
  </si>
  <si>
    <t>048BMeerstaete</t>
  </si>
  <si>
    <t>Westeinde 16-22</t>
  </si>
  <si>
    <t xml:space="preserve">3844 DD </t>
  </si>
  <si>
    <t>Installatie- en/of Klantnummer</t>
  </si>
  <si>
    <t>Onderhoudsbedrijf</t>
  </si>
  <si>
    <t>Keuringsnummer</t>
  </si>
  <si>
    <t>M1334</t>
  </si>
  <si>
    <t>1431BV01-01H</t>
  </si>
  <si>
    <t>1093KP304-03T</t>
  </si>
  <si>
    <t>NL0515562 - E7195</t>
  </si>
  <si>
    <t>6953B205-04T</t>
  </si>
  <si>
    <t>M9276 - Duplex links</t>
  </si>
  <si>
    <t>8096AX20-03T</t>
  </si>
  <si>
    <t>M0746</t>
  </si>
  <si>
    <t>9471EC04-01H</t>
  </si>
  <si>
    <t>F8104 - Brandweer lift</t>
  </si>
  <si>
    <t>1003-315-49</t>
  </si>
  <si>
    <t>K7547 - Grote Lift</t>
  </si>
  <si>
    <t>8191JE01-04T</t>
  </si>
  <si>
    <t>7573-001-03</t>
  </si>
  <si>
    <t>6987GT02-01T</t>
  </si>
  <si>
    <t>8043VB16-01H</t>
  </si>
  <si>
    <t>F8461 - Links</t>
  </si>
  <si>
    <t>1093KP304-01T</t>
  </si>
  <si>
    <t>42075315 - M2184</t>
  </si>
  <si>
    <t>9036JL25-02H</t>
  </si>
  <si>
    <t>NL0515543- M1230</t>
  </si>
  <si>
    <t>1674-002-01</t>
  </si>
  <si>
    <t>M9275 - Duplex rechts</t>
  </si>
  <si>
    <t>6741AA25-01T</t>
  </si>
  <si>
    <t>M2168</t>
  </si>
  <si>
    <t>E7691 - Links</t>
  </si>
  <si>
    <t>?</t>
  </si>
  <si>
    <t>F9294 - E7581</t>
  </si>
  <si>
    <t>1816LV01-03T</t>
  </si>
  <si>
    <t>8012x202-01H</t>
  </si>
  <si>
    <t>NL0515563 - E7194</t>
  </si>
  <si>
    <t>6953-004-01</t>
  </si>
  <si>
    <t>F8105 - Achter</t>
  </si>
  <si>
    <t>1003-315-50</t>
  </si>
  <si>
    <t>3842HR75-01T</t>
  </si>
  <si>
    <t>3551DM79-01H</t>
  </si>
  <si>
    <t>4461WL18-04H</t>
  </si>
  <si>
    <t>8081BV07-03T</t>
  </si>
  <si>
    <t>M9027</t>
  </si>
  <si>
    <t>NL0005279 - Kleine Lift</t>
  </si>
  <si>
    <t>7447AP42-01T</t>
  </si>
  <si>
    <t>E4736 - Grote lift</t>
  </si>
  <si>
    <t>3882-AL46-01T</t>
  </si>
  <si>
    <t>L0092</t>
  </si>
  <si>
    <t>8191JE01-05T</t>
  </si>
  <si>
    <t>7573DD01-01H</t>
  </si>
  <si>
    <t>F1035 - Links</t>
  </si>
  <si>
    <t>F8715 - Links</t>
  </si>
  <si>
    <t>3421JD03-01T</t>
  </si>
  <si>
    <t>1003-285-27</t>
  </si>
  <si>
    <t>61NG0035 Gebouw A</t>
  </si>
  <si>
    <t>1003-551-90</t>
  </si>
  <si>
    <t>42075321 - M2183</t>
  </si>
  <si>
    <t>9036-004-03</t>
  </si>
  <si>
    <t>M2105 - Brandweerlift</t>
  </si>
  <si>
    <t>7255-002-03</t>
  </si>
  <si>
    <t>E7694 - Links</t>
  </si>
  <si>
    <t>3122AE100-01T</t>
  </si>
  <si>
    <t>8081BV07-02T</t>
  </si>
  <si>
    <t>NL0510810 - M3679</t>
  </si>
  <si>
    <t>3J22-XB21-01H</t>
  </si>
  <si>
    <t>M0747</t>
  </si>
  <si>
    <t>9471EC04-02H</t>
  </si>
  <si>
    <t>E7692 - Rechts</t>
  </si>
  <si>
    <t>NL00502857 - Grote Lift</t>
  </si>
  <si>
    <t>7447AP42-03T</t>
  </si>
  <si>
    <t>L2047</t>
  </si>
  <si>
    <t>8051VL32-02H</t>
  </si>
  <si>
    <t>E7695 - Rechts</t>
  </si>
  <si>
    <t>3122AE100-02T</t>
  </si>
  <si>
    <t>F1036 - Rechts</t>
  </si>
  <si>
    <t>8261NH01-H02</t>
  </si>
  <si>
    <t>E4735 - kleine lift</t>
  </si>
  <si>
    <t>E5058 - Lift 2 hoofdingang links</t>
  </si>
  <si>
    <t>1334 901 02</t>
  </si>
  <si>
    <t>61NG0034 Gebouw B</t>
  </si>
  <si>
    <t>1271vp11-01T</t>
  </si>
  <si>
    <t>AK5429</t>
  </si>
  <si>
    <t>1003-183-42</t>
  </si>
  <si>
    <t>7447-003-03</t>
  </si>
  <si>
    <t>E2573 - Links</t>
  </si>
  <si>
    <t>8012EJ132-01T</t>
  </si>
  <si>
    <t>M3036</t>
  </si>
  <si>
    <t>6991DV61-04H</t>
  </si>
  <si>
    <t>E1831 - Rechts</t>
  </si>
  <si>
    <t>8915-002-031</t>
  </si>
  <si>
    <t>E5057 - Lift 1 hoofdingang rechts</t>
  </si>
  <si>
    <t>NL0515552 - M9463</t>
  </si>
  <si>
    <t>7151-003-01</t>
  </si>
  <si>
    <t>F8716 - Rechts</t>
  </si>
  <si>
    <t>3421JD03-02T</t>
  </si>
  <si>
    <t>8081BV07-01T</t>
  </si>
  <si>
    <t>1003-250-87</t>
  </si>
  <si>
    <t>E5669 - Links</t>
  </si>
  <si>
    <t>3042NM11-02T</t>
  </si>
  <si>
    <t>K20969</t>
  </si>
  <si>
    <t>L.I.8920-003-01</t>
  </si>
  <si>
    <t>61NG0033 Gebouw C</t>
  </si>
  <si>
    <t>1003-285-25</t>
  </si>
  <si>
    <t>8433-902-01</t>
  </si>
  <si>
    <t>100557670 - Lift 2 Rechts</t>
  </si>
  <si>
    <t>8801DA-02T</t>
  </si>
  <si>
    <t>E3897 - Rechts</t>
  </si>
  <si>
    <t>02T13</t>
  </si>
  <si>
    <t>43332505 - E5063 - Links</t>
  </si>
  <si>
    <t>7006BE01-01T</t>
  </si>
  <si>
    <t>K9376 - Rechts</t>
  </si>
  <si>
    <t>l.I.8922-002-02</t>
  </si>
  <si>
    <t>8096AX20-04T</t>
  </si>
  <si>
    <t>L2046 - Receptie Lift</t>
  </si>
  <si>
    <t>8051VL32-01T</t>
  </si>
  <si>
    <t>E5670 - Rechts</t>
  </si>
  <si>
    <t>3042NM11-03T</t>
  </si>
  <si>
    <t>M8767</t>
  </si>
  <si>
    <t>1272KV100-01HB</t>
  </si>
  <si>
    <t>F6807 - Links</t>
  </si>
  <si>
    <t>7271EZ40-05T</t>
  </si>
  <si>
    <t>1003-252-98</t>
  </si>
  <si>
    <t>9331KB59-01H</t>
  </si>
  <si>
    <t>M0586</t>
  </si>
  <si>
    <t>8162DW103-04T</t>
  </si>
  <si>
    <t>43332506 - E5064 - Rechts</t>
  </si>
  <si>
    <t>7006BE01-02T</t>
  </si>
  <si>
    <t>E6446 - Links</t>
  </si>
  <si>
    <t>E6447 - Rechts</t>
  </si>
  <si>
    <t>4143EV81-02TB</t>
  </si>
  <si>
    <t>F6806 - Rechts</t>
  </si>
  <si>
    <t>7271EZ40-04T</t>
  </si>
  <si>
    <t>7061-003-01</t>
  </si>
  <si>
    <t>M0923</t>
  </si>
  <si>
    <t>8181DB01-02H</t>
  </si>
  <si>
    <t>E6435 - Rechts</t>
  </si>
  <si>
    <t>3582-029-02</t>
  </si>
  <si>
    <t>F8462 - Rechts</t>
  </si>
  <si>
    <t>1093KP304-02T</t>
  </si>
  <si>
    <t>E1830 - Links</t>
  </si>
  <si>
    <t>8915-002-02</t>
  </si>
  <si>
    <t>3122AE100-03T</t>
  </si>
  <si>
    <t>1003-108-79</t>
  </si>
  <si>
    <t>1003-221-84</t>
  </si>
  <si>
    <t>3632-901-01 Liftinstituut</t>
  </si>
  <si>
    <t>L0080 - Kleine Lift</t>
  </si>
  <si>
    <t>3844DW14-01T V504</t>
  </si>
  <si>
    <t>M8768 - goederenheffer</t>
  </si>
  <si>
    <t>1271KV100-02H</t>
  </si>
  <si>
    <t>E3804</t>
  </si>
  <si>
    <t>8915EA08-05T</t>
  </si>
  <si>
    <t>7271-E240-071</t>
  </si>
  <si>
    <t>M1320</t>
  </si>
  <si>
    <t>1272KV00-03H</t>
  </si>
  <si>
    <t>4461 WL 18-05T</t>
  </si>
  <si>
    <t>F6364 - Grote Lift</t>
  </si>
  <si>
    <t>1003-183-41</t>
  </si>
  <si>
    <t>7451-902-01</t>
  </si>
  <si>
    <t>3555HD699-01T</t>
  </si>
  <si>
    <t>F1763</t>
  </si>
  <si>
    <t>1003-221-83</t>
  </si>
  <si>
    <t>M2980</t>
  </si>
  <si>
    <t>5301GR06-01H</t>
  </si>
  <si>
    <t>E6208 - NL0735537 - kleine lift</t>
  </si>
  <si>
    <t>1431BZ02-02HB</t>
  </si>
  <si>
    <t>E4577 -  lift A</t>
  </si>
  <si>
    <t>4461WL18-01T</t>
  </si>
  <si>
    <t>3632-901-02 Liftinstituut</t>
  </si>
  <si>
    <t>NL0510807- M0751</t>
  </si>
  <si>
    <t>7447AP42-05H</t>
  </si>
  <si>
    <t>E6209 - grote lift</t>
  </si>
  <si>
    <t>1431BZ02-01H</t>
  </si>
  <si>
    <t>11001050 - 100402</t>
  </si>
  <si>
    <t>8141SH05-01T</t>
  </si>
  <si>
    <t>U0369 - PM0629</t>
  </si>
  <si>
    <t>7721CT01-01H</t>
  </si>
  <si>
    <t>F5930 - BrandweerLift</t>
  </si>
  <si>
    <t>8915AE08-03TB</t>
  </si>
  <si>
    <t>1003-135-27</t>
  </si>
  <si>
    <t>NL0004786 - Rechts</t>
  </si>
  <si>
    <t>2625-PM01-02T</t>
  </si>
  <si>
    <t>M1321</t>
  </si>
  <si>
    <t>1272KV100-04H</t>
  </si>
  <si>
    <t>F6366 - Kleine Lift</t>
  </si>
  <si>
    <t>1003-183-45</t>
  </si>
  <si>
    <t>3994KZ01-01T</t>
  </si>
  <si>
    <t>NL0515554 -L0081 - Grote Lift</t>
  </si>
  <si>
    <t>3844DW14-02TB V504</t>
  </si>
  <si>
    <t>10057687 - T34710</t>
  </si>
  <si>
    <t>3971DA-01-03T</t>
  </si>
  <si>
    <t>M1988 - grote lift</t>
  </si>
  <si>
    <t>1431BZ02-04T</t>
  </si>
  <si>
    <t>NL0515551 - M9462</t>
  </si>
  <si>
    <t>Verturo 7151DW06-02T</t>
  </si>
  <si>
    <t>1083-284-46</t>
  </si>
  <si>
    <t>E6406 - Rechts</t>
  </si>
  <si>
    <t>3312-GT158-01T</t>
  </si>
  <si>
    <t>M1987 - kleine lift</t>
  </si>
  <si>
    <t>1432BZ02-03T</t>
  </si>
  <si>
    <t xml:space="preserve">NL0004785 - Links </t>
  </si>
  <si>
    <t>2625-PM01-01T</t>
  </si>
  <si>
    <t>43332493 - U0363</t>
  </si>
  <si>
    <t>1272HD01-01T</t>
  </si>
  <si>
    <t>E4579 - lift C</t>
  </si>
  <si>
    <t>4461WL18-02T</t>
  </si>
  <si>
    <t>E4181 - 100401</t>
  </si>
  <si>
    <t>81413H03-01T</t>
  </si>
  <si>
    <t xml:space="preserve">M2128 </t>
  </si>
  <si>
    <t>7681-009-01</t>
  </si>
  <si>
    <t>7721DW11-91H</t>
  </si>
  <si>
    <t>8084-901-01</t>
  </si>
  <si>
    <t>1003-556-26</t>
  </si>
  <si>
    <t>m0631</t>
  </si>
  <si>
    <t>8261NH01-01H</t>
  </si>
  <si>
    <t>1003-556-27</t>
  </si>
  <si>
    <t>L0068 - Lift B Links</t>
  </si>
  <si>
    <t>3844DW014-04T</t>
  </si>
  <si>
    <t>10073945 - Lift B Rechts</t>
  </si>
  <si>
    <t>8917AZ02-02T</t>
  </si>
  <si>
    <t>43332509 - L1027 - Links</t>
  </si>
  <si>
    <t>7314-008-02</t>
  </si>
  <si>
    <t>3742CD40-01T</t>
  </si>
  <si>
    <t>7721ZR02-01H</t>
  </si>
  <si>
    <t>E6407 - Links</t>
  </si>
  <si>
    <t>3312-GT158-02T</t>
  </si>
  <si>
    <t>1433J201-03T</t>
  </si>
  <si>
    <t>3981EJ26-05T</t>
  </si>
  <si>
    <t>Links</t>
  </si>
  <si>
    <t>F9295 - E7582</t>
  </si>
  <si>
    <t>1816LV01-04T</t>
  </si>
  <si>
    <t>10073942 - Lift A Links</t>
  </si>
  <si>
    <t>8917AZ02-01T</t>
  </si>
  <si>
    <t>73616GB09-01T</t>
  </si>
  <si>
    <t>F6371 - lift B</t>
  </si>
  <si>
    <t>4461WL18-03T</t>
  </si>
  <si>
    <t>NL0515558 - Links</t>
  </si>
  <si>
    <t>6991DV61-02T</t>
  </si>
  <si>
    <t>F5062 - Atriumlift</t>
  </si>
  <si>
    <t>7101WL95-04T</t>
  </si>
  <si>
    <t>43332503 - L1028 - Rechts</t>
  </si>
  <si>
    <t>7314-008-01</t>
  </si>
  <si>
    <t>K7608</t>
  </si>
  <si>
    <t>AKS213</t>
  </si>
  <si>
    <t>10057668 - Lift 1 Links</t>
  </si>
  <si>
    <t>8801DA01_01T</t>
  </si>
  <si>
    <t>NL0004106 - Links</t>
  </si>
  <si>
    <t>7101WL95-01T</t>
  </si>
  <si>
    <t>4834 - Links</t>
  </si>
  <si>
    <t>3054-TB163-03H</t>
  </si>
  <si>
    <t>10989587 - Receptie</t>
  </si>
  <si>
    <t>L0069 - Lift A Rechts</t>
  </si>
  <si>
    <t>3844DW014-03T</t>
  </si>
  <si>
    <t>F0369 - Links</t>
  </si>
  <si>
    <t>3054-020-01</t>
  </si>
  <si>
    <t>NL0510805 aanleunflat</t>
  </si>
  <si>
    <t>7101WL95-03H</t>
  </si>
  <si>
    <t>9468HG02-03T</t>
  </si>
  <si>
    <t>F4619</t>
  </si>
  <si>
    <t>7442-GM-43-02H</t>
  </si>
  <si>
    <t>7213-002-01</t>
  </si>
  <si>
    <t>BA5597 -  Links</t>
  </si>
  <si>
    <t>3722CB03-01T</t>
  </si>
  <si>
    <t>F0367 - Links</t>
  </si>
  <si>
    <t>3054-020-02</t>
  </si>
  <si>
    <t>1722-901-02</t>
  </si>
  <si>
    <t>1003-326-79</t>
  </si>
  <si>
    <t>E3262 - Rechts</t>
  </si>
  <si>
    <t>3054-TB163-02H</t>
  </si>
  <si>
    <t>NL0515559 - Rechts</t>
  </si>
  <si>
    <t>6991DV61-03T</t>
  </si>
  <si>
    <t>E7339 - Kleine Lift</t>
  </si>
  <si>
    <t>5301GV01-02T</t>
  </si>
  <si>
    <t>NL0004107 - Rechts</t>
  </si>
  <si>
    <t>7101WL95-02T</t>
  </si>
  <si>
    <t>BA5596 - Rechts</t>
  </si>
  <si>
    <t>3722CB03-02T</t>
  </si>
  <si>
    <t>1003-169-14</t>
  </si>
  <si>
    <t>K9375 - Links</t>
  </si>
  <si>
    <t>L.I.8922-002-01</t>
  </si>
  <si>
    <t>F7812 - (brandweerlift)</t>
  </si>
  <si>
    <t>1411EL01-01TB</t>
  </si>
  <si>
    <t>1003-285-28</t>
  </si>
  <si>
    <t>E5698 - Links</t>
  </si>
  <si>
    <t>3582-902-01</t>
  </si>
  <si>
    <t>M1780 - A4094</t>
  </si>
  <si>
    <t>7671GM03-O1H</t>
  </si>
  <si>
    <t>M2335 - LO-2335</t>
  </si>
  <si>
    <t>F9219 - Achter Receptie</t>
  </si>
  <si>
    <t>3054-TB163-09H</t>
  </si>
  <si>
    <t>F6386 - Grote Lift</t>
  </si>
  <si>
    <t>8260AB02-03T</t>
  </si>
  <si>
    <t>F0368 - Rechts</t>
  </si>
  <si>
    <t>3054-020-03</t>
  </si>
  <si>
    <t>M9104</t>
  </si>
  <si>
    <t>8261NH01-03H</t>
  </si>
  <si>
    <t>F7972 - kleine lift</t>
  </si>
  <si>
    <t>10989586 - Groot</t>
  </si>
  <si>
    <t>43332564 - L0093</t>
  </si>
  <si>
    <t>8051VL32-05H</t>
  </si>
  <si>
    <t>E7340 - Grote Lift</t>
  </si>
  <si>
    <t>5301GV01-01T</t>
  </si>
  <si>
    <t>10073951 - Lift D Links</t>
  </si>
  <si>
    <t>8917AZ02-04T</t>
  </si>
  <si>
    <t>M0633</t>
  </si>
  <si>
    <t>9646BZ04-01H</t>
  </si>
  <si>
    <t>6953-004-04</t>
  </si>
  <si>
    <t xml:space="preserve">F7811 - lift achterin </t>
  </si>
  <si>
    <t>1411EL01-02T</t>
  </si>
  <si>
    <t>A4088</t>
  </si>
  <si>
    <t>7213-DE-04-01H</t>
  </si>
  <si>
    <t>BA6554</t>
  </si>
  <si>
    <t>3722CB03-03T</t>
  </si>
  <si>
    <t>K9378</t>
  </si>
  <si>
    <t>L.I.8922-901-01</t>
  </si>
  <si>
    <t>1097EM33-02T</t>
  </si>
  <si>
    <t>43332507 - E5851</t>
  </si>
  <si>
    <t>7006-001-04</t>
  </si>
  <si>
    <t>F4328</t>
  </si>
  <si>
    <t>7442LA01-01T</t>
  </si>
  <si>
    <t>F7971 - grote lift</t>
  </si>
  <si>
    <t>L0076</t>
  </si>
  <si>
    <t>8051VL39-01T</t>
  </si>
  <si>
    <t>M0879</t>
  </si>
  <si>
    <t>1671PB02-01H</t>
  </si>
  <si>
    <t>8801DA01-03T</t>
  </si>
  <si>
    <t>9035EK37-01T</t>
  </si>
  <si>
    <t>1217RX65-01H - U0362 - E4064</t>
  </si>
  <si>
    <t>1217RX65-01H</t>
  </si>
  <si>
    <t>F0395 - Links</t>
  </si>
  <si>
    <t>7451-901-02</t>
  </si>
  <si>
    <t>F7813 - kleine lift</t>
  </si>
  <si>
    <t>1411EL01-03T</t>
  </si>
  <si>
    <t>M3259 Duplex links lift B</t>
  </si>
  <si>
    <t>4143EN01-01</t>
  </si>
  <si>
    <t>E5699 - Rechts</t>
  </si>
  <si>
    <t>3582-026-02</t>
  </si>
  <si>
    <t>7361-006-03</t>
  </si>
  <si>
    <t>10057662 - Links</t>
  </si>
  <si>
    <t>9468HG02-01HB</t>
  </si>
  <si>
    <t>10073948 - Lift C Rechts</t>
  </si>
  <si>
    <t>8917AZ02-03T</t>
  </si>
  <si>
    <t>7361-006-02</t>
  </si>
  <si>
    <t>NL0260021 - Aanleunwoningen</t>
  </si>
  <si>
    <t>40272963 - Lift 1</t>
  </si>
  <si>
    <t>1433J201-01T</t>
  </si>
  <si>
    <t>NL0006249 - Rechts</t>
  </si>
  <si>
    <t>8162-901-01</t>
  </si>
  <si>
    <t>1003-249-92</t>
  </si>
  <si>
    <t>E8613 - Rechts</t>
  </si>
  <si>
    <t>7451-005-04</t>
  </si>
  <si>
    <t xml:space="preserve">Y3174 </t>
  </si>
  <si>
    <t>7671GM03-03T</t>
  </si>
  <si>
    <t xml:space="preserve">NL0260020 </t>
  </si>
  <si>
    <t>3481-921-02</t>
  </si>
  <si>
    <t>M1779</t>
  </si>
  <si>
    <t>3849BE01-01H</t>
  </si>
  <si>
    <t>E6387 - Rechts</t>
  </si>
  <si>
    <t>100-249-94</t>
  </si>
  <si>
    <t>M2346</t>
  </si>
  <si>
    <t>7221-002-01</t>
  </si>
  <si>
    <t>3515BX15-02TB</t>
  </si>
  <si>
    <t>NE6733 - Links</t>
  </si>
  <si>
    <t>1816LV01-01T</t>
  </si>
  <si>
    <t>M2271</t>
  </si>
  <si>
    <t>8162DW103-01H</t>
  </si>
  <si>
    <t>NL0004280 - Kleine Lift</t>
  </si>
  <si>
    <t>7573CC-03TB</t>
  </si>
  <si>
    <t>NE6734 - Rechts</t>
  </si>
  <si>
    <t>1816LV01-02TB</t>
  </si>
  <si>
    <t xml:space="preserve">F4618 - Grote Lift </t>
  </si>
  <si>
    <t>7442 LA01-02T</t>
  </si>
  <si>
    <t>M3258 - Duplex Rechts lift B - Brandweerlift</t>
  </si>
  <si>
    <t>4143EN01-02B</t>
  </si>
  <si>
    <t>L2058 - Lift B Links</t>
  </si>
  <si>
    <t>8191JE01-02T</t>
  </si>
  <si>
    <t>5141-035-01</t>
  </si>
  <si>
    <t>1722R143-01T</t>
  </si>
  <si>
    <t>NL0006248 - Links</t>
  </si>
  <si>
    <t>8162-901-02</t>
  </si>
  <si>
    <t>NL0507632 - Y5624</t>
  </si>
  <si>
    <t>7383-902-01</t>
  </si>
  <si>
    <t>F6388 - Links</t>
  </si>
  <si>
    <t>1003-196-24</t>
  </si>
  <si>
    <t>10057679 - Links</t>
  </si>
  <si>
    <t>3971DA01-01T</t>
  </si>
  <si>
    <t>3471CG07-01T</t>
  </si>
  <si>
    <t>1003-385-81</t>
  </si>
  <si>
    <t>F7462 - Links</t>
  </si>
  <si>
    <t>1816LV01-05T</t>
  </si>
  <si>
    <t>NL0515548 - M2273</t>
  </si>
  <si>
    <t>6953-004-05</t>
  </si>
  <si>
    <t>40272964 - Lift 2</t>
  </si>
  <si>
    <t>1433J201-02T</t>
  </si>
  <si>
    <t>10057664 - Rechts</t>
  </si>
  <si>
    <t>9468HG02-02H</t>
  </si>
  <si>
    <t>F7545 - linker lift</t>
  </si>
  <si>
    <t>1003-263-11</t>
  </si>
  <si>
    <t>NL0504013 - Grote Lift</t>
  </si>
  <si>
    <t>7573CC30-06T</t>
  </si>
  <si>
    <t>F7544 - rechter lift</t>
  </si>
  <si>
    <t>1003-263-10</t>
  </si>
  <si>
    <t>61NF8338</t>
  </si>
  <si>
    <t>1097EM33-01T</t>
  </si>
  <si>
    <t>1003-385-82</t>
  </si>
  <si>
    <t>3551DY20-02T</t>
  </si>
  <si>
    <t>NL0005661 - Lift A</t>
  </si>
  <si>
    <t>7683VV04-01T</t>
  </si>
  <si>
    <t>L2059 - Lift A Rechts</t>
  </si>
  <si>
    <t>8191JE01-03T</t>
  </si>
  <si>
    <t>NL0240357 - duplex links</t>
  </si>
  <si>
    <t>2643JC201-01T</t>
  </si>
  <si>
    <t>4143EN01-03T</t>
  </si>
  <si>
    <t>Linker vleugel</t>
  </si>
  <si>
    <t>AK59810</t>
  </si>
  <si>
    <t>1003-313-43</t>
  </si>
  <si>
    <t>10057683 - Rechts</t>
  </si>
  <si>
    <t>3971-006-02</t>
  </si>
  <si>
    <t>M9102</t>
  </si>
  <si>
    <t>7271-002-03</t>
  </si>
  <si>
    <t>F7463 - Rechts</t>
  </si>
  <si>
    <t>1816LV01-06T</t>
  </si>
  <si>
    <t>E5697</t>
  </si>
  <si>
    <t>3973JV10-02H</t>
  </si>
  <si>
    <t>9471JN47-01H</t>
  </si>
  <si>
    <t>E0844 - Links</t>
  </si>
  <si>
    <t>7383XC51-01T</t>
  </si>
  <si>
    <t>NL0240358 - duplex rechts</t>
  </si>
  <si>
    <t>2643JC210-02T</t>
  </si>
  <si>
    <t>3632 BK02-03H</t>
  </si>
  <si>
    <t>10060639 - Links</t>
  </si>
  <si>
    <t>3572WH01-01T</t>
  </si>
  <si>
    <t>E6434 - Links</t>
  </si>
  <si>
    <t>3582-029-01</t>
  </si>
  <si>
    <t>M0632</t>
  </si>
  <si>
    <t>8071JL02-01H</t>
  </si>
  <si>
    <t>M1201</t>
  </si>
  <si>
    <t>1432B202-05H</t>
  </si>
  <si>
    <t>1003-385-80</t>
  </si>
  <si>
    <t>1098588/1545282</t>
  </si>
  <si>
    <t>SE0845 - Rechts</t>
  </si>
  <si>
    <t>7383XC51-02T</t>
  </si>
  <si>
    <t>NL0005662 - Lift B</t>
  </si>
  <si>
    <t>7683VV04-02T</t>
  </si>
  <si>
    <t>3632BK02-04TB</t>
  </si>
  <si>
    <t>NL0515561 -M3037</t>
  </si>
  <si>
    <t>6991-DV61-01H</t>
  </si>
  <si>
    <t>M3407</t>
  </si>
  <si>
    <t>6741-006-03</t>
  </si>
  <si>
    <t>2643JD200-03T</t>
  </si>
  <si>
    <t>10060640 - Rechts</t>
  </si>
  <si>
    <t>3572WH01-02T</t>
  </si>
  <si>
    <t>LO1764 - brandweer lift</t>
  </si>
  <si>
    <t>7441-GM-43-01-HB</t>
  </si>
  <si>
    <t>NL0515557 - M3286</t>
  </si>
  <si>
    <t>6991-DVS61-05H</t>
  </si>
  <si>
    <t>9036J218-o1T</t>
  </si>
  <si>
    <t>NL0515547 - M2024</t>
  </si>
  <si>
    <t>6953-004-03</t>
  </si>
  <si>
    <t>42075302 - M2182</t>
  </si>
  <si>
    <t>9036-004-02</t>
  </si>
  <si>
    <t>1093KP304-04T</t>
  </si>
  <si>
    <t>NL0515555 - E9811</t>
  </si>
  <si>
    <t>3844DE74-01T</t>
  </si>
  <si>
    <t>Ritten</t>
  </si>
  <si>
    <t>Klant</t>
  </si>
  <si>
    <t>Land</t>
  </si>
  <si>
    <t>Installatie type</t>
  </si>
  <si>
    <t>Aansluiting contacten</t>
  </si>
  <si>
    <t>Limiet ritten</t>
  </si>
  <si>
    <t xml:space="preserve">Habion </t>
  </si>
  <si>
    <t>NL</t>
  </si>
  <si>
    <t>GSM-8000 PRO+</t>
  </si>
  <si>
    <t>RT/SCV/QR</t>
  </si>
  <si>
    <t>RT/SCB/QR</t>
  </si>
  <si>
    <t xml:space="preserve">GSM-8000 PRO+ </t>
  </si>
  <si>
    <t>GSM-8000 PRO</t>
  </si>
  <si>
    <t>RT/SCB</t>
  </si>
  <si>
    <t>GSM-9000</t>
  </si>
  <si>
    <t>RT/SCO/QR</t>
  </si>
  <si>
    <t>GFSM-8000 PRO</t>
  </si>
  <si>
    <t>RT/QR</t>
  </si>
  <si>
    <t>GSM-8000 PRO / DIGIseco</t>
  </si>
  <si>
    <t>08336</t>
  </si>
  <si>
    <t xml:space="preserve">GSM-8000 PRO+/Digiseco </t>
  </si>
  <si>
    <t>08225</t>
  </si>
  <si>
    <t>GSM-8000 PRO+ / DIGIseco</t>
  </si>
  <si>
    <t>GSM 9000</t>
  </si>
  <si>
    <t>GSM-8000 PRO+ / QR</t>
  </si>
  <si>
    <t>Prijs per jaar</t>
  </si>
  <si>
    <t>Prijs</t>
  </si>
  <si>
    <t>Aantal installaties in dit complex</t>
  </si>
  <si>
    <t>Gemiddeld te verwachten technische storingen per lift per jaar</t>
  </si>
  <si>
    <t xml:space="preserve">Bovenstaande factor geldt alleen bij een gemiddelde hefhoogte per stopplaats groter dan </t>
  </si>
  <si>
    <t>Standaard lift: Het aantal schacht- en cabinetoegangen</t>
  </si>
  <si>
    <t>schachttoegangen</t>
  </si>
  <si>
    <t>cabinetoegang</t>
  </si>
  <si>
    <t>Door Opdrachtgever vastgelegd</t>
  </si>
  <si>
    <t>Wat is de gemiddelde reparatietijd voor de monteur ter plaatse?</t>
  </si>
  <si>
    <t>uur</t>
  </si>
  <si>
    <t>Welk percentage van alle storingen vindt buiten kantoortijden plaats?</t>
  </si>
  <si>
    <t>Welk percentage van alle storingen vindt binnen kantoortijden plaats?</t>
  </si>
  <si>
    <t xml:space="preserve">Het percentage dat plaatsvindt op zon- en feestdagen is </t>
  </si>
  <si>
    <t>De Opdrachtnemer kan dit uit zijn eigen statistieken analyseren</t>
  </si>
  <si>
    <t>Resultaten van de ingevoerde waarden</t>
  </si>
  <si>
    <t>3582KV100-01H</t>
  </si>
  <si>
    <t>3582KV100-02H</t>
  </si>
  <si>
    <t>3582KV100-04H</t>
  </si>
  <si>
    <t>Burgemeester Fokkema Andraealaan 100</t>
  </si>
  <si>
    <t>Burgemeester Fokkema Andraealaan 300-430</t>
  </si>
  <si>
    <t>3582KX300-01T</t>
  </si>
  <si>
    <t>3582KX300-02T</t>
  </si>
  <si>
    <t>3849BE0-01H</t>
  </si>
  <si>
    <t>3981EK30-01H</t>
  </si>
  <si>
    <t>6741AA25-03H</t>
  </si>
  <si>
    <t>6741AA25-02T</t>
  </si>
  <si>
    <t>7255DP01-01HB</t>
  </si>
  <si>
    <t>7255DP01-04T</t>
  </si>
  <si>
    <t>7383XC51-04H</t>
  </si>
  <si>
    <t>7442LA01-02T</t>
  </si>
  <si>
    <t>3722XB21-01H</t>
  </si>
  <si>
    <t>3722CB03-01TB</t>
  </si>
  <si>
    <t>8801DA01-02T</t>
  </si>
  <si>
    <t>8801DA01-01T</t>
  </si>
  <si>
    <t>8917AZ02-05T</t>
  </si>
  <si>
    <t>8922JA15-03T</t>
  </si>
  <si>
    <t>8922JA15-02T</t>
  </si>
  <si>
    <t>8922JA15-01T</t>
  </si>
  <si>
    <t>5311CM01-01T</t>
  </si>
  <si>
    <t>5311CM01-02T</t>
  </si>
  <si>
    <t>3421JD02-01T</t>
  </si>
  <si>
    <t>3421JD02-02T</t>
  </si>
  <si>
    <t>3042NM11-04T</t>
  </si>
  <si>
    <t>3122AE100-04T</t>
  </si>
  <si>
    <t>3122AE100-05T</t>
  </si>
  <si>
    <t>8012EJ132-02T</t>
  </si>
  <si>
    <t>1215PP02-02T</t>
  </si>
  <si>
    <t>8265DC02-04T.</t>
  </si>
  <si>
    <t>8265DC02-05T</t>
  </si>
  <si>
    <t>8801DA01-04G</t>
  </si>
  <si>
    <t>8801DA01-05G</t>
  </si>
  <si>
    <t>8801JS18-04T</t>
  </si>
  <si>
    <t>8012XZ02-01H</t>
  </si>
  <si>
    <t>8162DW103-03T</t>
  </si>
  <si>
    <t>8162DW103-02T</t>
  </si>
  <si>
    <t>3713DA31-02H</t>
  </si>
  <si>
    <t>3713DA31-01H</t>
  </si>
  <si>
    <t>3054TB163-09H</t>
  </si>
  <si>
    <t>3054TB163-02T</t>
  </si>
  <si>
    <t>3054TB163-03T</t>
  </si>
  <si>
    <t>3054TB163-08T</t>
  </si>
  <si>
    <t>3054TB163-06T</t>
  </si>
  <si>
    <t>3054TB163-07T</t>
  </si>
  <si>
    <t>3708SG06-02T</t>
  </si>
  <si>
    <t>3708SG06-01T</t>
  </si>
  <si>
    <t>1344EL01-01T</t>
  </si>
  <si>
    <t>1344EL01-02T</t>
  </si>
  <si>
    <t>3312GT158-01T</t>
  </si>
  <si>
    <t>3312GT158-02T</t>
  </si>
  <si>
    <t>7271EZ40-03TB</t>
  </si>
  <si>
    <t>2643JC201-02T</t>
  </si>
  <si>
    <t>2643JC201-03T</t>
  </si>
  <si>
    <t>7255DP37-05T</t>
  </si>
  <si>
    <t>7255DP37-06T</t>
  </si>
  <si>
    <t>7255DP37-07T</t>
  </si>
  <si>
    <t>7213DE04-01H</t>
  </si>
  <si>
    <t>1433JZ01-01T</t>
  </si>
  <si>
    <t>1433JZ01-02T</t>
  </si>
  <si>
    <t>8051VL32-03T</t>
  </si>
  <si>
    <t>7441GM43-02H</t>
  </si>
  <si>
    <t>8261NH01-02H</t>
  </si>
  <si>
    <t>7721ZR02-01T</t>
  </si>
  <si>
    <t>8181DB01-04T</t>
  </si>
  <si>
    <t>1674PB02-01H</t>
  </si>
  <si>
    <t>3981EJ26-04T</t>
  </si>
  <si>
    <t>7221CR01-01H</t>
  </si>
  <si>
    <t>7573CC30-02H</t>
  </si>
  <si>
    <t>7451GB57-01T</t>
  </si>
  <si>
    <t>1215PP02-01T</t>
  </si>
  <si>
    <t>3632BK02-04T</t>
  </si>
  <si>
    <t>1722XR143-01T</t>
  </si>
  <si>
    <t>1722XR143-02H</t>
  </si>
  <si>
    <t>3632BK02-01T</t>
  </si>
  <si>
    <t>3632BK02-02T</t>
  </si>
  <si>
    <t>3844DW14-03T</t>
  </si>
  <si>
    <t>3844DW14-04T</t>
  </si>
  <si>
    <t>3844DW14-05T</t>
  </si>
  <si>
    <t>7213JA01-02T</t>
  </si>
  <si>
    <t>7213CS61-04H</t>
  </si>
  <si>
    <t>7213JA01-03T</t>
  </si>
  <si>
    <t>7213JA01-01T</t>
  </si>
  <si>
    <t>7441GM43-01H</t>
  </si>
  <si>
    <t>8922JA15-04Hp</t>
  </si>
  <si>
    <t>4143EN01-01T</t>
  </si>
  <si>
    <t>4143EN01-02TB</t>
  </si>
  <si>
    <t>4143EN135-01T</t>
  </si>
  <si>
    <t>4143EN135-02T</t>
  </si>
  <si>
    <t>4143EV81-01T</t>
  </si>
  <si>
    <t>4143EV81-02T</t>
  </si>
  <si>
    <t>3882AL46-01T</t>
  </si>
  <si>
    <t>3882AL02-02T</t>
  </si>
  <si>
    <t>8084VB16-02H</t>
  </si>
  <si>
    <t>1399VW01-01T</t>
  </si>
  <si>
    <t>1399VW01-02T</t>
  </si>
  <si>
    <t>7573CC30-03T</t>
  </si>
  <si>
    <t>7573CC30-05Gh</t>
  </si>
  <si>
    <t>9331KB59-01HB</t>
  </si>
  <si>
    <t>4245LD01-01T</t>
  </si>
  <si>
    <t>4245LD01-02T</t>
  </si>
  <si>
    <t>3973VJ10-02H</t>
  </si>
  <si>
    <t>7213CS61-01TB</t>
  </si>
  <si>
    <t>7213JA01-05TB</t>
  </si>
  <si>
    <t>7671GM03-01H</t>
  </si>
  <si>
    <t>1394EK02-01T</t>
  </si>
  <si>
    <t>1394EK02-02T</t>
  </si>
  <si>
    <t>6661JA05-02T</t>
  </si>
  <si>
    <t>6661JA05-01T</t>
  </si>
  <si>
    <t>8265DC02-06T</t>
  </si>
  <si>
    <t>3882AL02-01T</t>
  </si>
  <si>
    <t>7271EZ40-06T</t>
  </si>
  <si>
    <t>7271EZ40-07T</t>
  </si>
  <si>
    <t>7271EZ40-08T</t>
  </si>
  <si>
    <t>6846LD151-01T</t>
  </si>
  <si>
    <t>4461WL18-05T</t>
  </si>
  <si>
    <t>7361GB09-01T</t>
  </si>
  <si>
    <t>7361GB09-03T</t>
  </si>
  <si>
    <t>7361GB09-02H</t>
  </si>
  <si>
    <t>43332503 (L1028)</t>
  </si>
  <si>
    <t>7314KR35-01T</t>
  </si>
  <si>
    <t>43332509 (L1027)</t>
  </si>
  <si>
    <t>7314KR35-02TB</t>
  </si>
  <si>
    <t>5141AM83-01T</t>
  </si>
  <si>
    <t>1431BZ02-02H</t>
  </si>
  <si>
    <t>1431BZ02-03T</t>
  </si>
  <si>
    <t>1431BZ02-05H</t>
  </si>
  <si>
    <t>1344EL01-03T</t>
  </si>
  <si>
    <t>4461WL18-04T</t>
  </si>
  <si>
    <t>9036JL25-03H</t>
  </si>
  <si>
    <t>9036JL25-01H</t>
  </si>
  <si>
    <t>1433JZ01-03T</t>
  </si>
  <si>
    <t>3551DM79-01T</t>
  </si>
  <si>
    <t>7323EJ141-01T</t>
  </si>
  <si>
    <t>7323EJ141-02T</t>
  </si>
  <si>
    <t>7323EJ141-03T</t>
  </si>
  <si>
    <t>1271VP11-01T</t>
  </si>
  <si>
    <t>1272KV100-03H</t>
  </si>
  <si>
    <t>1272KV100-01H</t>
  </si>
  <si>
    <t>1272KV100-02Gh</t>
  </si>
  <si>
    <t>7681AZ05-01H</t>
  </si>
  <si>
    <t>9036JZ18-01T</t>
  </si>
  <si>
    <t>4041CC03-01TB</t>
  </si>
  <si>
    <t>4041CC03-02T</t>
  </si>
  <si>
    <t>3842HE75-01T</t>
  </si>
  <si>
    <t>8915EA08-03TB</t>
  </si>
  <si>
    <t>8915EA09-01T</t>
  </si>
  <si>
    <t>3551DJ20-02T</t>
  </si>
  <si>
    <t>3841EL84-01H</t>
  </si>
  <si>
    <t>7721DW11-01H</t>
  </si>
  <si>
    <t>7573CC30-01H</t>
  </si>
  <si>
    <t>7447AP42-04T</t>
  </si>
  <si>
    <t>1-49951 Tüv</t>
  </si>
  <si>
    <t>1-49953 Tüv</t>
  </si>
  <si>
    <t>5311CM01-03T</t>
  </si>
  <si>
    <t>3984MC02-01T</t>
  </si>
  <si>
    <t>8433JP01-02T</t>
  </si>
  <si>
    <t>8433JP01-01TB</t>
  </si>
  <si>
    <t>8433JP02-01H</t>
  </si>
  <si>
    <t>7323EK131-02T</t>
  </si>
  <si>
    <t>7323EK131-01T</t>
  </si>
  <si>
    <t>7323EK131-T03</t>
  </si>
  <si>
    <t>3971DA01-02T</t>
  </si>
  <si>
    <t>3971DA01-03T</t>
  </si>
  <si>
    <t>3971DB20-01H</t>
  </si>
  <si>
    <t>1722XR143-03T</t>
  </si>
  <si>
    <t>8084VB16-01H</t>
  </si>
  <si>
    <t>7061CD40-01H</t>
  </si>
  <si>
    <t>8141SH03-01T</t>
  </si>
  <si>
    <t>8096AX20-06T</t>
  </si>
  <si>
    <t>3973VJ10-01T</t>
  </si>
  <si>
    <t>1674PB02-02H</t>
  </si>
  <si>
    <t>1816LV01-02T</t>
  </si>
  <si>
    <t>3632BK02-03H</t>
  </si>
  <si>
    <t>1217SV42-01TB</t>
  </si>
  <si>
    <t>1217SV42-02T</t>
  </si>
  <si>
    <t>3042NM11-01H</t>
  </si>
  <si>
    <t>1097EM33-012</t>
  </si>
  <si>
    <t>3042NM11-05T</t>
  </si>
  <si>
    <t>6953BZ21-01H</t>
  </si>
  <si>
    <t>6953BZ21-02H</t>
  </si>
  <si>
    <t>6953BZ21-03H</t>
  </si>
  <si>
    <t>3842HE75-02T</t>
  </si>
  <si>
    <t>3844DW14-07HB</t>
  </si>
  <si>
    <t>3844DW14-06HB</t>
  </si>
  <si>
    <t>7451GB57-02T</t>
  </si>
  <si>
    <t>7451GB57-03T</t>
  </si>
  <si>
    <t>7151DW06-02T</t>
  </si>
  <si>
    <t>7151DW06-01T</t>
  </si>
  <si>
    <t>7006BE01-03H</t>
  </si>
  <si>
    <t>9468HG02-01H</t>
  </si>
  <si>
    <t>3844DW14-01T</t>
  </si>
  <si>
    <t>3844DW14-02TB</t>
  </si>
  <si>
    <t>3844DE26-01H</t>
  </si>
  <si>
    <t>3515BX15-02T/H</t>
  </si>
  <si>
    <t>6717RK40-05T</t>
  </si>
  <si>
    <t>6717RK40-01T</t>
  </si>
  <si>
    <t>6717RK40-02T</t>
  </si>
  <si>
    <t>6717RK40-03T</t>
  </si>
  <si>
    <t>6717RK40-04T</t>
  </si>
  <si>
    <t>6991DV61-05H</t>
  </si>
  <si>
    <t>6991DV61-01H</t>
  </si>
  <si>
    <t>2625PM01-01T</t>
  </si>
  <si>
    <t>2625PM01-02T</t>
  </si>
  <si>
    <t>6953BZ05-04T</t>
  </si>
  <si>
    <t>6953BZ05-05T</t>
  </si>
  <si>
    <t>complex</t>
  </si>
  <si>
    <t>107401 - De Boombergflank I</t>
  </si>
  <si>
    <t>107402 - De Boomberg</t>
  </si>
  <si>
    <t>114101 - Voor Anker I</t>
  </si>
  <si>
    <t>114103 - Zeezicht</t>
  </si>
  <si>
    <t>108901 - Buitenhaeghe</t>
  </si>
  <si>
    <t>108902 - Parkhaege</t>
  </si>
  <si>
    <t>101001 - Aelsmeer Zorgcentrum</t>
  </si>
  <si>
    <t>101002 - Bloemendaele</t>
  </si>
  <si>
    <t>101003 - Rozenholm</t>
  </si>
  <si>
    <t>101004 - Beukenhof</t>
  </si>
  <si>
    <t>103001 - Almere</t>
  </si>
  <si>
    <t>103002 - t Landje</t>
  </si>
  <si>
    <t>102501 - Buiten Zorg III</t>
  </si>
  <si>
    <t>102502 - Buiten Zorg I</t>
  </si>
  <si>
    <t>106501 - De Vleugels</t>
  </si>
  <si>
    <t>106502 - Merel &amp; Zwaluw</t>
  </si>
  <si>
    <t>105301 - Vijverhof 137 woningen</t>
  </si>
  <si>
    <t>110602 - Den Lagenban</t>
  </si>
  <si>
    <t>110603 - Den Vrijenban</t>
  </si>
  <si>
    <t>101801 - Arcadia</t>
  </si>
  <si>
    <t>101802 - Arcadia Parkflat</t>
  </si>
  <si>
    <t>116801 - Spaland</t>
  </si>
  <si>
    <t>116802 - Groenzicht</t>
  </si>
  <si>
    <t>116803 - Meerzicht</t>
  </si>
  <si>
    <t>112601 - De Linde</t>
  </si>
  <si>
    <t>104201 - Berkenhof</t>
  </si>
  <si>
    <t>109901 - Henriëtte Swellengrebel</t>
  </si>
  <si>
    <t>109902 - Rubenshof</t>
  </si>
  <si>
    <t>109903 - Fliednerhof</t>
  </si>
  <si>
    <t xml:space="preserve">102601 - 't Kampje </t>
  </si>
  <si>
    <t>102602 - Pleinzicht</t>
  </si>
  <si>
    <t>102603 - ter Beekhof</t>
  </si>
  <si>
    <t>106901 - Simarowa I</t>
  </si>
  <si>
    <t>106902 - Simarowa II</t>
  </si>
  <si>
    <t>113201 - Intermezzo voorzijde</t>
  </si>
  <si>
    <t>113202 - Intermezzo achterzijde</t>
  </si>
  <si>
    <t>113401 - Amalia-oord</t>
  </si>
  <si>
    <t>103502 - Klaverblad</t>
  </si>
  <si>
    <t xml:space="preserve">103501 - Randmeer </t>
  </si>
  <si>
    <t>103504 - Westeinde</t>
  </si>
  <si>
    <t>103503 - Meerstaete</t>
  </si>
  <si>
    <t>109502 - De Drift</t>
  </si>
  <si>
    <t>109501 - Weideheem</t>
  </si>
  <si>
    <t>109503 - Stadswei</t>
  </si>
  <si>
    <t>109504 - Voorste Wei</t>
  </si>
  <si>
    <t>116301 - Op 't Kerkerf</t>
  </si>
  <si>
    <t>109001 - Elim</t>
  </si>
  <si>
    <t>115501 - Sparrenheide I</t>
  </si>
  <si>
    <t>115502 - Sparrenheide II</t>
  </si>
  <si>
    <t>115503 - Sparrenheide III</t>
  </si>
  <si>
    <t>119902 - Sterrenbos</t>
  </si>
  <si>
    <t>119901 - Rehoboth</t>
  </si>
  <si>
    <t>120701 - Bunninchem</t>
  </si>
  <si>
    <t>120702 - Burgemeester van der Weijer</t>
  </si>
  <si>
    <t>104401 - Hof van Rhijnwijck</t>
  </si>
  <si>
    <t>108802 - Rondas II</t>
  </si>
  <si>
    <t>108801 - Huis ter Leede</t>
  </si>
  <si>
    <t>108803 - Beukelaar</t>
  </si>
  <si>
    <t>108701 - Randhof</t>
  </si>
  <si>
    <t>108702 - Nassauhof</t>
  </si>
  <si>
    <t>116401 - Wolfshoek</t>
  </si>
  <si>
    <t>115201 - Lointhoven II</t>
  </si>
  <si>
    <t>115901 - De Wielewaal I</t>
  </si>
  <si>
    <t>115903 - De Wielewaal IV</t>
  </si>
  <si>
    <t>114701 - De Gelderhorst</t>
  </si>
  <si>
    <t>114702 - De Vogels</t>
  </si>
  <si>
    <t>106402 - Tuinzicht</t>
  </si>
  <si>
    <t>106401 - De Honskamp</t>
  </si>
  <si>
    <t>104501 - De Oude Plataan</t>
  </si>
  <si>
    <t>104503 - De Berken</t>
  </si>
  <si>
    <t>104504 - De Hazelaar</t>
  </si>
  <si>
    <t>119701 - Veerhuis</t>
  </si>
  <si>
    <t>119702 - De Brink</t>
  </si>
  <si>
    <t>106601 - Het Weerdje</t>
  </si>
  <si>
    <t>111701 - De Baander I</t>
  </si>
  <si>
    <t>121403 - De Pelkwijk III</t>
  </si>
  <si>
    <t>121401 - De Pelkwijk I</t>
  </si>
  <si>
    <t>101901 - De Meergaarden I</t>
  </si>
  <si>
    <t>110301 - De Berk</t>
  </si>
  <si>
    <t>117001 - De Bongerd</t>
  </si>
  <si>
    <t>105902 - Steintjesweide</t>
  </si>
  <si>
    <t>105904 - De Beukelaar</t>
  </si>
  <si>
    <t>105702 - Berkelzicht</t>
  </si>
  <si>
    <t>106801 - Walterbosch</t>
  </si>
  <si>
    <t>109202 - De Vier Dorpen II</t>
  </si>
  <si>
    <t>109203 - De Vier Dorpen III</t>
  </si>
  <si>
    <t>109201 - De Vier Dorpen I</t>
  </si>
  <si>
    <t>121601 - De Benring I</t>
  </si>
  <si>
    <t>101101 - De Hoge Es I</t>
  </si>
  <si>
    <t>101102 - De Hoge Es II</t>
  </si>
  <si>
    <t>101103 - De Hoge Es III</t>
  </si>
  <si>
    <t>107601 - De Blenke I</t>
  </si>
  <si>
    <t>107602 - De Blenke II</t>
  </si>
  <si>
    <t>113301 - De Blenkeborgh</t>
  </si>
  <si>
    <t>104601 - Diessenplas III</t>
  </si>
  <si>
    <t>102103 - De Potskamp</t>
  </si>
  <si>
    <t>102101 - Scholtenhof I</t>
  </si>
  <si>
    <t>102102 - Scholtenhof II</t>
  </si>
  <si>
    <t>115701 - De Grevinkhof I</t>
  </si>
  <si>
    <t>103602 - De Buterhof</t>
  </si>
  <si>
    <t>103603 - De Grevinckhof</t>
  </si>
  <si>
    <t>116201 - Het Flierborgh</t>
  </si>
  <si>
    <t>106001 - Het Liefferdinck I</t>
  </si>
  <si>
    <t>101501 - Rosengaerde</t>
  </si>
  <si>
    <t>101503 - Het Pleyenhof</t>
  </si>
  <si>
    <t>101504 - Brandkolkstraat</t>
  </si>
  <si>
    <t>101702 - Huis Assendorp II</t>
  </si>
  <si>
    <t>101701 - Huis Assendorp I</t>
  </si>
  <si>
    <t>101302 - De Bongerd Veste</t>
  </si>
  <si>
    <t>101301 - De Bongerd I</t>
  </si>
  <si>
    <t>101303 - De Bongerd II</t>
  </si>
  <si>
    <t>111101 - De Clockenslach</t>
  </si>
  <si>
    <t>119301 - Buiten de Veste</t>
  </si>
  <si>
    <t>109101 - Mariposa I</t>
  </si>
  <si>
    <t>109102 - Mariposa II</t>
  </si>
  <si>
    <t>100402 - Staten II</t>
  </si>
  <si>
    <t>105701 - J.W. Andriessen</t>
  </si>
  <si>
    <t>108102 - De Hogekamp</t>
  </si>
  <si>
    <t>108101 - De Boskamp</t>
  </si>
  <si>
    <t>108103 - De Bekenborgh</t>
  </si>
  <si>
    <t>114302 - Brinkhoven II</t>
  </si>
  <si>
    <t>114301 - Brinkhoven I</t>
  </si>
  <si>
    <t>112102 - Huize Rehoboth II</t>
  </si>
  <si>
    <t>112101 - Huize Rehoboth I</t>
  </si>
  <si>
    <t>112401 - Margaretha I</t>
  </si>
  <si>
    <t>112501 - Margaretha II</t>
  </si>
  <si>
    <t>130502 - Sinnehiem II</t>
  </si>
  <si>
    <t>119101 - Saxenoord</t>
  </si>
  <si>
    <t>119102 - Saxenstate</t>
  </si>
  <si>
    <t xml:space="preserve">125401 - Huize St. Jozef </t>
  </si>
  <si>
    <t>125402 - Eezicht</t>
  </si>
  <si>
    <t>115101 - De Wiekslag - De Bonkelaar</t>
  </si>
  <si>
    <t>111801 - 't Holthuys</t>
  </si>
  <si>
    <t>111802 - 't Holthuys II</t>
  </si>
  <si>
    <t>109301 - Nieuw-Laarhof I</t>
  </si>
  <si>
    <t>109302 - Nieuw-Laarhof II</t>
  </si>
  <si>
    <t>118001 - Tienelswolde</t>
  </si>
  <si>
    <t>110901 - Nieuw Buitenwoel</t>
  </si>
  <si>
    <t>130601 - Willem Drees Oostpoort</t>
  </si>
  <si>
    <t>131001 - Jeruzalem Staete</t>
  </si>
  <si>
    <t>129601 - De Oranjehof</t>
  </si>
  <si>
    <t>105102 - De Kuijer</t>
  </si>
  <si>
    <t>105101 - Nederhorst</t>
  </si>
  <si>
    <t>124101 - Nobelhof</t>
  </si>
  <si>
    <t>122501 - Grenswoude</t>
  </si>
  <si>
    <t>106503 - De Alkenhorst</t>
  </si>
  <si>
    <t>129201 - Waterhoen</t>
  </si>
  <si>
    <t>129202 - Meerkoet</t>
  </si>
  <si>
    <t>110601 - Den Hoogenban</t>
  </si>
  <si>
    <t>130101 - De Wulverhorst</t>
  </si>
  <si>
    <t>130102 - Oranjepark</t>
  </si>
  <si>
    <t>132001 - Samuel Muller</t>
  </si>
  <si>
    <t>131701 - Plantage Ondiep</t>
  </si>
  <si>
    <t>131901 - Amsterdamsestraatweg</t>
  </si>
  <si>
    <t>132101 - Het Hoefijzer</t>
  </si>
  <si>
    <t>102801 - De Koperwiek</t>
  </si>
  <si>
    <t>102802 - De Kopertuin</t>
  </si>
  <si>
    <t>124901 - De Hoge Plataan</t>
  </si>
  <si>
    <t>109005 - De Pastorye</t>
  </si>
  <si>
    <t>109004 - Kerckepad</t>
  </si>
  <si>
    <t>130001 - Talita</t>
  </si>
  <si>
    <t>113201 - De Veilinghof</t>
  </si>
  <si>
    <t>120501 - Hof van Leerbroek</t>
  </si>
  <si>
    <t>107101 - t Slot</t>
  </si>
  <si>
    <t>107102 - De Voorburcht</t>
  </si>
  <si>
    <t>129001 - Flora &amp; Pomona</t>
  </si>
  <si>
    <t>124601 - De Roef</t>
  </si>
  <si>
    <t>130201 - Vogelvlucht</t>
  </si>
  <si>
    <t>110302 - De Borkel I (gebouw B)</t>
  </si>
  <si>
    <t>110303 - De Borkel II (gebouw A)</t>
  </si>
  <si>
    <t>110306 - De Esdoorn</t>
  </si>
  <si>
    <t>110304 - De Beuk</t>
  </si>
  <si>
    <t>110305 - De Linde</t>
  </si>
  <si>
    <t>105901 - De Bleijke</t>
  </si>
  <si>
    <t>105903 - Wittesweide</t>
  </si>
  <si>
    <t>105703 - De Dotter</t>
  </si>
  <si>
    <t>105704 - De Lely</t>
  </si>
  <si>
    <t>105705 - De Lis</t>
  </si>
  <si>
    <t>132201 - Anklaar I</t>
  </si>
  <si>
    <t>120401 - De Parallel</t>
  </si>
  <si>
    <t>121801 - De Hullen</t>
  </si>
  <si>
    <t>121803 - Huller Schans</t>
  </si>
  <si>
    <t>121802 - Huller Stee</t>
  </si>
  <si>
    <t>122101 - Amandelboom I</t>
  </si>
  <si>
    <t>122102 - Amandelboom II</t>
  </si>
  <si>
    <t>130501 - Sinnehiem I</t>
  </si>
  <si>
    <t>122601 - De Triangel</t>
  </si>
  <si>
    <t>125001 - Swettehiem I</t>
  </si>
  <si>
    <t>125002 - Swettehiem II</t>
  </si>
  <si>
    <t>125301 - Hofwijck</t>
  </si>
  <si>
    <t>125403 - De Helling</t>
  </si>
  <si>
    <t>128501 - Drenningahof I</t>
  </si>
  <si>
    <t>127302 - Oars Wenje</t>
  </si>
  <si>
    <t>127301 - Gralda State II</t>
  </si>
  <si>
    <t>127304 - Gralda State III</t>
  </si>
  <si>
    <t>127305 - Orxmastate I</t>
  </si>
  <si>
    <t>114104 - De Pastoriehof</t>
  </si>
  <si>
    <t>100401 - Staten I</t>
  </si>
  <si>
    <t>132202 - De Componist</t>
  </si>
  <si>
    <t xml:space="preserve">131601 - Rubina </t>
  </si>
  <si>
    <t>132501 - Revaleiland 92 t/m 168 te Amsterdam</t>
  </si>
  <si>
    <t xml:space="preserve"> - Mercatorlaan 1-81 te Waalwijk</t>
  </si>
  <si>
    <t>980101 - De Veste</t>
  </si>
  <si>
    <t>980102  - De Basteien</t>
  </si>
  <si>
    <t>930901 - Florisberg</t>
  </si>
  <si>
    <t>214105  - Voor Anker II</t>
  </si>
  <si>
    <t>261401  - De Rhederhof</t>
  </si>
  <si>
    <t>206604  - Weerdjeshof III</t>
  </si>
  <si>
    <t>210307  - De Bloemenkamp</t>
  </si>
  <si>
    <t>204602 - Diessenplas I</t>
  </si>
  <si>
    <t>263901 - Walburcht</t>
  </si>
  <si>
    <t>224102  - Boerhaavehof</t>
  </si>
  <si>
    <t>222103  - Amandelboom III</t>
  </si>
  <si>
    <t>43332513</t>
  </si>
  <si>
    <t>43332512</t>
  </si>
  <si>
    <t>8051VL32-01H</t>
  </si>
  <si>
    <t>7314KR35-01TB</t>
  </si>
  <si>
    <t>Liftenfirma in 2020</t>
  </si>
  <si>
    <t>beurten per jaar</t>
  </si>
  <si>
    <t>Tarief voor onderhoud en storingsafhandeling (Ook voor buitencontractuele werkzaamheden)</t>
  </si>
  <si>
    <t>Inschrijfbestand Onderhoud liften</t>
  </si>
  <si>
    <t>Thyssenkrupp</t>
  </si>
  <si>
    <t xml:space="preserve">Werkinstructie </t>
  </si>
  <si>
    <t>Deze toelichting</t>
  </si>
  <si>
    <t>Brongegevens</t>
  </si>
  <si>
    <t>Invulsuggestie</t>
  </si>
  <si>
    <t>totaal aantal beurten 2021</t>
  </si>
  <si>
    <t>Fazantenlaan 1c</t>
  </si>
  <si>
    <t>Zuster Hennekeplein 80</t>
  </si>
  <si>
    <t>Weena 743</t>
  </si>
  <si>
    <t>Spinozaweg 400</t>
  </si>
  <si>
    <t>Schiedamseweg 245</t>
  </si>
  <si>
    <t>Haastrechtstraat 3</t>
  </si>
  <si>
    <t>Haastrechtstraat 5</t>
  </si>
  <si>
    <t>Buys Ballotlaan 25</t>
  </si>
  <si>
    <t>Baljuwstraat 2</t>
  </si>
  <si>
    <t>Lutonbaan 9</t>
  </si>
  <si>
    <t>Prins Alexanderlaan 41</t>
  </si>
  <si>
    <t>Rosestraat 1103</t>
  </si>
  <si>
    <t>Hellevoetsluis</t>
  </si>
  <si>
    <t>Vlaardingen</t>
  </si>
  <si>
    <t>Brinkman JH</t>
  </si>
  <si>
    <t>Starlift</t>
  </si>
  <si>
    <t>Eurotrapliften</t>
  </si>
  <si>
    <t>Aesylift</t>
  </si>
  <si>
    <t>Axess</t>
  </si>
  <si>
    <t>LTF</t>
  </si>
  <si>
    <t>sc fazan0001 1</t>
  </si>
  <si>
    <t>ac zus80 1</t>
  </si>
  <si>
    <t>ac wee743 1</t>
  </si>
  <si>
    <t>ac spi400 1</t>
  </si>
  <si>
    <t>ac sch245 1</t>
  </si>
  <si>
    <t>ac buy25 1</t>
  </si>
  <si>
    <t>ac bal2 1</t>
  </si>
  <si>
    <t>Heffer</t>
  </si>
  <si>
    <t>ac haa3</t>
  </si>
  <si>
    <t>ac pri41-1 1</t>
  </si>
  <si>
    <t>ac ros1103 1</t>
  </si>
  <si>
    <t>Per 1-9-2021</t>
  </si>
  <si>
    <t>Gemiddeld in Nederland is 1,9 (Technische storingen)</t>
  </si>
  <si>
    <t>Specificatie diensten</t>
  </si>
  <si>
    <t>Tarief (€)</t>
  </si>
  <si>
    <t>Uurtarief</t>
  </si>
  <si>
    <t>Kantooruren
(8:00 – 17:00)</t>
  </si>
  <si>
    <t>Buiten kantooruren
(17:00 - 8:00)</t>
  </si>
  <si>
    <t>Zon- en feestdagen</t>
  </si>
  <si>
    <t>Voorrijtarief</t>
  </si>
  <si>
    <t>Kantooruren</t>
  </si>
  <si>
    <t>Inkoop materialen</t>
  </si>
  <si>
    <t>Opslag/winst percentage</t>
  </si>
  <si>
    <t>€ 0 t/m € 500</t>
  </si>
  <si>
    <t>€ 500 t/m € 2.500</t>
  </si>
  <si>
    <t>€ 2.500 t/m € 3.500</t>
  </si>
  <si>
    <t>€ 3.500 en hoger</t>
  </si>
  <si>
    <t>Specificatie materialen</t>
  </si>
  <si>
    <t>Uitgangspunten:
- afwijking max. 10%
- o.b.v. stuksprijzen</t>
  </si>
  <si>
    <t>Component</t>
  </si>
  <si>
    <t>Specificatie</t>
  </si>
  <si>
    <t>Referentie</t>
  </si>
  <si>
    <t>Prijs materialen (€)</t>
  </si>
  <si>
    <t>Prijs installeren en evt. keuring (€)</t>
  </si>
  <si>
    <t>Levertijd 
(aantal weken)</t>
  </si>
  <si>
    <t>Vervangen hoofdstroom relais</t>
  </si>
  <si>
    <t>max 4 stuks</t>
  </si>
  <si>
    <t>Telemecanique, Siemens of gelijkwaardig</t>
  </si>
  <si>
    <t>Vervangen hoofd besturingsprint</t>
  </si>
  <si>
    <t>Type Microstar</t>
  </si>
  <si>
    <t>Rostar</t>
  </si>
  <si>
    <t>Type LCE</t>
  </si>
  <si>
    <t>Type TMS 50</t>
  </si>
  <si>
    <t>Arkel 500</t>
  </si>
  <si>
    <t>B&amp;P bp306</t>
  </si>
  <si>
    <t>B&amp;P bp408</t>
  </si>
  <si>
    <t>Type MCS220</t>
  </si>
  <si>
    <t>Vervangen frequentie regeling</t>
  </si>
  <si>
    <t>Type V3F10</t>
  </si>
  <si>
    <t>Type V3F16</t>
  </si>
  <si>
    <t>Type V3F16es</t>
  </si>
  <si>
    <t>Type V3F18</t>
  </si>
  <si>
    <t>Type KDL 16</t>
  </si>
  <si>
    <t>Type KDL 18</t>
  </si>
  <si>
    <t>Type OVF20</t>
  </si>
  <si>
    <t>Arkel</t>
  </si>
  <si>
    <t>Ziehl Abegg</t>
  </si>
  <si>
    <t>Vervangen Softstarter</t>
  </si>
  <si>
    <t>Geschikt voor 1000 kg hefvermogen</t>
  </si>
  <si>
    <t>RST of gelijkwaardig</t>
  </si>
  <si>
    <t>Besturing incl. CL frequentieregeling</t>
  </si>
  <si>
    <t xml:space="preserve">1000 kg nominaal hefvermogen </t>
  </si>
  <si>
    <t>4 stopplaatsen neerwaarts verzamelend</t>
  </si>
  <si>
    <t>Motor / Machinecombinatie</t>
  </si>
  <si>
    <t>1000 kg nominaal hefvermogen</t>
  </si>
  <si>
    <t>Laagfrequent gebruik</t>
  </si>
  <si>
    <t>Vervangen Tractieschijf en Draagkabels</t>
  </si>
  <si>
    <t>1 op1 ophanging</t>
  </si>
  <si>
    <t>Drako kwaliteit,</t>
  </si>
  <si>
    <t>Vervangen Plunjerpakking</t>
  </si>
  <si>
    <t>enkelvoudige plunjer, max 130mm</t>
  </si>
  <si>
    <t>Giehl of gelijkwaardig</t>
  </si>
  <si>
    <t>Revisie stuurblok</t>
  </si>
  <si>
    <t>vervangen 'O' ringen, pakkingen en klepzittingen</t>
  </si>
  <si>
    <t>Vervangen Stuurblok</t>
  </si>
  <si>
    <t>1000 kg nominaal hefvermogen, snelheid 0,6 m/s</t>
  </si>
  <si>
    <t>Vervangen Cabinetableau</t>
  </si>
  <si>
    <t>RVS, antivandaal, excl bouwk. werkzaamheden</t>
  </si>
  <si>
    <t>4 stopplaatsen</t>
  </si>
  <si>
    <t>Vervangen Schachttableaus</t>
  </si>
  <si>
    <t>Vervangen kooilicht armatuur</t>
  </si>
  <si>
    <t>incl noodverlichting</t>
  </si>
  <si>
    <t>TL of LED verlichting</t>
  </si>
  <si>
    <t>Vervangen Lichtlijst, inclusief montage</t>
  </si>
  <si>
    <t>Veiligheidsklasse 3</t>
  </si>
  <si>
    <t>Afstand tussen opnemers max. 1 meter.</t>
  </si>
  <si>
    <t>Vervangen Frequentie geregelde kooideuraandrijving</t>
  </si>
  <si>
    <t>Eigen fabrikaat</t>
  </si>
  <si>
    <t xml:space="preserve">Schachtdeur inclusief kozijn, panelen bekleed met RVS, </t>
  </si>
  <si>
    <t>2 delig telescoop, eenzijdig openend, excl bouwk. werkzaamheden</t>
  </si>
  <si>
    <t>Selcom Hydrabelt of gelijkwaardig</t>
  </si>
  <si>
    <t>Kooideur met deuraandrijving compleet incl. frequentieregeling</t>
  </si>
  <si>
    <t>2 delig telescoop eenzijdig openend</t>
  </si>
  <si>
    <t>Datum</t>
  </si>
  <si>
    <t>Naam</t>
  </si>
  <si>
    <t>Functie</t>
  </si>
  <si>
    <t>Handtekening</t>
  </si>
  <si>
    <t>Naam derden</t>
  </si>
  <si>
    <t>Taak derden</t>
  </si>
  <si>
    <t>Onderhouden liftinstallaties</t>
  </si>
  <si>
    <t>Referentie:</t>
  </si>
  <si>
    <r>
      <t xml:space="preserve">Uitsluitend aantal </t>
    </r>
    <r>
      <rPr>
        <b/>
        <sz val="10"/>
        <rFont val="Tahoma"/>
        <family val="2"/>
      </rPr>
      <t>service</t>
    </r>
    <r>
      <rPr>
        <sz val="10"/>
        <rFont val="Tahoma"/>
        <family val="2"/>
      </rPr>
      <t xml:space="preserve"> monteurs opgeven die ook storingsdiensten uitvoeren</t>
    </r>
  </si>
  <si>
    <t>Aantal monteurs binnen 20 km</t>
  </si>
  <si>
    <t>Aantal monteurs binnen 50 km</t>
  </si>
  <si>
    <t>Aantal monteurs binnen 70 km</t>
  </si>
  <si>
    <t>Naam Inschrijver:</t>
  </si>
  <si>
    <t>Kantooruren (werkzaam)</t>
  </si>
  <si>
    <t>Buiten Kantooruren (woonachtig)</t>
  </si>
  <si>
    <t>Offerteaanvraag:</t>
  </si>
  <si>
    <t>Naam contactpersoon Inschrijver:</t>
  </si>
  <si>
    <t>E-mail contactpersoon Inschrijver:</t>
  </si>
  <si>
    <t>Datum:</t>
  </si>
  <si>
    <t>Toelichting voor Inschrijver:</t>
  </si>
  <si>
    <t xml:space="preserve">Bij iedere vraag dient u aan te geven op welk document van het bestek en op welke pagina en paragraaf van het document de vraag betrekking heeft. </t>
  </si>
  <si>
    <t>Vraag 1</t>
  </si>
  <si>
    <t>Naam document:</t>
  </si>
  <si>
    <t>Pagina</t>
  </si>
  <si>
    <t>Paragraaf</t>
  </si>
  <si>
    <t>Vraag 2</t>
  </si>
  <si>
    <t>Vraag 3</t>
  </si>
  <si>
    <t>Vraag 4</t>
  </si>
  <si>
    <t>Vraag 5</t>
  </si>
  <si>
    <t>Vraag 6</t>
  </si>
  <si>
    <t>Vraag 7</t>
  </si>
  <si>
    <t>Vraag 8</t>
  </si>
  <si>
    <t>Vraag 9</t>
  </si>
  <si>
    <t>Vraag 10</t>
  </si>
  <si>
    <t>Assistentie keuring (jaartarief)</t>
  </si>
  <si>
    <t>Door Opdrachtnemer in te vullen</t>
  </si>
  <si>
    <t>Verklaring van Inschrijving</t>
  </si>
  <si>
    <t>Toelichting bij dit inschrijfbestand</t>
  </si>
  <si>
    <t>Verrekenprijzen</t>
  </si>
  <si>
    <t>Vragenformulier</t>
  </si>
  <si>
    <t>Voorbeeld van de brongegevens:</t>
  </si>
  <si>
    <t>Eigen verklaring</t>
  </si>
  <si>
    <t>Onderbouwing responstijden bij storingen (Omgeving Rotterdam)</t>
  </si>
  <si>
    <t>Onderhoudsduur en prijs</t>
  </si>
  <si>
    <t>Prijzenblad Onderhoud  (Alleen lezen)</t>
  </si>
  <si>
    <t>Totaal:</t>
  </si>
  <si>
    <t>Kosten Uren:</t>
  </si>
  <si>
    <t>Materiaalkosten:</t>
  </si>
  <si>
    <t>Totaal jaarkosten</t>
  </si>
  <si>
    <t>Lift 1</t>
  </si>
  <si>
    <t>Albeda College</t>
  </si>
  <si>
    <t>Liftfirma/Onderhoudsnummer</t>
  </si>
  <si>
    <t>Kone / 43047335</t>
  </si>
  <si>
    <t>Nummer keurende instantie</t>
  </si>
  <si>
    <t>Liftinstituut / 307602401</t>
  </si>
  <si>
    <t>Eurlicon productinformatie blad met Onderdeel</t>
  </si>
  <si>
    <t>Merk en type</t>
  </si>
  <si>
    <t>Opmerking / toelichting</t>
  </si>
  <si>
    <t>Garantie-termijn in jaren</t>
  </si>
  <si>
    <t>Materiaal kosten</t>
  </si>
  <si>
    <t>Kosten uren</t>
  </si>
  <si>
    <t>Totaal kosten / eenheid</t>
  </si>
  <si>
    <t>Kosten per jaar</t>
  </si>
  <si>
    <t>01.001 Algemeen: revisiebescheiden (*)</t>
  </si>
  <si>
    <t>01.002 Algemeen: informatie overdracht (*)</t>
  </si>
  <si>
    <t>01.003 Algemeen: garantie (*)</t>
  </si>
  <si>
    <t>01.005 Algemeen: keuring met proeflast</t>
  </si>
  <si>
    <t xml:space="preserve">Liftinstituut  </t>
  </si>
  <si>
    <t>Met proeflast</t>
  </si>
  <si>
    <t>01.006 Algemeen: toebehoren/hulpwerktuigen (*)</t>
  </si>
  <si>
    <t>01.007 Algemeen: niet lifttechnische en bouwkundige werkzaamheden (*)</t>
  </si>
  <si>
    <t>02.001 Besturing: besturing tractie compleet</t>
  </si>
  <si>
    <t>02.009 Besturing: cabinetableau vandaalbestendig</t>
  </si>
  <si>
    <t>02.016 Besturing: snelheidsbegrenzer</t>
  </si>
  <si>
    <t>03.014 Cabine: vervangen slofvoeringen liftcabine en tegengewicht</t>
  </si>
  <si>
    <t>07.002 Vang: vervangen</t>
  </si>
  <si>
    <t>08.003 Noodverlichting: vervangen noodverlichting in machinekamer (*)</t>
  </si>
  <si>
    <t>08.007 Schacht: aanbrengen automatische leidersmering (*)</t>
  </si>
  <si>
    <t>Totaal jaarkosten:</t>
  </si>
  <si>
    <t>Offertenummer:</t>
  </si>
  <si>
    <t>Lift 2</t>
  </si>
  <si>
    <t>Lift 3</t>
  </si>
  <si>
    <t>Lift 4</t>
  </si>
  <si>
    <t>Invulinstructie: oranje velden invullen (indien van toepassing)</t>
  </si>
  <si>
    <t>Post</t>
  </si>
  <si>
    <t>Omschrijving</t>
  </si>
  <si>
    <t>Toelichting/Opmerking/Overige zaken</t>
  </si>
  <si>
    <t>Kosten materiaal</t>
  </si>
  <si>
    <t>Totale kosten/post</t>
  </si>
  <si>
    <t>A</t>
  </si>
  <si>
    <t>Algemeen</t>
  </si>
  <si>
    <t>Revisiebescheiden</t>
  </si>
  <si>
    <t>Informatieoverdracht/Gebruiksinstructie</t>
  </si>
  <si>
    <t>Vergunningen/Precario recht</t>
  </si>
  <si>
    <t>Inrichting bouwterrein, schaftkeet, toiletvoorziening</t>
  </si>
  <si>
    <t>Coördinatie/opmeten/engineering</t>
  </si>
  <si>
    <t>Voeren/bijwonen van overleggen</t>
  </si>
  <si>
    <t xml:space="preserve">Afvoer sloop- en bouwafval, verpakkingsmateriaal en dergelijke </t>
  </si>
  <si>
    <t>Eindcontrole/Ingebruiknamekeuring door aangewezen instelling</t>
  </si>
  <si>
    <t>Oplevering</t>
  </si>
  <si>
    <t>10 (vrij in te vullen veld)</t>
  </si>
  <si>
    <t>B</t>
  </si>
  <si>
    <t>Demontage/Bouwkundige werkzaamheden</t>
  </si>
  <si>
    <t>Demonteren en afvoeren bestaande liftinstallatie, schacht bouwrijp maken</t>
  </si>
  <si>
    <t>Leveren en monteren complete liftschacht</t>
  </si>
  <si>
    <t>Liftput</t>
  </si>
  <si>
    <t>Indien van toepassing verleggen van ondergrondse (nuts)leidingen</t>
  </si>
  <si>
    <t>Indien van toepassing aanpassen van de elektrische voeding gebouw</t>
  </si>
  <si>
    <t>Herstelwerkzaamheden rondom weggenomen geveldelen</t>
  </si>
  <si>
    <t>Veiligheidsmaatregelen rondom weggenomen geveldelen</t>
  </si>
  <si>
    <t>Werkvloeren en eventuele steigers in de schacht en beveiligingen van de schachttoegangen</t>
  </si>
  <si>
    <t>Aanleg voedingsleiding nieuwe lift</t>
  </si>
  <si>
    <t>C</t>
  </si>
  <si>
    <t>Montage</t>
  </si>
  <si>
    <t>Leveren en monteren nieuwe liftinstallatie conform omschrijving in PvE</t>
  </si>
  <si>
    <t>2 (vrij in te vullen veld)</t>
  </si>
  <si>
    <t>KOSTEN VERVANGEN/AANBRENGEN LIFTINSTALLATIE</t>
  </si>
  <si>
    <t>D</t>
  </si>
  <si>
    <t>Garanties</t>
  </si>
  <si>
    <t>Kosten geven garantie</t>
  </si>
  <si>
    <t>Verzorgen garantieonderhoud incl. assistentie 1e vervolgkeuring</t>
  </si>
  <si>
    <t>3 (vrij in te vullen veld)</t>
  </si>
  <si>
    <t>KOSTEN GARANTIES</t>
  </si>
  <si>
    <t>TOTALE STICHTINGSKOSTEN</t>
  </si>
  <si>
    <t>Onderdelen</t>
  </si>
  <si>
    <t>Opmerking/toelichting</t>
  </si>
  <si>
    <t>Garantietermijn in jaren</t>
  </si>
  <si>
    <t>Materiaalkosten</t>
  </si>
  <si>
    <t>Totaal kosten/post</t>
  </si>
  <si>
    <t>Onderdelen Besturing: Besturing Compleet</t>
  </si>
  <si>
    <t>Onderdelen Besturing: Regeling Compleet</t>
  </si>
  <si>
    <t>Onderdelen Besturing: Cabinetableau RVS</t>
  </si>
  <si>
    <t>Onderdelen Besturing: Haltableau RVS</t>
  </si>
  <si>
    <t>Onderdelen Besturing: Buffers</t>
  </si>
  <si>
    <t>Onderdelen Besturing: snelheidsbegrenzer</t>
  </si>
  <si>
    <t>Onderdelen Cabinedeuren: Vervangen Compleet Standaard</t>
  </si>
  <si>
    <t>Onderdelen Cabinedeuren: Vervangen deuraandrijving</t>
  </si>
  <si>
    <t>Onderdelen Cabinedeuren: Aanbrengen sensorlijst deurbeveiliging</t>
  </si>
  <si>
    <t>Onderdelen Schachtdeuren: Vervangen Schuifdeuren in Schacht Standaard</t>
  </si>
  <si>
    <t>Onderdelen Aandrijving: Aandrijving compleet</t>
  </si>
  <si>
    <t>Onderdelen Aandrijving Revisie Machine; draagkabels en tractieschijf vervangen</t>
  </si>
  <si>
    <t>Onderdelen Aandrijving Revisie Aggregaat; stuurblok vervangen</t>
  </si>
  <si>
    <t>Onderdelen Vang: Vervangen</t>
  </si>
  <si>
    <t>Case Renovatie</t>
  </si>
  <si>
    <t>Case Nieuwe lift</t>
  </si>
  <si>
    <t>Prijs voor het jaarlijks onderhoud</t>
  </si>
  <si>
    <t>Prijs voor Case Renovatie</t>
  </si>
  <si>
    <t>Prijs voor Case Nieuwe lift</t>
  </si>
  <si>
    <t>Aantal jaren</t>
  </si>
  <si>
    <t>Correctief OH</t>
  </si>
  <si>
    <t>Aantal liften</t>
  </si>
  <si>
    <t>Jaarkosten per lift</t>
  </si>
  <si>
    <t>Jaarkosten Case nieuwe lift</t>
  </si>
  <si>
    <t>Jaarkosten nieuwe lift</t>
  </si>
  <si>
    <t>Totale jaarkosten</t>
  </si>
  <si>
    <t>Personeelsbezetting</t>
  </si>
  <si>
    <t>Dit inschrijfbestand bevat 9 werkbladen:</t>
  </si>
  <si>
    <t>Instructie: Vul alle werkbladen volledig in. (Het Prijzenblad Onderhoud wordt automatisch ingevuld met de brongegevens.)</t>
  </si>
  <si>
    <t>Totaal excl. opslagen</t>
  </si>
  <si>
    <t>opslagen (&gt; € 3.500)</t>
  </si>
  <si>
    <t>Totaal incl. opslagen</t>
  </si>
  <si>
    <t>Inschrijving Nieuwbouw</t>
  </si>
  <si>
    <t>Inschrijving Renovatie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</si>
</sst>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quot;€&quot;\ #,##0"/>
    <numFmt numFmtId="166" formatCode="0.0"/>
    <numFmt numFmtId="167" formatCode="&quot;€&quot;\ #,##0.00_-"/>
    <numFmt numFmtId="168" formatCode="_-&quot;€&quot;\ * #,##0.00_-;_-&quot;€&quot;\ * #,##0.00\-;_-&quot;€&quot;\ * &quot;-&quot;??_-;_-@_-"/>
  </numFmts>
  <fonts count="53"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b/>
      <sz val="11"/>
      <color rgb="FFFFFFFF"/>
      <name val="Calibri"/>
      <family val="2"/>
    </font>
    <font>
      <sz val="11"/>
      <color rgb="FF000000"/>
      <name val="Calibri"/>
      <family val="2"/>
    </font>
    <font>
      <sz val="11"/>
      <color rgb="FF000000"/>
      <name val="Calibri"/>
      <family val="2"/>
    </font>
    <font>
      <sz val="10"/>
      <color indexed="8"/>
      <name val="Arial"/>
      <family val="2"/>
    </font>
    <font>
      <b/>
      <sz val="11"/>
      <color rgb="FF000000"/>
      <name val="Calibri"/>
      <family val="2"/>
    </font>
    <font>
      <sz val="11"/>
      <color theme="6" tint="0.79998168889431442"/>
      <name val="Calibri"/>
      <family val="2"/>
    </font>
    <font>
      <b/>
      <sz val="22"/>
      <name val="Calibri"/>
      <family val="2"/>
    </font>
    <font>
      <sz val="11"/>
      <color rgb="FF000000"/>
      <name val="Calibri"/>
      <family val="2"/>
    </font>
    <font>
      <sz val="12"/>
      <name val="Arial"/>
      <family val="2"/>
    </font>
    <font>
      <sz val="10"/>
      <name val="Arial"/>
      <family val="2"/>
    </font>
    <font>
      <b/>
      <sz val="12"/>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b/>
      <sz val="16"/>
      <color rgb="FF000000"/>
      <name val="Calibri"/>
      <family val="2"/>
    </font>
    <font>
      <sz val="11"/>
      <color rgb="FFFF0000"/>
      <name val="Calibri"/>
      <family val="2"/>
    </font>
    <font>
      <b/>
      <sz val="11"/>
      <name val="Calibri"/>
      <family val="2"/>
    </font>
    <font>
      <b/>
      <sz val="20"/>
      <color rgb="FF000000"/>
      <name val="Tahoma"/>
      <family val="2"/>
    </font>
    <font>
      <b/>
      <sz val="16"/>
      <color rgb="FFFF0000"/>
      <name val="Calibri"/>
      <family val="2"/>
    </font>
    <font>
      <sz val="11"/>
      <color rgb="FF333333"/>
      <name val="Calibri"/>
      <family val="2"/>
      <scheme val="minor"/>
    </font>
    <font>
      <b/>
      <sz val="14"/>
      <color rgb="FF000000"/>
      <name val="Calibri"/>
      <family val="2"/>
    </font>
    <font>
      <b/>
      <sz val="20"/>
      <color rgb="FF000000"/>
      <name val="Calibri"/>
      <family val="2"/>
    </font>
    <font>
      <b/>
      <sz val="11"/>
      <name val="Tahoma"/>
      <family val="2"/>
    </font>
    <font>
      <sz val="10"/>
      <name val="Tahoma"/>
      <family val="2"/>
    </font>
    <font>
      <sz val="9"/>
      <name val="Tahoma"/>
      <family val="2"/>
    </font>
    <font>
      <b/>
      <sz val="10"/>
      <name val="Tahoma"/>
      <family val="2"/>
    </font>
    <font>
      <b/>
      <sz val="9"/>
      <name val="Tahoma"/>
      <family val="2"/>
    </font>
    <font>
      <b/>
      <sz val="9"/>
      <color indexed="9"/>
      <name val="Tahoma"/>
      <family val="2"/>
    </font>
    <font>
      <sz val="11"/>
      <name val="Tahoma"/>
      <family val="2"/>
    </font>
    <font>
      <sz val="11"/>
      <name val="Arial"/>
      <family val="2"/>
    </font>
    <font>
      <i/>
      <sz val="11"/>
      <name val="Tahoma"/>
      <family val="2"/>
    </font>
    <font>
      <b/>
      <sz val="12"/>
      <name val="Tahoma"/>
      <family val="2"/>
    </font>
    <font>
      <b/>
      <sz val="16"/>
      <color theme="1"/>
      <name val="Calibri"/>
      <family val="2"/>
      <scheme val="minor"/>
    </font>
    <font>
      <b/>
      <sz val="16"/>
      <name val="Calibri"/>
      <family val="2"/>
      <scheme val="minor"/>
    </font>
    <font>
      <b/>
      <sz val="14"/>
      <name val="Tahoma"/>
      <family val="2"/>
    </font>
    <font>
      <sz val="11"/>
      <color theme="0"/>
      <name val="Calibri"/>
      <family val="2"/>
      <scheme val="minor"/>
    </font>
    <font>
      <b/>
      <sz val="10"/>
      <color theme="1"/>
      <name val="Tahoma"/>
      <family val="2"/>
    </font>
    <font>
      <b/>
      <sz val="14"/>
      <color theme="1"/>
      <name val="Tahoma"/>
      <family val="2"/>
    </font>
    <font>
      <sz val="10"/>
      <color theme="1"/>
      <name val="Tahoma"/>
      <family val="2"/>
    </font>
    <font>
      <b/>
      <sz val="11"/>
      <color theme="1"/>
      <name val="Tahoma"/>
      <family val="2"/>
    </font>
    <font>
      <sz val="10"/>
      <color indexed="8"/>
      <name val="Tahoma"/>
      <family val="2"/>
    </font>
    <font>
      <sz val="11"/>
      <name val="Calibri"/>
      <family val="2"/>
      <scheme val="minor"/>
    </font>
    <font>
      <b/>
      <sz val="11"/>
      <name val="Calibri"/>
      <family val="2"/>
      <scheme val="minor"/>
    </font>
    <font>
      <sz val="11"/>
      <color theme="1"/>
      <name val="Tahoma"/>
      <family val="2"/>
    </font>
    <font>
      <i/>
      <sz val="11"/>
      <color theme="1"/>
      <name val="Tahoma"/>
      <family val="2"/>
    </font>
    <font>
      <b/>
      <sz val="11"/>
      <color indexed="8"/>
      <name val="Tahoma"/>
      <family val="2"/>
    </font>
  </fonts>
  <fills count="23">
    <fill>
      <patternFill patternType="none"/>
    </fill>
    <fill>
      <patternFill patternType="gray125"/>
    </fill>
    <fill>
      <patternFill patternType="solid">
        <fgColor rgb="FFDEE5F0"/>
        <bgColor rgb="FF000000"/>
      </patternFill>
    </fill>
    <fill>
      <patternFill patternType="solid">
        <fgColor rgb="FFBEC9E3"/>
        <bgColor rgb="FF000000"/>
      </patternFill>
    </fill>
    <fill>
      <patternFill patternType="solid">
        <fgColor theme="6" tint="0.59999389629810485"/>
        <bgColor indexed="64"/>
      </patternFill>
    </fill>
    <fill>
      <patternFill patternType="solid">
        <fgColor theme="6"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99"/>
        <bgColor indexed="64"/>
      </patternFill>
    </fill>
    <fill>
      <patternFill patternType="solid">
        <fgColor theme="6" tint="0.79998168889431442"/>
        <bgColor indexed="64"/>
      </patternFill>
    </fill>
    <fill>
      <patternFill patternType="solid">
        <fgColor rgb="FFC0C0C0"/>
        <bgColor indexed="64"/>
      </patternFill>
    </fill>
    <fill>
      <patternFill patternType="solid">
        <fgColor theme="6" tint="0.39997558519241921"/>
        <bgColor indexed="64"/>
      </patternFill>
    </fill>
    <fill>
      <patternFill patternType="solid">
        <fgColor rgb="FF92D050"/>
        <bgColor rgb="FF000000"/>
      </patternFill>
    </fill>
    <fill>
      <patternFill patternType="solid">
        <fgColor rgb="FF92D050"/>
        <bgColor indexed="64"/>
      </patternFill>
    </fill>
    <fill>
      <patternFill patternType="solid">
        <fgColor theme="0" tint="-0.34998626667073579"/>
        <bgColor indexed="64"/>
      </patternFill>
    </fill>
    <fill>
      <patternFill patternType="solid">
        <fgColor rgb="FF99CC00"/>
        <bgColor indexed="64"/>
      </patternFill>
    </fill>
    <fill>
      <patternFill patternType="solid">
        <fgColor theme="5" tint="0.59999389629810485"/>
        <bgColor indexed="64"/>
      </patternFill>
    </fill>
    <fill>
      <patternFill patternType="solid">
        <fgColor rgb="FF009900"/>
        <bgColor indexed="64"/>
      </patternFill>
    </fill>
    <fill>
      <patternFill patternType="solid">
        <fgColor rgb="FF00B050"/>
        <bgColor indexed="64"/>
      </patternFill>
    </fill>
    <fill>
      <patternFill patternType="solid">
        <fgColor theme="9" tint="0.59999389629810485"/>
        <bgColor indexed="64"/>
      </patternFill>
    </fill>
    <fill>
      <patternFill patternType="solid">
        <fgColor indexed="9"/>
        <bgColor auto="1"/>
      </patternFill>
    </fill>
  </fills>
  <borders count="98">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34998626667073579"/>
      </right>
      <top/>
      <bottom style="thin">
        <color theme="0" tint="-0.3499862666707357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24994659260841701"/>
      </bottom>
      <diagonal/>
    </border>
    <border>
      <left/>
      <right/>
      <top/>
      <bottom style="thin">
        <color theme="0" tint="-0.2499465926084170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top style="thin">
        <color indexed="64"/>
      </top>
      <bottom/>
      <diagonal/>
    </border>
    <border>
      <left style="thin">
        <color theme="1" tint="0.499984740745262"/>
      </left>
      <right style="thin">
        <color indexed="64"/>
      </right>
      <top style="thin">
        <color indexed="64"/>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right style="thin">
        <color indexed="64"/>
      </right>
      <top style="thin">
        <color indexed="64"/>
      </top>
      <bottom style="thin">
        <color theme="1" tint="0.499984740745262"/>
      </bottom>
      <diagonal/>
    </border>
    <border>
      <left/>
      <right style="thin">
        <color indexed="64"/>
      </right>
      <top style="thin">
        <color theme="1" tint="0.499984740745262"/>
      </top>
      <bottom style="thin">
        <color theme="1" tint="0.499984740745262"/>
      </bottom>
      <diagonal/>
    </border>
    <border>
      <left/>
      <right style="thin">
        <color indexed="64"/>
      </right>
      <top style="thin">
        <color theme="1" tint="0.499984740745262"/>
      </top>
      <bottom style="thin">
        <color indexed="64"/>
      </bottom>
      <diagonal/>
    </border>
    <border>
      <left style="thin">
        <color theme="1" tint="0.499984740745262"/>
      </left>
      <right style="thin">
        <color theme="1" tint="0.499984740745262"/>
      </right>
      <top style="thin">
        <color indexed="64"/>
      </top>
      <bottom/>
      <diagonal/>
    </border>
    <border>
      <left style="thin">
        <color indexed="64"/>
      </left>
      <right style="thin">
        <color theme="1" tint="0.499984740745262"/>
      </right>
      <top style="thin">
        <color indexed="64"/>
      </top>
      <bottom/>
      <diagonal/>
    </border>
    <border>
      <left style="thin">
        <color indexed="64"/>
      </left>
      <right style="thin">
        <color theme="1" tint="0.499984740745262"/>
      </right>
      <top/>
      <bottom/>
      <diagonal/>
    </border>
    <border>
      <left style="thin">
        <color indexed="64"/>
      </left>
      <right style="thin">
        <color theme="1" tint="0.499984740745262"/>
      </right>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theme="1" tint="0.499984740745262"/>
      </right>
      <top style="thin">
        <color indexed="64"/>
      </top>
      <bottom style="thin">
        <color theme="1" tint="0.499984740745262"/>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tint="-0.34998626667073579"/>
      </left>
      <right style="thin">
        <color theme="0" tint="-0.34998626667073579"/>
      </right>
      <top/>
      <bottom style="thin">
        <color indexed="64"/>
      </bottom>
      <diagonal/>
    </border>
    <border>
      <left style="thin">
        <color theme="1" tint="0.499984740745262"/>
      </left>
      <right style="thin">
        <color auto="1"/>
      </right>
      <top style="thin">
        <color theme="1" tint="0.499984740745262"/>
      </top>
      <bottom style="medium">
        <color auto="1"/>
      </bottom>
      <diagonal/>
    </border>
    <border>
      <left style="thin">
        <color indexed="64"/>
      </left>
      <right style="thin">
        <color theme="0"/>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rgb="FF000000"/>
      </right>
      <top style="thin">
        <color rgb="FF000000"/>
      </top>
      <bottom style="thin">
        <color rgb="FF000000"/>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9">
    <xf numFmtId="0" fontId="0" fillId="0" borderId="0"/>
    <xf numFmtId="44" fontId="8" fillId="0" borderId="0" applyFont="0" applyFill="0" applyBorder="0" applyAlignment="0" applyProtection="0"/>
    <xf numFmtId="0" fontId="10" fillId="0" borderId="0"/>
    <xf numFmtId="0" fontId="5" fillId="0" borderId="0"/>
    <xf numFmtId="9" fontId="14" fillId="0" borderId="0" applyFont="0" applyFill="0" applyBorder="0" applyAlignment="0" applyProtection="0"/>
    <xf numFmtId="0" fontId="15" fillId="0" borderId="0"/>
    <xf numFmtId="0" fontId="15" fillId="0" borderId="0"/>
    <xf numFmtId="0" fontId="16" fillId="0" borderId="0"/>
    <xf numFmtId="0" fontId="16" fillId="0" borderId="0"/>
    <xf numFmtId="0" fontId="4" fillId="0" borderId="0"/>
    <xf numFmtId="0" fontId="8" fillId="0" borderId="0"/>
    <xf numFmtId="0" fontId="3" fillId="0" borderId="0"/>
    <xf numFmtId="44" fontId="3" fillId="0" borderId="0" applyFont="0" applyFill="0" applyBorder="0" applyAlignment="0" applyProtection="0"/>
    <xf numFmtId="0" fontId="16" fillId="0" borderId="0"/>
    <xf numFmtId="0" fontId="16" fillId="0" borderId="0"/>
    <xf numFmtId="0" fontId="2" fillId="0" borderId="0"/>
    <xf numFmtId="44" fontId="2" fillId="0" borderId="0" applyFont="0" applyFill="0" applyBorder="0" applyAlignment="0" applyProtection="0"/>
    <xf numFmtId="0" fontId="10" fillId="0" borderId="0"/>
    <xf numFmtId="44" fontId="2" fillId="0" borderId="0" applyFont="0" applyFill="0" applyBorder="0" applyAlignment="0" applyProtection="0"/>
  </cellStyleXfs>
  <cellXfs count="428">
    <xf numFmtId="0" fontId="0" fillId="0" borderId="0" xfId="0"/>
    <xf numFmtId="0" fontId="0" fillId="0" borderId="0" xfId="0" applyAlignment="1">
      <alignment horizontal="center" textRotation="90"/>
    </xf>
    <xf numFmtId="0" fontId="0" fillId="0" borderId="0" xfId="0" applyAlignment="1">
      <alignment horizontal="center"/>
    </xf>
    <xf numFmtId="3" fontId="0" fillId="0" borderId="0" xfId="0" applyNumberFormat="1" applyAlignment="1">
      <alignment horizontal="center"/>
    </xf>
    <xf numFmtId="0" fontId="4" fillId="0" borderId="0" xfId="9"/>
    <xf numFmtId="0" fontId="18" fillId="12" borderId="9" xfId="9" applyFont="1" applyFill="1" applyBorder="1" applyAlignment="1">
      <alignment horizontal="center"/>
    </xf>
    <xf numFmtId="0" fontId="18" fillId="12" borderId="9" xfId="0" applyFont="1" applyFill="1" applyBorder="1" applyAlignment="1">
      <alignment horizontal="center"/>
    </xf>
    <xf numFmtId="0" fontId="0" fillId="0" borderId="0" xfId="0" applyAlignment="1" applyProtection="1">
      <alignment vertical="center"/>
    </xf>
    <xf numFmtId="0" fontId="9" fillId="11" borderId="12" xfId="0" applyFont="1" applyFill="1" applyBorder="1" applyAlignment="1" applyProtection="1">
      <alignment vertical="center"/>
    </xf>
    <xf numFmtId="3" fontId="6" fillId="11" borderId="9" xfId="0" applyNumberFormat="1" applyFont="1" applyFill="1" applyBorder="1" applyAlignment="1" applyProtection="1">
      <alignment horizontal="center" vertical="center" wrapText="1"/>
    </xf>
    <xf numFmtId="1" fontId="0" fillId="0" borderId="0" xfId="0" applyNumberFormat="1" applyAlignment="1" applyProtection="1">
      <alignment horizontal="center" vertical="center"/>
    </xf>
    <xf numFmtId="0" fontId="0" fillId="0" borderId="0" xfId="0" applyNumberFormat="1" applyAlignment="1" applyProtection="1">
      <alignment horizontal="center" vertical="center"/>
    </xf>
    <xf numFmtId="3" fontId="0" fillId="0" borderId="0" xfId="0" applyNumberFormat="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11" fillId="0" borderId="0" xfId="0" applyFont="1" applyAlignment="1" applyProtection="1">
      <alignment horizontal="center" vertical="center"/>
    </xf>
    <xf numFmtId="1" fontId="0" fillId="0" borderId="0" xfId="0" applyNumberFormat="1" applyFill="1" applyBorder="1" applyAlignment="1" applyProtection="1">
      <alignment horizontal="center" vertical="center"/>
    </xf>
    <xf numFmtId="1" fontId="8" fillId="0" borderId="0" xfId="0" applyNumberFormat="1" applyFont="1" applyAlignment="1" applyProtection="1">
      <alignment horizontal="center" vertical="center"/>
    </xf>
    <xf numFmtId="164" fontId="9" fillId="0" borderId="0" xfId="1" applyNumberFormat="1" applyFont="1" applyAlignment="1" applyProtection="1">
      <alignment horizontal="center" vertical="center"/>
    </xf>
    <xf numFmtId="0" fontId="8" fillId="0" borderId="0" xfId="0" applyFont="1" applyAlignment="1" applyProtection="1">
      <alignment horizontal="center" vertical="center"/>
    </xf>
    <xf numFmtId="0" fontId="0" fillId="7" borderId="0" xfId="0" applyFill="1"/>
    <xf numFmtId="0" fontId="0" fillId="0" borderId="7" xfId="0" applyBorder="1" applyAlignment="1" applyProtection="1">
      <alignment horizontal="center" vertical="center"/>
    </xf>
    <xf numFmtId="0" fontId="0" fillId="0" borderId="0" xfId="0" applyAlignment="1">
      <alignment vertical="top"/>
    </xf>
    <xf numFmtId="0" fontId="22" fillId="6" borderId="0" xfId="0" applyFont="1" applyFill="1"/>
    <xf numFmtId="0" fontId="22" fillId="6" borderId="0" xfId="0" applyNumberFormat="1" applyFont="1" applyFill="1" applyAlignment="1" applyProtection="1">
      <alignment horizontal="center" vertical="center"/>
    </xf>
    <xf numFmtId="0" fontId="23" fillId="6" borderId="9" xfId="0" applyFont="1" applyFill="1" applyBorder="1" applyAlignment="1">
      <alignment vertical="top"/>
    </xf>
    <xf numFmtId="0" fontId="0" fillId="0" borderId="0" xfId="0" applyBorder="1" applyAlignment="1" applyProtection="1">
      <alignment vertical="center"/>
    </xf>
    <xf numFmtId="0" fontId="22" fillId="6" borderId="0" xfId="0" applyFont="1" applyFill="1" applyAlignment="1" applyProtection="1">
      <alignment horizontal="center" vertical="center"/>
    </xf>
    <xf numFmtId="0" fontId="23" fillId="6" borderId="9" xfId="0" applyFont="1" applyFill="1" applyBorder="1" applyAlignment="1">
      <alignment horizontal="center" vertical="top"/>
    </xf>
    <xf numFmtId="0" fontId="22" fillId="6" borderId="0" xfId="0" applyFont="1" applyFill="1" applyAlignment="1">
      <alignment horizontal="center"/>
    </xf>
    <xf numFmtId="0" fontId="7" fillId="14" borderId="0" xfId="10" applyFont="1" applyFill="1" applyAlignment="1">
      <alignment horizontal="left"/>
    </xf>
    <xf numFmtId="49" fontId="8" fillId="2" borderId="0" xfId="10" applyNumberFormat="1" applyFill="1" applyAlignment="1">
      <alignment horizontal="left"/>
    </xf>
    <xf numFmtId="49" fontId="8" fillId="3" borderId="0" xfId="10" applyNumberFormat="1" applyFill="1" applyAlignment="1">
      <alignment horizontal="left"/>
    </xf>
    <xf numFmtId="3" fontId="6" fillId="13" borderId="11" xfId="0" applyNumberFormat="1" applyFont="1" applyFill="1" applyBorder="1" applyAlignment="1" applyProtection="1">
      <alignment horizontal="center" vertical="center"/>
    </xf>
    <xf numFmtId="0" fontId="8" fillId="7" borderId="0" xfId="0" applyFont="1" applyFill="1" applyBorder="1" applyAlignment="1" applyProtection="1">
      <alignment horizontal="left" vertical="center" wrapText="1"/>
    </xf>
    <xf numFmtId="0" fontId="22" fillId="7" borderId="0" xfId="0" applyFont="1" applyFill="1" applyBorder="1" applyAlignment="1" applyProtection="1">
      <alignment horizontal="left" vertical="center"/>
    </xf>
    <xf numFmtId="0" fontId="22" fillId="7" borderId="0" xfId="0" applyFont="1" applyFill="1"/>
    <xf numFmtId="0" fontId="9" fillId="11" borderId="10" xfId="0" applyFont="1" applyFill="1" applyBorder="1" applyAlignment="1" applyProtection="1">
      <alignment horizontal="left" vertical="center"/>
    </xf>
    <xf numFmtId="164" fontId="6" fillId="13" borderId="18" xfId="0" applyNumberFormat="1" applyFont="1" applyFill="1" applyBorder="1" applyAlignment="1" applyProtection="1">
      <alignment horizontal="center" vertical="center"/>
    </xf>
    <xf numFmtId="0" fontId="8" fillId="11" borderId="19" xfId="0" applyFont="1" applyFill="1" applyBorder="1" applyAlignment="1" applyProtection="1">
      <alignment vertical="center"/>
    </xf>
    <xf numFmtId="0" fontId="3" fillId="7" borderId="0" xfId="11" applyFill="1"/>
    <xf numFmtId="0" fontId="3" fillId="16" borderId="0" xfId="11" applyFill="1"/>
    <xf numFmtId="0" fontId="29" fillId="7" borderId="9" xfId="11" applyFont="1" applyFill="1" applyBorder="1"/>
    <xf numFmtId="0" fontId="35" fillId="7" borderId="9" xfId="11" applyFont="1" applyFill="1" applyBorder="1" applyProtection="1">
      <protection locked="0"/>
    </xf>
    <xf numFmtId="0" fontId="35" fillId="7" borderId="0" xfId="11" applyFont="1" applyFill="1"/>
    <xf numFmtId="0" fontId="35" fillId="7" borderId="15" xfId="11" applyFont="1" applyFill="1" applyBorder="1"/>
    <xf numFmtId="0" fontId="35" fillId="7" borderId="17" xfId="11" applyFont="1" applyFill="1" applyBorder="1"/>
    <xf numFmtId="0" fontId="29" fillId="7" borderId="14" xfId="11" applyFont="1" applyFill="1" applyBorder="1"/>
    <xf numFmtId="0" fontId="35" fillId="7" borderId="1" xfId="11" applyFont="1" applyFill="1" applyBorder="1"/>
    <xf numFmtId="0" fontId="35" fillId="7" borderId="2" xfId="11" applyFont="1" applyFill="1" applyBorder="1"/>
    <xf numFmtId="0" fontId="35" fillId="7" borderId="4" xfId="11" applyFont="1" applyFill="1" applyBorder="1"/>
    <xf numFmtId="0" fontId="36" fillId="7" borderId="0" xfId="11" applyFont="1" applyFill="1"/>
    <xf numFmtId="0" fontId="35" fillId="7" borderId="0" xfId="11" applyFont="1" applyFill="1" applyAlignment="1">
      <alignment wrapText="1"/>
    </xf>
    <xf numFmtId="0" fontId="35" fillId="7" borderId="27" xfId="11" applyFont="1" applyFill="1" applyBorder="1"/>
    <xf numFmtId="0" fontId="35" fillId="7" borderId="28" xfId="11" applyFont="1" applyFill="1" applyBorder="1"/>
    <xf numFmtId="0" fontId="35" fillId="7" borderId="29" xfId="11" applyFont="1" applyFill="1" applyBorder="1"/>
    <xf numFmtId="0" fontId="35" fillId="0" borderId="9" xfId="11" applyFont="1" applyBorder="1" applyAlignment="1">
      <alignment horizontal="left"/>
    </xf>
    <xf numFmtId="0" fontId="3" fillId="7" borderId="6" xfId="11" applyFill="1" applyBorder="1"/>
    <xf numFmtId="0" fontId="3" fillId="7" borderId="20" xfId="11" applyFill="1" applyBorder="1"/>
    <xf numFmtId="0" fontId="35" fillId="7" borderId="30" xfId="11" applyFont="1" applyFill="1" applyBorder="1"/>
    <xf numFmtId="0" fontId="35" fillId="7" borderId="31" xfId="11" applyFont="1" applyFill="1" applyBorder="1"/>
    <xf numFmtId="0" fontId="37" fillId="7" borderId="34" xfId="11" applyFont="1" applyFill="1" applyBorder="1" applyAlignment="1">
      <alignment vertical="top"/>
    </xf>
    <xf numFmtId="0" fontId="35" fillId="7" borderId="35" xfId="11" applyFont="1" applyFill="1" applyBorder="1"/>
    <xf numFmtId="0" fontId="35" fillId="7" borderId="36" xfId="11" applyFont="1" applyFill="1" applyBorder="1"/>
    <xf numFmtId="0" fontId="35" fillId="7" borderId="32" xfId="11" applyFont="1" applyFill="1" applyBorder="1"/>
    <xf numFmtId="0" fontId="35" fillId="7" borderId="32" xfId="11" applyFont="1" applyFill="1" applyBorder="1" applyProtection="1">
      <protection locked="0"/>
    </xf>
    <xf numFmtId="0" fontId="35" fillId="7" borderId="33" xfId="11" applyFont="1" applyFill="1" applyBorder="1" applyProtection="1">
      <protection locked="0"/>
    </xf>
    <xf numFmtId="0" fontId="35" fillId="16" borderId="0" xfId="11" applyFont="1" applyFill="1"/>
    <xf numFmtId="0" fontId="31" fillId="0" borderId="0" xfId="11" applyFont="1" applyAlignment="1">
      <alignment horizontal="left" vertical="center" wrapText="1"/>
    </xf>
    <xf numFmtId="0" fontId="3" fillId="0" borderId="0" xfId="11" applyAlignment="1">
      <alignment vertical="center" wrapText="1"/>
    </xf>
    <xf numFmtId="44" fontId="33" fillId="0" borderId="0" xfId="12" applyFont="1" applyFill="1" applyBorder="1" applyAlignment="1" applyProtection="1">
      <alignment horizontal="left" vertical="center" wrapText="1"/>
    </xf>
    <xf numFmtId="0" fontId="31" fillId="0" borderId="0" xfId="11" applyFont="1" applyFill="1" applyBorder="1" applyAlignment="1">
      <alignment horizontal="left" vertical="center" wrapText="1"/>
    </xf>
    <xf numFmtId="167" fontId="31" fillId="0" borderId="0" xfId="8" applyNumberFormat="1" applyFont="1" applyFill="1" applyBorder="1" applyAlignment="1" applyProtection="1">
      <alignment horizontal="left" vertical="center" wrapText="1"/>
      <protection locked="0"/>
    </xf>
    <xf numFmtId="164" fontId="31" fillId="0" borderId="39" xfId="8" applyNumberFormat="1" applyFont="1" applyBorder="1" applyAlignment="1" applyProtection="1">
      <alignment horizontal="left" vertical="center" wrapText="1"/>
      <protection locked="0"/>
    </xf>
    <xf numFmtId="0" fontId="30" fillId="0" borderId="39" xfId="8" applyFont="1" applyFill="1" applyBorder="1" applyAlignment="1">
      <alignment vertical="center" wrapText="1"/>
    </xf>
    <xf numFmtId="0" fontId="31" fillId="0" borderId="39" xfId="8" applyFont="1" applyBorder="1" applyAlignment="1">
      <alignment horizontal="left" vertical="center" wrapText="1"/>
    </xf>
    <xf numFmtId="0" fontId="0" fillId="7" borderId="0" xfId="0" applyFill="1" applyAlignment="1">
      <alignment wrapText="1"/>
    </xf>
    <xf numFmtId="0" fontId="8" fillId="11" borderId="5" xfId="0" applyFont="1" applyFill="1" applyBorder="1" applyAlignment="1" applyProtection="1">
      <alignment horizontal="left" vertical="center" wrapText="1"/>
    </xf>
    <xf numFmtId="0" fontId="0" fillId="0" borderId="0" xfId="0" applyAlignment="1">
      <alignment wrapText="1"/>
    </xf>
    <xf numFmtId="0" fontId="25" fillId="7" borderId="14" xfId="0" applyFont="1" applyFill="1" applyBorder="1" applyAlignment="1" applyProtection="1">
      <alignment horizontal="left" vertical="center"/>
    </xf>
    <xf numFmtId="0" fontId="22" fillId="7" borderId="14" xfId="0" applyFont="1" applyFill="1" applyBorder="1" applyAlignment="1" applyProtection="1">
      <alignment horizontal="left" vertical="center" wrapText="1"/>
    </xf>
    <xf numFmtId="0" fontId="8" fillId="7" borderId="3" xfId="0" applyFont="1" applyFill="1" applyBorder="1" applyAlignment="1" applyProtection="1">
      <alignment horizontal="left" vertical="center" wrapText="1"/>
    </xf>
    <xf numFmtId="164" fontId="0" fillId="7" borderId="3" xfId="0" applyNumberFormat="1" applyFill="1" applyBorder="1" applyAlignment="1" applyProtection="1">
      <alignment horizontal="center" vertical="center"/>
    </xf>
    <xf numFmtId="3" fontId="0" fillId="0" borderId="39" xfId="0" applyNumberFormat="1" applyFill="1" applyBorder="1" applyAlignment="1" applyProtection="1">
      <alignment horizontal="center" vertical="center"/>
      <protection locked="0"/>
    </xf>
    <xf numFmtId="0" fontId="8" fillId="11" borderId="39" xfId="0" applyFont="1" applyFill="1" applyBorder="1" applyAlignment="1" applyProtection="1">
      <alignment vertical="center"/>
    </xf>
    <xf numFmtId="0" fontId="9" fillId="11" borderId="39" xfId="0" applyFont="1" applyFill="1" applyBorder="1" applyAlignment="1" applyProtection="1">
      <alignment vertical="center"/>
    </xf>
    <xf numFmtId="0" fontId="9" fillId="11" borderId="39" xfId="0" applyFont="1" applyFill="1" applyBorder="1" applyAlignment="1" applyProtection="1">
      <alignment horizontal="left" vertical="center"/>
    </xf>
    <xf numFmtId="4" fontId="0" fillId="0" borderId="39" xfId="0" applyNumberFormat="1" applyFill="1" applyBorder="1" applyAlignment="1" applyProtection="1">
      <alignment horizontal="center" vertical="center"/>
      <protection locked="0"/>
    </xf>
    <xf numFmtId="164" fontId="0" fillId="0" borderId="39" xfId="0" applyNumberFormat="1" applyFill="1" applyBorder="1" applyAlignment="1" applyProtection="1">
      <alignment horizontal="center" vertical="center"/>
      <protection locked="0"/>
    </xf>
    <xf numFmtId="9" fontId="0" fillId="0" borderId="39" xfId="4" applyFont="1" applyFill="1" applyBorder="1" applyAlignment="1" applyProtection="1">
      <alignment horizontal="center" vertical="center"/>
      <protection locked="0"/>
    </xf>
    <xf numFmtId="9" fontId="8" fillId="13" borderId="39" xfId="4" applyFont="1" applyFill="1" applyBorder="1" applyAlignment="1" applyProtection="1">
      <alignment horizontal="center" vertical="center"/>
    </xf>
    <xf numFmtId="2" fontId="0" fillId="0" borderId="39" xfId="0" applyNumberFormat="1" applyFill="1" applyBorder="1" applyAlignment="1" applyProtection="1">
      <alignment horizontal="center" vertical="center"/>
      <protection locked="0"/>
    </xf>
    <xf numFmtId="166" fontId="0" fillId="7" borderId="39" xfId="0" applyNumberFormat="1" applyFill="1" applyBorder="1" applyAlignment="1" applyProtection="1">
      <alignment horizontal="center" vertical="center"/>
      <protection locked="0"/>
    </xf>
    <xf numFmtId="0" fontId="9" fillId="11" borderId="39" xfId="0" applyFont="1" applyFill="1" applyBorder="1" applyAlignment="1" applyProtection="1">
      <alignment horizontal="left" vertical="center" wrapText="1"/>
    </xf>
    <xf numFmtId="0" fontId="0" fillId="11" borderId="39" xfId="0" applyFill="1" applyBorder="1" applyAlignment="1" applyProtection="1">
      <alignment horizontal="left" vertical="center" wrapText="1"/>
    </xf>
    <xf numFmtId="0" fontId="8" fillId="11" borderId="6" xfId="0" applyFont="1" applyFill="1" applyBorder="1" applyAlignment="1" applyProtection="1">
      <alignment horizontal="left" vertical="center" wrapText="1"/>
    </xf>
    <xf numFmtId="0" fontId="9" fillId="11" borderId="43" xfId="0" applyFont="1" applyFill="1" applyBorder="1" applyAlignment="1" applyProtection="1">
      <alignment vertical="center"/>
    </xf>
    <xf numFmtId="0" fontId="8" fillId="11" borderId="43" xfId="0" applyFont="1" applyFill="1" applyBorder="1" applyAlignment="1" applyProtection="1">
      <alignment vertical="center"/>
    </xf>
    <xf numFmtId="0" fontId="0" fillId="11" borderId="43" xfId="0" applyFill="1" applyBorder="1" applyAlignment="1" applyProtection="1">
      <alignment vertical="center"/>
    </xf>
    <xf numFmtId="3" fontId="6" fillId="13" borderId="39" xfId="0" applyNumberFormat="1" applyFont="1" applyFill="1" applyBorder="1" applyAlignment="1" applyProtection="1">
      <alignment horizontal="center" vertical="center"/>
    </xf>
    <xf numFmtId="0" fontId="0" fillId="7" borderId="39" xfId="0" applyFill="1" applyBorder="1" applyAlignment="1" applyProtection="1">
      <alignment horizontal="left" vertical="center"/>
    </xf>
    <xf numFmtId="0" fontId="0" fillId="7" borderId="39" xfId="0" applyFill="1" applyBorder="1" applyAlignment="1" applyProtection="1">
      <alignment horizontal="left" vertical="center" wrapText="1"/>
    </xf>
    <xf numFmtId="3" fontId="0" fillId="0" borderId="45" xfId="0" applyNumberFormat="1" applyFill="1" applyBorder="1" applyAlignment="1" applyProtection="1">
      <alignment horizontal="center" vertical="center"/>
      <protection locked="0"/>
    </xf>
    <xf numFmtId="0" fontId="8" fillId="11" borderId="46" xfId="0" applyFont="1" applyFill="1" applyBorder="1" applyAlignment="1" applyProtection="1">
      <alignment vertical="center"/>
    </xf>
    <xf numFmtId="0" fontId="8" fillId="11" borderId="48" xfId="0" applyFont="1" applyFill="1" applyBorder="1" applyAlignment="1" applyProtection="1">
      <alignment horizontal="left" vertical="center" wrapText="1"/>
    </xf>
    <xf numFmtId="0" fontId="0" fillId="11" borderId="48" xfId="0" applyFill="1" applyBorder="1" applyAlignment="1" applyProtection="1">
      <alignment horizontal="left" vertical="center" wrapText="1"/>
    </xf>
    <xf numFmtId="0" fontId="8" fillId="11" borderId="50" xfId="0" applyFont="1" applyFill="1" applyBorder="1" applyAlignment="1" applyProtection="1">
      <alignment horizontal="left" vertical="center" wrapText="1"/>
    </xf>
    <xf numFmtId="164" fontId="0" fillId="0" borderId="51" xfId="0" applyNumberFormat="1" applyFill="1" applyBorder="1" applyAlignment="1" applyProtection="1">
      <alignment horizontal="center" vertical="center"/>
      <protection locked="0"/>
    </xf>
    <xf numFmtId="0" fontId="8" fillId="11" borderId="52" xfId="0" applyFont="1" applyFill="1" applyBorder="1" applyAlignment="1" applyProtection="1">
      <alignment horizontal="left" vertical="center" wrapText="1"/>
    </xf>
    <xf numFmtId="0" fontId="8" fillId="7" borderId="41" xfId="0" applyFont="1" applyFill="1" applyBorder="1" applyAlignment="1" applyProtection="1">
      <alignment horizontal="left" vertical="center" wrapText="1"/>
    </xf>
    <xf numFmtId="3" fontId="0" fillId="7" borderId="41" xfId="0" applyNumberFormat="1" applyFill="1" applyBorder="1" applyAlignment="1" applyProtection="1">
      <alignment horizontal="center" vertical="center"/>
    </xf>
    <xf numFmtId="0" fontId="8" fillId="7" borderId="41" xfId="0" applyFont="1" applyFill="1" applyBorder="1" applyAlignment="1" applyProtection="1">
      <alignment vertical="center"/>
    </xf>
    <xf numFmtId="0" fontId="0" fillId="7" borderId="41" xfId="0" applyFill="1" applyBorder="1" applyAlignment="1" applyProtection="1">
      <alignment horizontal="left" vertical="center" wrapText="1"/>
    </xf>
    <xf numFmtId="0" fontId="8" fillId="4" borderId="56" xfId="0" applyFont="1" applyFill="1" applyBorder="1" applyAlignment="1" applyProtection="1">
      <alignment horizontal="left" vertical="center"/>
    </xf>
    <xf numFmtId="0" fontId="21" fillId="7" borderId="42" xfId="0" applyFont="1" applyFill="1" applyBorder="1" applyAlignment="1" applyProtection="1">
      <alignment horizontal="left" vertical="center"/>
    </xf>
    <xf numFmtId="0" fontId="35" fillId="0" borderId="0" xfId="11" applyFont="1" applyFill="1"/>
    <xf numFmtId="0" fontId="35" fillId="7" borderId="9" xfId="11" applyFont="1" applyFill="1" applyBorder="1"/>
    <xf numFmtId="0" fontId="35" fillId="7" borderId="14" xfId="11" applyFont="1" applyFill="1" applyBorder="1"/>
    <xf numFmtId="0" fontId="35" fillId="7" borderId="17" xfId="11" applyFont="1" applyFill="1" applyBorder="1" applyProtection="1">
      <protection locked="0"/>
    </xf>
    <xf numFmtId="0" fontId="35" fillId="7" borderId="1" xfId="11" applyFont="1" applyFill="1" applyBorder="1" applyProtection="1">
      <protection locked="0"/>
    </xf>
    <xf numFmtId="0" fontId="35" fillId="7" borderId="4" xfId="11" applyFont="1" applyFill="1" applyBorder="1" applyProtection="1">
      <protection locked="0"/>
    </xf>
    <xf numFmtId="0" fontId="8" fillId="7" borderId="0" xfId="0" applyFont="1" applyFill="1"/>
    <xf numFmtId="0" fontId="0" fillId="11" borderId="13" xfId="0" applyFill="1" applyBorder="1" applyAlignment="1" applyProtection="1">
      <alignment horizontal="left" vertical="center" wrapText="1"/>
    </xf>
    <xf numFmtId="3" fontId="0" fillId="0" borderId="57" xfId="0" applyNumberFormat="1" applyFill="1" applyBorder="1" applyAlignment="1" applyProtection="1">
      <alignment horizontal="center" vertical="center"/>
    </xf>
    <xf numFmtId="3" fontId="0" fillId="0" borderId="58" xfId="0" applyNumberFormat="1" applyFill="1" applyBorder="1" applyAlignment="1" applyProtection="1">
      <alignment horizontal="center" vertical="center"/>
    </xf>
    <xf numFmtId="4" fontId="0" fillId="0" borderId="58" xfId="0" applyNumberFormat="1" applyFill="1" applyBorder="1" applyAlignment="1" applyProtection="1">
      <alignment horizontal="center" vertical="center"/>
    </xf>
    <xf numFmtId="164" fontId="0" fillId="0" borderId="58" xfId="0" applyNumberFormat="1" applyFill="1" applyBorder="1" applyAlignment="1" applyProtection="1">
      <alignment horizontal="center" vertical="center"/>
    </xf>
    <xf numFmtId="9" fontId="0" fillId="0" borderId="58" xfId="4" applyFont="1" applyFill="1" applyBorder="1" applyAlignment="1" applyProtection="1">
      <alignment horizontal="center" vertical="center"/>
    </xf>
    <xf numFmtId="9" fontId="8" fillId="13" borderId="58" xfId="4" applyFont="1" applyFill="1" applyBorder="1" applyAlignment="1" applyProtection="1">
      <alignment horizontal="center" vertical="center"/>
    </xf>
    <xf numFmtId="2" fontId="0" fillId="0" borderId="58" xfId="0" applyNumberFormat="1" applyFill="1" applyBorder="1" applyAlignment="1" applyProtection="1">
      <alignment horizontal="center" vertical="center"/>
    </xf>
    <xf numFmtId="166" fontId="0" fillId="7" borderId="58" xfId="0" applyNumberFormat="1" applyFill="1" applyBorder="1" applyAlignment="1" applyProtection="1">
      <alignment horizontal="center" vertical="center"/>
    </xf>
    <xf numFmtId="164" fontId="0" fillId="0" borderId="59" xfId="0" applyNumberFormat="1" applyFill="1" applyBorder="1" applyAlignment="1" applyProtection="1">
      <alignment horizontal="center" vertical="center"/>
    </xf>
    <xf numFmtId="0" fontId="9" fillId="11" borderId="47" xfId="0" applyFont="1" applyFill="1" applyBorder="1" applyAlignment="1" applyProtection="1">
      <alignment vertical="center" wrapText="1"/>
    </xf>
    <xf numFmtId="0" fontId="8" fillId="11" borderId="49" xfId="0" applyFont="1" applyFill="1" applyBorder="1" applyAlignment="1" applyProtection="1">
      <alignment vertical="center"/>
    </xf>
    <xf numFmtId="0" fontId="9" fillId="11" borderId="49" xfId="0" applyFont="1" applyFill="1" applyBorder="1" applyAlignment="1" applyProtection="1">
      <alignment horizontal="left" vertical="center" wrapText="1"/>
    </xf>
    <xf numFmtId="0" fontId="0" fillId="11" borderId="49" xfId="0" applyFill="1" applyBorder="1" applyAlignment="1" applyProtection="1">
      <alignment horizontal="left" vertical="center" wrapText="1"/>
    </xf>
    <xf numFmtId="0" fontId="8" fillId="11" borderId="49" xfId="0" applyFont="1" applyFill="1" applyBorder="1" applyAlignment="1" applyProtection="1">
      <alignment horizontal="left" vertical="center" wrapText="1"/>
    </xf>
    <xf numFmtId="0" fontId="8" fillId="11" borderId="53" xfId="0" applyFont="1" applyFill="1" applyBorder="1" applyAlignment="1" applyProtection="1">
      <alignment horizontal="left" vertical="center" wrapText="1"/>
    </xf>
    <xf numFmtId="0" fontId="29" fillId="7" borderId="0" xfId="11" applyFont="1" applyFill="1"/>
    <xf numFmtId="0" fontId="30" fillId="0" borderId="39" xfId="13" applyFont="1" applyBorder="1" applyAlignment="1">
      <alignment horizontal="left" vertical="center"/>
    </xf>
    <xf numFmtId="0" fontId="35" fillId="7" borderId="39" xfId="11" applyFont="1" applyFill="1" applyBorder="1" applyAlignment="1" applyProtection="1">
      <alignment horizontal="center" vertical="center"/>
      <protection locked="0"/>
    </xf>
    <xf numFmtId="0" fontId="3" fillId="7" borderId="5" xfId="11" applyFill="1" applyBorder="1"/>
    <xf numFmtId="0" fontId="3" fillId="7" borderId="8" xfId="11" applyFill="1" applyBorder="1"/>
    <xf numFmtId="0" fontId="30" fillId="17" borderId="39" xfId="13" applyFont="1" applyFill="1" applyBorder="1" applyAlignment="1">
      <alignment horizontal="center" vertical="center" wrapText="1"/>
    </xf>
    <xf numFmtId="0" fontId="30" fillId="13" borderId="39" xfId="13" applyFont="1" applyFill="1" applyBorder="1" applyAlignment="1">
      <alignment horizontal="center" vertical="center" wrapText="1"/>
    </xf>
    <xf numFmtId="0" fontId="41" fillId="7" borderId="0" xfId="11" applyFont="1" applyFill="1" applyAlignment="1">
      <alignment horizontal="center" vertical="center" wrapText="1"/>
    </xf>
    <xf numFmtId="0" fontId="38" fillId="0" borderId="0" xfId="11" applyFont="1" applyBorder="1" applyAlignment="1">
      <alignment horizontal="center" vertical="center" wrapText="1"/>
    </xf>
    <xf numFmtId="44" fontId="33" fillId="15" borderId="54" xfId="12" applyFont="1" applyFill="1" applyBorder="1" applyAlignment="1">
      <alignment horizontal="left" vertical="center" wrapText="1"/>
    </xf>
    <xf numFmtId="44" fontId="34" fillId="15" borderId="55" xfId="12" applyFont="1" applyFill="1" applyBorder="1" applyAlignment="1">
      <alignment horizontal="left" vertical="center" wrapText="1"/>
    </xf>
    <xf numFmtId="44" fontId="33" fillId="15" borderId="56" xfId="12" applyFont="1" applyFill="1" applyBorder="1" applyAlignment="1">
      <alignment horizontal="center" vertical="center" wrapText="1"/>
    </xf>
    <xf numFmtId="0" fontId="31" fillId="0" borderId="45" xfId="8" applyFont="1" applyBorder="1" applyAlignment="1">
      <alignment horizontal="left" vertical="center" wrapText="1"/>
    </xf>
    <xf numFmtId="167" fontId="31" fillId="0" borderId="47" xfId="8" applyNumberFormat="1" applyFont="1" applyBorder="1" applyAlignment="1" applyProtection="1">
      <alignment horizontal="center" vertical="center" wrapText="1"/>
    </xf>
    <xf numFmtId="167" fontId="31" fillId="0" borderId="49" xfId="8" applyNumberFormat="1" applyFont="1" applyBorder="1" applyAlignment="1" applyProtection="1">
      <alignment horizontal="center" vertical="center" wrapText="1"/>
    </xf>
    <xf numFmtId="0" fontId="31" fillId="0" borderId="50" xfId="8" applyFont="1" applyBorder="1" applyAlignment="1">
      <alignment horizontal="left" vertical="center" wrapText="1"/>
    </xf>
    <xf numFmtId="0" fontId="31" fillId="0" borderId="51" xfId="8" applyFont="1" applyBorder="1" applyAlignment="1">
      <alignment horizontal="left" vertical="center" wrapText="1"/>
    </xf>
    <xf numFmtId="167" fontId="31" fillId="0" borderId="53" xfId="8" applyNumberFormat="1" applyFont="1" applyBorder="1" applyAlignment="1" applyProtection="1">
      <alignment horizontal="center" vertical="center" wrapText="1"/>
    </xf>
    <xf numFmtId="0" fontId="31" fillId="0" borderId="63" xfId="8" applyFont="1" applyBorder="1" applyAlignment="1">
      <alignment horizontal="left" vertical="center" wrapText="1"/>
    </xf>
    <xf numFmtId="9" fontId="31" fillId="0" borderId="65" xfId="8" applyNumberFormat="1" applyFont="1" applyBorder="1" applyAlignment="1" applyProtection="1">
      <alignment horizontal="left" vertical="center" wrapText="1"/>
      <protection locked="0"/>
    </xf>
    <xf numFmtId="0" fontId="31" fillId="0" borderId="48" xfId="8" applyFont="1" applyBorder="1" applyAlignment="1">
      <alignment horizontal="left" vertical="center" wrapText="1"/>
    </xf>
    <xf numFmtId="9" fontId="31" fillId="0" borderId="49" xfId="8" applyNumberFormat="1" applyFont="1" applyBorder="1" applyAlignment="1" applyProtection="1">
      <alignment horizontal="left" vertical="center" wrapText="1"/>
      <protection locked="0"/>
    </xf>
    <xf numFmtId="9" fontId="31" fillId="0" borderId="53" xfId="8" applyNumberFormat="1" applyFont="1" applyBorder="1" applyAlignment="1" applyProtection="1">
      <alignment horizontal="left" vertical="center" wrapText="1"/>
      <protection locked="0"/>
    </xf>
    <xf numFmtId="44" fontId="33" fillId="15" borderId="56" xfId="12" applyFont="1" applyFill="1" applyBorder="1" applyAlignment="1">
      <alignment horizontal="left" vertical="center" wrapText="1"/>
    </xf>
    <xf numFmtId="44" fontId="33" fillId="15" borderId="50" xfId="12" applyFont="1" applyFill="1" applyBorder="1" applyAlignment="1">
      <alignment horizontal="left" vertical="center" wrapText="1"/>
    </xf>
    <xf numFmtId="44" fontId="33" fillId="15" borderId="51" xfId="12" applyFont="1" applyFill="1" applyBorder="1" applyAlignment="1">
      <alignment horizontal="left" vertical="center" wrapText="1"/>
    </xf>
    <xf numFmtId="44" fontId="33" fillId="15" borderId="53" xfId="12" applyFont="1" applyFill="1" applyBorder="1" applyAlignment="1">
      <alignment horizontal="left" vertical="center" wrapText="1"/>
    </xf>
    <xf numFmtId="0" fontId="30" fillId="0" borderId="44" xfId="8" applyFont="1" applyFill="1" applyBorder="1" applyAlignment="1">
      <alignment vertical="center" wrapText="1"/>
    </xf>
    <xf numFmtId="0" fontId="30" fillId="0" borderId="45" xfId="8" applyFont="1" applyFill="1" applyBorder="1" applyAlignment="1">
      <alignment vertical="center" wrapText="1"/>
    </xf>
    <xf numFmtId="164" fontId="31" fillId="0" borderId="45" xfId="8" applyNumberFormat="1" applyFont="1" applyBorder="1" applyAlignment="1" applyProtection="1">
      <alignment horizontal="left" vertical="center" wrapText="1"/>
      <protection locked="0"/>
    </xf>
    <xf numFmtId="0" fontId="31" fillId="0" borderId="47" xfId="8" applyFont="1" applyBorder="1" applyAlignment="1" applyProtection="1">
      <alignment horizontal="left" vertical="center" wrapText="1"/>
      <protection locked="0"/>
    </xf>
    <xf numFmtId="0" fontId="30" fillId="0" borderId="48" xfId="8" applyFont="1" applyFill="1" applyBorder="1" applyAlignment="1">
      <alignment vertical="center" wrapText="1"/>
    </xf>
    <xf numFmtId="0" fontId="31" fillId="0" borderId="49" xfId="8" applyFont="1" applyBorder="1" applyAlignment="1" applyProtection="1">
      <alignment horizontal="left" vertical="center" wrapText="1"/>
      <protection locked="0"/>
    </xf>
    <xf numFmtId="0" fontId="30" fillId="0" borderId="50" xfId="8" applyFont="1" applyFill="1" applyBorder="1" applyAlignment="1">
      <alignment vertical="center" wrapText="1"/>
    </xf>
    <xf numFmtId="0" fontId="30" fillId="0" borderId="51" xfId="8" applyFont="1" applyFill="1" applyBorder="1" applyAlignment="1">
      <alignment vertical="center" wrapText="1"/>
    </xf>
    <xf numFmtId="164" fontId="31" fillId="0" borderId="51" xfId="8" applyNumberFormat="1" applyFont="1" applyBorder="1" applyAlignment="1" applyProtection="1">
      <alignment horizontal="left" vertical="center" wrapText="1"/>
      <protection locked="0"/>
    </xf>
    <xf numFmtId="0" fontId="31" fillId="0" borderId="53" xfId="8" applyFont="1" applyBorder="1" applyAlignment="1" applyProtection="1">
      <alignment horizontal="left" vertical="center" wrapText="1"/>
      <protection locked="0"/>
    </xf>
    <xf numFmtId="0" fontId="12" fillId="5" borderId="69" xfId="0" applyFont="1" applyFill="1" applyBorder="1" applyAlignment="1" applyProtection="1"/>
    <xf numFmtId="0" fontId="12" fillId="5" borderId="69" xfId="0" applyFont="1" applyFill="1" applyBorder="1" applyAlignment="1" applyProtection="1">
      <alignment wrapText="1"/>
    </xf>
    <xf numFmtId="0" fontId="12" fillId="5" borderId="69" xfId="0" applyNumberFormat="1" applyFont="1" applyFill="1" applyBorder="1" applyAlignment="1" applyProtection="1">
      <alignment horizontal="center"/>
    </xf>
    <xf numFmtId="0" fontId="12" fillId="5" borderId="69" xfId="0" applyFont="1" applyFill="1" applyBorder="1" applyAlignment="1" applyProtection="1">
      <alignment horizontal="center" textRotation="90" wrapText="1"/>
    </xf>
    <xf numFmtId="3" fontId="17" fillId="9" borderId="69" xfId="0" applyNumberFormat="1" applyFont="1" applyFill="1" applyBorder="1" applyAlignment="1" applyProtection="1">
      <alignment horizontal="center" textRotation="90" wrapText="1"/>
    </xf>
    <xf numFmtId="0" fontId="17" fillId="9" borderId="69" xfId="0" applyFont="1" applyFill="1" applyBorder="1" applyAlignment="1" applyProtection="1">
      <alignment horizontal="center" textRotation="90" wrapText="1"/>
    </xf>
    <xf numFmtId="3" fontId="12" fillId="5" borderId="69" xfId="0" applyNumberFormat="1" applyFont="1" applyFill="1" applyBorder="1" applyAlignment="1" applyProtection="1">
      <alignment horizontal="center" textRotation="90" wrapText="1"/>
    </xf>
    <xf numFmtId="164" fontId="12" fillId="5" borderId="69" xfId="1" applyNumberFormat="1" applyFont="1" applyFill="1" applyBorder="1" applyAlignment="1" applyProtection="1">
      <alignment horizontal="center" textRotation="90" wrapText="1"/>
    </xf>
    <xf numFmtId="0" fontId="13" fillId="9" borderId="70" xfId="0" applyFont="1" applyFill="1" applyBorder="1" applyAlignment="1" applyProtection="1">
      <alignment horizontal="center" textRotation="90" wrapText="1"/>
    </xf>
    <xf numFmtId="0" fontId="0" fillId="13" borderId="3" xfId="0" applyFill="1" applyBorder="1" applyAlignment="1" applyProtection="1">
      <alignment vertical="center"/>
    </xf>
    <xf numFmtId="0" fontId="0" fillId="13" borderId="3" xfId="0" applyNumberFormat="1" applyFill="1" applyBorder="1" applyAlignment="1" applyProtection="1">
      <alignment horizontal="center" vertical="center"/>
    </xf>
    <xf numFmtId="0" fontId="0" fillId="13" borderId="3" xfId="0" applyFill="1" applyBorder="1" applyAlignment="1" applyProtection="1">
      <alignment horizontal="center" vertical="center"/>
    </xf>
    <xf numFmtId="1" fontId="0" fillId="13" borderId="3" xfId="0" applyNumberFormat="1" applyFill="1" applyBorder="1" applyAlignment="1" applyProtection="1">
      <alignment horizontal="center" vertical="center"/>
    </xf>
    <xf numFmtId="1" fontId="0" fillId="13" borderId="71" xfId="0" applyNumberFormat="1" applyFill="1" applyBorder="1" applyAlignment="1" applyProtection="1">
      <alignment horizontal="center" vertical="center"/>
    </xf>
    <xf numFmtId="1" fontId="8" fillId="13" borderId="3" xfId="0" applyNumberFormat="1" applyFont="1" applyFill="1" applyBorder="1" applyAlignment="1" applyProtection="1">
      <alignment horizontal="right" vertical="center"/>
    </xf>
    <xf numFmtId="3" fontId="0" fillId="13" borderId="3" xfId="0" applyNumberFormat="1" applyFill="1" applyBorder="1" applyAlignment="1" applyProtection="1">
      <alignment horizontal="center" vertical="center"/>
    </xf>
    <xf numFmtId="165" fontId="28" fillId="13" borderId="22" xfId="1" applyNumberFormat="1" applyFont="1" applyFill="1" applyBorder="1" applyAlignment="1" applyProtection="1">
      <alignment horizontal="center" vertical="center"/>
    </xf>
    <xf numFmtId="0" fontId="0" fillId="0" borderId="39" xfId="0" applyBorder="1" applyAlignment="1" applyProtection="1">
      <alignment vertical="center"/>
    </xf>
    <xf numFmtId="0" fontId="0" fillId="0" borderId="39" xfId="0" applyNumberFormat="1" applyBorder="1" applyAlignment="1" applyProtection="1">
      <alignment horizontal="center" vertical="center"/>
    </xf>
    <xf numFmtId="166" fontId="0" fillId="0" borderId="39" xfId="0" applyNumberFormat="1" applyBorder="1" applyAlignment="1" applyProtection="1">
      <alignment horizontal="center" vertical="center"/>
    </xf>
    <xf numFmtId="0" fontId="0" fillId="0" borderId="39" xfId="0" applyBorder="1" applyAlignment="1" applyProtection="1">
      <alignment horizontal="center" vertical="center"/>
    </xf>
    <xf numFmtId="1" fontId="0" fillId="11" borderId="39" xfId="0" applyNumberFormat="1" applyFill="1" applyBorder="1" applyAlignment="1" applyProtection="1">
      <alignment horizontal="center" vertical="center"/>
    </xf>
    <xf numFmtId="3" fontId="0" fillId="9" borderId="39" xfId="0" applyNumberFormat="1" applyFill="1" applyBorder="1" applyAlignment="1" applyProtection="1">
      <alignment horizontal="center" vertical="center"/>
    </xf>
    <xf numFmtId="0" fontId="0" fillId="10" borderId="39" xfId="0" applyFill="1" applyBorder="1" applyAlignment="1" applyProtection="1">
      <alignment horizontal="center" vertical="center"/>
    </xf>
    <xf numFmtId="0" fontId="11" fillId="6" borderId="39" xfId="0" applyFont="1" applyFill="1" applyBorder="1" applyAlignment="1" applyProtection="1">
      <alignment horizontal="center" vertical="center"/>
    </xf>
    <xf numFmtId="3" fontId="0" fillId="0" borderId="39" xfId="0" applyNumberFormat="1" applyBorder="1" applyAlignment="1" applyProtection="1">
      <alignment horizontal="center" vertical="center"/>
    </xf>
    <xf numFmtId="3" fontId="0" fillId="8" borderId="39" xfId="0" applyNumberFormat="1" applyFill="1" applyBorder="1" applyAlignment="1" applyProtection="1">
      <alignment horizontal="center" vertical="center"/>
    </xf>
    <xf numFmtId="165" fontId="19" fillId="0" borderId="39" xfId="1" applyNumberFormat="1" applyFont="1" applyBorder="1" applyAlignment="1" applyProtection="1">
      <alignment horizontal="center" vertical="center"/>
    </xf>
    <xf numFmtId="165" fontId="4" fillId="4" borderId="39" xfId="3" applyNumberFormat="1" applyFont="1" applyFill="1" applyBorder="1" applyAlignment="1" applyProtection="1">
      <alignment horizontal="center"/>
    </xf>
    <xf numFmtId="165" fontId="19" fillId="4" borderId="39" xfId="0" applyNumberFormat="1" applyFont="1" applyFill="1" applyBorder="1" applyAlignment="1" applyProtection="1">
      <alignment horizontal="center" vertical="center"/>
    </xf>
    <xf numFmtId="165" fontId="19" fillId="8" borderId="39" xfId="0" applyNumberFormat="1" applyFont="1" applyFill="1" applyBorder="1" applyAlignment="1" applyProtection="1">
      <alignment horizontal="center" vertical="center"/>
    </xf>
    <xf numFmtId="0" fontId="8" fillId="0" borderId="39" xfId="0" applyFont="1" applyBorder="1" applyAlignment="1" applyProtection="1">
      <alignment vertical="center"/>
    </xf>
    <xf numFmtId="1" fontId="8" fillId="11" borderId="39" xfId="0" applyNumberFormat="1" applyFont="1" applyFill="1" applyBorder="1" applyAlignment="1" applyProtection="1">
      <alignment horizontal="center" vertical="center"/>
    </xf>
    <xf numFmtId="165" fontId="20" fillId="6" borderId="49" xfId="0" applyNumberFormat="1" applyFont="1" applyFill="1" applyBorder="1" applyAlignment="1" applyProtection="1">
      <alignment horizontal="center" vertical="center"/>
    </xf>
    <xf numFmtId="165" fontId="20" fillId="6" borderId="72" xfId="0" applyNumberFormat="1" applyFont="1" applyFill="1" applyBorder="1" applyAlignment="1" applyProtection="1">
      <alignment horizontal="center" vertical="center"/>
    </xf>
    <xf numFmtId="0" fontId="12" fillId="5" borderId="73" xfId="0" applyFont="1" applyFill="1" applyBorder="1" applyAlignment="1" applyProtection="1"/>
    <xf numFmtId="0" fontId="19" fillId="0" borderId="48" xfId="0" applyFont="1" applyBorder="1" applyAlignment="1" applyProtection="1">
      <alignment vertical="center"/>
    </xf>
    <xf numFmtId="0" fontId="26" fillId="0" borderId="48" xfId="0" applyFont="1" applyBorder="1"/>
    <xf numFmtId="0" fontId="0" fillId="13" borderId="2" xfId="0" applyFill="1" applyBorder="1" applyAlignment="1" applyProtection="1">
      <alignment vertical="center"/>
    </xf>
    <xf numFmtId="0" fontId="2" fillId="0" borderId="0" xfId="15"/>
    <xf numFmtId="0" fontId="43" fillId="19" borderId="74" xfId="15" applyFont="1" applyFill="1" applyBorder="1"/>
    <xf numFmtId="0" fontId="44" fillId="0" borderId="0" xfId="15" applyFont="1"/>
    <xf numFmtId="44" fontId="0" fillId="0" borderId="0" xfId="16" applyFont="1"/>
    <xf numFmtId="0" fontId="29" fillId="0" borderId="75" xfId="15" applyFont="1" applyBorder="1" applyAlignment="1">
      <alignment horizontal="left" vertical="top" wrapText="1"/>
    </xf>
    <xf numFmtId="0" fontId="30" fillId="0" borderId="76" xfId="15" applyFont="1" applyBorder="1" applyAlignment="1">
      <alignment horizontal="center" vertical="center" wrapText="1"/>
    </xf>
    <xf numFmtId="0" fontId="30" fillId="0" borderId="78" xfId="15" applyFont="1" applyBorder="1" applyAlignment="1">
      <alignment horizontal="right" vertical="center" wrapText="1"/>
    </xf>
    <xf numFmtId="0" fontId="30" fillId="0" borderId="32" xfId="15" applyFont="1" applyBorder="1" applyAlignment="1">
      <alignment horizontal="center"/>
    </xf>
    <xf numFmtId="0" fontId="30" fillId="0" borderId="79" xfId="15" applyFont="1" applyBorder="1" applyAlignment="1">
      <alignment horizontal="right" vertical="center" wrapText="1"/>
    </xf>
    <xf numFmtId="0" fontId="30" fillId="0" borderId="9" xfId="15" applyFont="1" applyBorder="1" applyAlignment="1">
      <alignment horizontal="center"/>
    </xf>
    <xf numFmtId="0" fontId="30" fillId="0" borderId="80" xfId="15" applyFont="1" applyBorder="1" applyAlignment="1">
      <alignment horizontal="right" vertical="center" wrapText="1"/>
    </xf>
    <xf numFmtId="0" fontId="30" fillId="0" borderId="81" xfId="15" applyFont="1" applyBorder="1" applyAlignment="1">
      <alignment horizontal="right" vertical="center" wrapText="1"/>
    </xf>
    <xf numFmtId="0" fontId="47" fillId="0" borderId="9" xfId="15" applyFont="1" applyBorder="1" applyAlignment="1">
      <alignment horizontal="center" vertical="center" wrapText="1"/>
    </xf>
    <xf numFmtId="0" fontId="30" fillId="0" borderId="82" xfId="15" applyFont="1" applyBorder="1" applyAlignment="1">
      <alignment horizontal="right" vertical="center" wrapText="1"/>
    </xf>
    <xf numFmtId="0" fontId="30" fillId="0" borderId="25" xfId="15" applyFont="1" applyBorder="1" applyAlignment="1">
      <alignment horizontal="center"/>
    </xf>
    <xf numFmtId="0" fontId="46" fillId="20" borderId="74" xfId="15" applyFont="1" applyFill="1" applyBorder="1" applyAlignment="1">
      <alignment vertical="center"/>
    </xf>
    <xf numFmtId="0" fontId="30" fillId="11" borderId="78" xfId="15" applyFont="1" applyFill="1" applyBorder="1" applyAlignment="1">
      <alignment horizontal="left" vertical="center" wrapText="1"/>
    </xf>
    <xf numFmtId="0" fontId="2" fillId="18" borderId="74" xfId="15" applyFill="1" applyBorder="1" applyProtection="1">
      <protection locked="0"/>
    </xf>
    <xf numFmtId="44" fontId="0" fillId="18" borderId="74" xfId="16" applyFont="1" applyFill="1" applyBorder="1" applyProtection="1">
      <protection locked="0"/>
    </xf>
    <xf numFmtId="44" fontId="0" fillId="0" borderId="74" xfId="16" applyFont="1" applyBorder="1"/>
    <xf numFmtId="0" fontId="30" fillId="11" borderId="79" xfId="15" applyFont="1" applyFill="1" applyBorder="1" applyAlignment="1">
      <alignment horizontal="left" vertical="center" wrapText="1"/>
    </xf>
    <xf numFmtId="0" fontId="41" fillId="0" borderId="0" xfId="15" applyFont="1" applyFill="1"/>
    <xf numFmtId="0" fontId="2" fillId="0" borderId="0" xfId="15" applyFill="1"/>
    <xf numFmtId="0" fontId="45" fillId="0" borderId="0" xfId="15" applyFont="1" applyFill="1"/>
    <xf numFmtId="0" fontId="2" fillId="0" borderId="0" xfId="15" applyFill="1" applyProtection="1">
      <protection locked="0"/>
    </xf>
    <xf numFmtId="44" fontId="0" fillId="0" borderId="0" xfId="16" applyFont="1" applyFill="1" applyProtection="1">
      <protection locked="0"/>
    </xf>
    <xf numFmtId="44" fontId="0" fillId="0" borderId="0" xfId="16" applyFont="1" applyFill="1"/>
    <xf numFmtId="0" fontId="48" fillId="0" borderId="0" xfId="15" applyFont="1" applyAlignment="1">
      <alignment vertical="center" wrapText="1"/>
    </xf>
    <xf numFmtId="0" fontId="49" fillId="20" borderId="74" xfId="15" applyFont="1" applyFill="1" applyBorder="1" applyAlignment="1">
      <alignment vertical="center" wrapText="1"/>
    </xf>
    <xf numFmtId="0" fontId="49" fillId="20" borderId="27" xfId="15" applyFont="1" applyFill="1" applyBorder="1" applyAlignment="1">
      <alignment horizontal="left" vertical="center" wrapText="1"/>
    </xf>
    <xf numFmtId="0" fontId="45" fillId="15" borderId="39" xfId="15" applyFont="1" applyFill="1" applyBorder="1" applyAlignment="1">
      <alignment vertical="center"/>
    </xf>
    <xf numFmtId="44" fontId="45" fillId="15" borderId="39" xfId="16" applyFont="1" applyFill="1" applyBorder="1" applyAlignment="1">
      <alignment vertical="center"/>
    </xf>
    <xf numFmtId="0" fontId="43" fillId="15" borderId="39" xfId="15" applyFont="1" applyFill="1" applyBorder="1" applyAlignment="1">
      <alignment vertical="center" wrapText="1"/>
    </xf>
    <xf numFmtId="44" fontId="43" fillId="15" borderId="39" xfId="16" applyFont="1" applyFill="1" applyBorder="1" applyAlignment="1">
      <alignment vertical="center"/>
    </xf>
    <xf numFmtId="0" fontId="43" fillId="15" borderId="39" xfId="15" applyFont="1" applyFill="1" applyBorder="1" applyAlignment="1">
      <alignment vertical="center"/>
    </xf>
    <xf numFmtId="0" fontId="49" fillId="20" borderId="74" xfId="15" applyFont="1" applyFill="1" applyBorder="1" applyAlignment="1">
      <alignment horizontal="center" vertical="center" wrapText="1"/>
    </xf>
    <xf numFmtId="0" fontId="48" fillId="0" borderId="0" xfId="15" applyFont="1" applyAlignment="1">
      <alignment horizontal="center" vertical="center" wrapText="1"/>
    </xf>
    <xf numFmtId="0" fontId="44" fillId="0" borderId="0" xfId="15" applyFont="1" applyAlignment="1">
      <alignment horizontal="left" vertical="center"/>
    </xf>
    <xf numFmtId="0" fontId="50" fillId="0" borderId="0" xfId="15" applyFont="1" applyAlignment="1">
      <alignment vertical="center" wrapText="1"/>
    </xf>
    <xf numFmtId="0" fontId="50" fillId="0" borderId="0" xfId="15" applyFont="1" applyAlignment="1">
      <alignment vertical="center"/>
    </xf>
    <xf numFmtId="0" fontId="50" fillId="18" borderId="77" xfId="15" applyFont="1" applyFill="1" applyBorder="1" applyAlignment="1">
      <alignment vertical="center" wrapText="1"/>
    </xf>
    <xf numFmtId="0" fontId="50" fillId="0" borderId="0" xfId="15" applyFont="1" applyAlignment="1">
      <alignment horizontal="left" vertical="center"/>
    </xf>
    <xf numFmtId="0" fontId="46" fillId="0" borderId="0" xfId="15" applyFont="1" applyAlignment="1">
      <alignment vertical="center" wrapText="1"/>
    </xf>
    <xf numFmtId="0" fontId="46" fillId="0" borderId="0" xfId="15" applyFont="1" applyAlignment="1">
      <alignment vertical="center"/>
    </xf>
    <xf numFmtId="0" fontId="46" fillId="0" borderId="35" xfId="15" applyFont="1" applyBorder="1" applyAlignment="1">
      <alignment horizontal="left" vertical="center"/>
    </xf>
    <xf numFmtId="0" fontId="46" fillId="0" borderId="24" xfId="15" applyFont="1" applyBorder="1" applyAlignment="1">
      <alignment horizontal="left" vertical="center"/>
    </xf>
    <xf numFmtId="0" fontId="35" fillId="0" borderId="0" xfId="15" applyFont="1" applyAlignment="1">
      <alignment vertical="center"/>
    </xf>
    <xf numFmtId="0" fontId="46" fillId="0" borderId="76" xfId="15" applyFont="1" applyBorder="1" applyAlignment="1">
      <alignment horizontal="center" vertical="center"/>
    </xf>
    <xf numFmtId="0" fontId="46" fillId="0" borderId="24" xfId="15" applyFont="1" applyBorder="1" applyAlignment="1">
      <alignment horizontal="center" vertical="center" wrapText="1"/>
    </xf>
    <xf numFmtId="0" fontId="52" fillId="0" borderId="76" xfId="17" applyFont="1" applyBorder="1" applyAlignment="1">
      <alignment horizontal="center" vertical="center"/>
    </xf>
    <xf numFmtId="0" fontId="52" fillId="0" borderId="83" xfId="17" applyFont="1" applyBorder="1" applyAlignment="1">
      <alignment horizontal="center" vertical="center"/>
    </xf>
    <xf numFmtId="0" fontId="46" fillId="0" borderId="84" xfId="15" applyFont="1" applyBorder="1" applyAlignment="1">
      <alignment horizontal="center" vertical="center"/>
    </xf>
    <xf numFmtId="0" fontId="29" fillId="0" borderId="24" xfId="15" applyFont="1" applyBorder="1" applyAlignment="1">
      <alignment horizontal="center" vertical="center"/>
    </xf>
    <xf numFmtId="0" fontId="29" fillId="0" borderId="0" xfId="15" applyFont="1" applyAlignment="1">
      <alignment horizontal="center" vertical="center"/>
    </xf>
    <xf numFmtId="0" fontId="29" fillId="8" borderId="36" xfId="15" applyFont="1" applyFill="1" applyBorder="1" applyAlignment="1">
      <alignment horizontal="center" vertical="center"/>
    </xf>
    <xf numFmtId="0" fontId="29" fillId="8" borderId="85" xfId="15" applyFont="1" applyFill="1" applyBorder="1" applyAlignment="1">
      <alignment vertical="center" wrapText="1"/>
    </xf>
    <xf numFmtId="0" fontId="52" fillId="8" borderId="86" xfId="17" applyFont="1" applyFill="1" applyBorder="1" applyAlignment="1">
      <alignment vertical="center"/>
    </xf>
    <xf numFmtId="44" fontId="29" fillId="8" borderId="85" xfId="15" applyNumberFormat="1" applyFont="1" applyFill="1" applyBorder="1" applyAlignment="1">
      <alignment vertical="center"/>
    </xf>
    <xf numFmtId="44" fontId="29" fillId="8" borderId="87" xfId="15" applyNumberFormat="1" applyFont="1" applyFill="1" applyBorder="1" applyAlignment="1">
      <alignment vertical="center"/>
    </xf>
    <xf numFmtId="0" fontId="35" fillId="0" borderId="77" xfId="15" applyFont="1" applyBorder="1" applyAlignment="1">
      <alignment horizontal="left" vertical="center"/>
    </xf>
    <xf numFmtId="0" fontId="50" fillId="21" borderId="5" xfId="15" applyFont="1" applyFill="1" applyBorder="1" applyAlignment="1">
      <alignment vertical="center" wrapText="1"/>
    </xf>
    <xf numFmtId="44" fontId="50" fillId="18" borderId="8" xfId="15" applyNumberFormat="1" applyFont="1" applyFill="1" applyBorder="1" applyAlignment="1">
      <alignment vertical="center" wrapText="1"/>
    </xf>
    <xf numFmtId="168" fontId="29" fillId="0" borderId="20" xfId="15" applyNumberFormat="1" applyFont="1" applyBorder="1" applyAlignment="1">
      <alignment vertical="center"/>
    </xf>
    <xf numFmtId="0" fontId="50" fillId="21" borderId="6" xfId="15" applyFont="1" applyFill="1" applyBorder="1" applyAlignment="1">
      <alignment vertical="center" wrapText="1"/>
    </xf>
    <xf numFmtId="0" fontId="35" fillId="0" borderId="88" xfId="15" applyFont="1" applyBorder="1" applyAlignment="1">
      <alignment horizontal="left" vertical="center"/>
    </xf>
    <xf numFmtId="0" fontId="50" fillId="18" borderId="88" xfId="15" applyFont="1" applyFill="1" applyBorder="1" applyAlignment="1">
      <alignment vertical="center" wrapText="1"/>
    </xf>
    <xf numFmtId="0" fontId="29" fillId="8" borderId="85" xfId="15" applyFont="1" applyFill="1" applyBorder="1" applyAlignment="1">
      <alignment vertical="center"/>
    </xf>
    <xf numFmtId="168" fontId="29" fillId="8" borderId="85" xfId="15" applyNumberFormat="1" applyFont="1" applyFill="1" applyBorder="1" applyAlignment="1">
      <alignment vertical="center"/>
    </xf>
    <xf numFmtId="168" fontId="29" fillId="8" borderId="87" xfId="15" applyNumberFormat="1" applyFont="1" applyFill="1" applyBorder="1" applyAlignment="1">
      <alignment vertical="center"/>
    </xf>
    <xf numFmtId="0" fontId="35" fillId="18" borderId="77" xfId="15" applyFont="1" applyFill="1" applyBorder="1" applyAlignment="1">
      <alignment vertical="center"/>
    </xf>
    <xf numFmtId="44" fontId="35" fillId="18" borderId="8" xfId="15" applyNumberFormat="1" applyFont="1" applyFill="1" applyBorder="1" applyAlignment="1">
      <alignment vertical="center"/>
    </xf>
    <xf numFmtId="44" fontId="35" fillId="18" borderId="9" xfId="15" applyNumberFormat="1" applyFont="1" applyFill="1" applyBorder="1" applyAlignment="1">
      <alignment vertical="center"/>
    </xf>
    <xf numFmtId="0" fontId="50" fillId="21" borderId="6" xfId="15" applyFont="1" applyFill="1" applyBorder="1" applyAlignment="1">
      <alignment vertical="center"/>
    </xf>
    <xf numFmtId="168" fontId="29" fillId="0" borderId="21" xfId="15" applyNumberFormat="1" applyFont="1" applyBorder="1" applyAlignment="1">
      <alignment vertical="center"/>
    </xf>
    <xf numFmtId="0" fontId="50" fillId="0" borderId="0" xfId="15" applyFont="1" applyAlignment="1">
      <alignment horizontal="center" vertical="center"/>
    </xf>
    <xf numFmtId="168" fontId="46" fillId="0" borderId="89" xfId="15" applyNumberFormat="1" applyFont="1" applyBorder="1" applyAlignment="1">
      <alignment vertical="center"/>
    </xf>
    <xf numFmtId="0" fontId="35" fillId="0" borderId="90" xfId="15" applyFont="1" applyBorder="1" applyAlignment="1">
      <alignment horizontal="left" vertical="center"/>
    </xf>
    <xf numFmtId="0" fontId="50" fillId="21" borderId="16" xfId="15" applyFont="1" applyFill="1" applyBorder="1" applyAlignment="1">
      <alignment vertical="center" wrapText="1"/>
    </xf>
    <xf numFmtId="0" fontId="35" fillId="18" borderId="90" xfId="15" applyFont="1" applyFill="1" applyBorder="1" applyAlignment="1">
      <alignment vertical="center"/>
    </xf>
    <xf numFmtId="44" fontId="35" fillId="18" borderId="17" xfId="15" applyNumberFormat="1" applyFont="1" applyFill="1" applyBorder="1" applyAlignment="1">
      <alignment vertical="center"/>
    </xf>
    <xf numFmtId="44" fontId="35" fillId="18" borderId="91" xfId="15" applyNumberFormat="1" applyFont="1" applyFill="1" applyBorder="1" applyAlignment="1">
      <alignment vertical="center"/>
    </xf>
    <xf numFmtId="0" fontId="35" fillId="18" borderId="88" xfId="15" applyFont="1" applyFill="1" applyBorder="1" applyAlignment="1">
      <alignment vertical="center"/>
    </xf>
    <xf numFmtId="44" fontId="35" fillId="18" borderId="92" xfId="15" applyNumberFormat="1" applyFont="1" applyFill="1" applyBorder="1" applyAlignment="1">
      <alignment vertical="center"/>
    </xf>
    <xf numFmtId="44" fontId="35" fillId="18" borderId="25" xfId="15" applyNumberFormat="1" applyFont="1" applyFill="1" applyBorder="1" applyAlignment="1">
      <alignment vertical="center"/>
    </xf>
    <xf numFmtId="168" fontId="46" fillId="0" borderId="93" xfId="15" applyNumberFormat="1" applyFont="1" applyBorder="1" applyAlignment="1">
      <alignment vertical="center"/>
    </xf>
    <xf numFmtId="0" fontId="50" fillId="0" borderId="75" xfId="15" applyFont="1" applyBorder="1" applyAlignment="1">
      <alignment horizontal="center" vertical="center"/>
    </xf>
    <xf numFmtId="0" fontId="50" fillId="0" borderId="34" xfId="15" applyFont="1" applyBorder="1" applyAlignment="1">
      <alignment horizontal="center" vertical="center"/>
    </xf>
    <xf numFmtId="0" fontId="50" fillId="0" borderId="35" xfId="15" applyFont="1" applyBorder="1" applyAlignment="1">
      <alignment horizontal="center" vertical="center"/>
    </xf>
    <xf numFmtId="0" fontId="50" fillId="0" borderId="24" xfId="15" applyFont="1" applyBorder="1" applyAlignment="1">
      <alignment horizontal="center" vertical="center"/>
    </xf>
    <xf numFmtId="0" fontId="41" fillId="0" borderId="0" xfId="15" applyFont="1"/>
    <xf numFmtId="44" fontId="43" fillId="19" borderId="74" xfId="18" applyFont="1" applyFill="1" applyBorder="1" applyProtection="1"/>
    <xf numFmtId="44" fontId="0" fillId="0" borderId="0" xfId="18" applyFont="1" applyProtection="1"/>
    <xf numFmtId="0" fontId="30" fillId="0" borderId="77" xfId="15" applyFont="1" applyBorder="1" applyAlignment="1">
      <alignment horizontal="center"/>
    </xf>
    <xf numFmtId="0" fontId="47" fillId="22" borderId="9" xfId="15" applyFont="1" applyFill="1" applyBorder="1" applyAlignment="1">
      <alignment horizontal="center"/>
    </xf>
    <xf numFmtId="0" fontId="46" fillId="20" borderId="27" xfId="15" applyFont="1" applyFill="1" applyBorder="1" applyAlignment="1">
      <alignment horizontal="left" vertical="top" wrapText="1"/>
    </xf>
    <xf numFmtId="0" fontId="42" fillId="0" borderId="0" xfId="15" applyFont="1"/>
    <xf numFmtId="0" fontId="30" fillId="21" borderId="79" xfId="15" applyFont="1" applyFill="1" applyBorder="1" applyAlignment="1">
      <alignment horizontal="left" vertical="center" wrapText="1"/>
    </xf>
    <xf numFmtId="44" fontId="0" fillId="18" borderId="74" xfId="18" applyFont="1" applyFill="1" applyBorder="1" applyProtection="1">
      <protection locked="0"/>
    </xf>
    <xf numFmtId="44" fontId="0" fillId="0" borderId="74" xfId="18" applyFont="1" applyBorder="1" applyProtection="1"/>
    <xf numFmtId="44" fontId="42" fillId="0" borderId="0" xfId="18" applyFont="1" applyProtection="1"/>
    <xf numFmtId="0" fontId="2" fillId="18" borderId="94" xfId="15" applyFill="1" applyBorder="1" applyProtection="1">
      <protection locked="0"/>
    </xf>
    <xf numFmtId="0" fontId="0" fillId="0" borderId="0" xfId="0" applyAlignment="1">
      <alignment vertical="center"/>
    </xf>
    <xf numFmtId="44" fontId="0" fillId="0" borderId="39" xfId="0" applyNumberFormat="1" applyBorder="1"/>
    <xf numFmtId="0" fontId="0" fillId="11" borderId="39" xfId="0" applyFill="1" applyBorder="1"/>
    <xf numFmtId="0" fontId="0" fillId="4" borderId="39" xfId="0" applyFill="1" applyBorder="1" applyAlignment="1">
      <alignment horizontal="center" vertical="center" wrapText="1"/>
    </xf>
    <xf numFmtId="0" fontId="0" fillId="0" borderId="39" xfId="0" applyBorder="1" applyAlignment="1">
      <alignment horizontal="center" wrapText="1"/>
    </xf>
    <xf numFmtId="0" fontId="1" fillId="0" borderId="0" xfId="11" applyFont="1" applyAlignment="1">
      <alignment vertical="center" wrapText="1"/>
    </xf>
    <xf numFmtId="164" fontId="3" fillId="0" borderId="0" xfId="11" applyNumberFormat="1" applyAlignment="1">
      <alignment vertical="center" wrapText="1"/>
    </xf>
    <xf numFmtId="0" fontId="8" fillId="11" borderId="39" xfId="0" applyFont="1" applyFill="1" applyBorder="1"/>
    <xf numFmtId="0" fontId="18" fillId="0" borderId="0" xfId="11" applyFont="1" applyAlignment="1">
      <alignment vertical="center" wrapText="1"/>
    </xf>
    <xf numFmtId="0" fontId="0" fillId="0" borderId="96" xfId="0" applyBorder="1" applyAlignment="1">
      <alignment horizontal="center" wrapText="1"/>
    </xf>
    <xf numFmtId="0" fontId="8" fillId="4" borderId="41" xfId="0" applyFont="1" applyFill="1" applyBorder="1" applyAlignment="1">
      <alignment horizontal="center" vertical="center"/>
    </xf>
    <xf numFmtId="44" fontId="0" fillId="0" borderId="97" xfId="0" applyNumberFormat="1" applyBorder="1" applyAlignment="1">
      <alignment horizont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1" fillId="7" borderId="17" xfId="0" applyFont="1" applyFill="1" applyBorder="1" applyAlignment="1">
      <alignment horizontal="center" vertical="center"/>
    </xf>
    <xf numFmtId="0" fontId="21" fillId="7" borderId="14" xfId="0" applyFont="1" applyFill="1" applyBorder="1" applyAlignment="1">
      <alignment horizontal="center" vertical="center"/>
    </xf>
    <xf numFmtId="0" fontId="21" fillId="7" borderId="0" xfId="0" applyFont="1" applyFill="1" applyBorder="1" applyAlignment="1">
      <alignment horizontal="center" vertical="center"/>
    </xf>
    <xf numFmtId="0" fontId="21" fillId="7" borderId="1"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3" xfId="0" applyFont="1" applyFill="1" applyBorder="1" applyAlignment="1">
      <alignment horizontal="center" vertical="center"/>
    </xf>
    <xf numFmtId="0" fontId="21" fillId="7" borderId="4" xfId="0" applyFont="1" applyFill="1" applyBorder="1" applyAlignment="1">
      <alignment horizontal="center" vertical="center"/>
    </xf>
    <xf numFmtId="0" fontId="21" fillId="4" borderId="5" xfId="0" applyFont="1" applyFill="1" applyBorder="1" applyAlignment="1" applyProtection="1">
      <alignment horizontal="left" vertical="center"/>
    </xf>
    <xf numFmtId="0" fontId="21" fillId="4" borderId="6" xfId="0" applyFont="1" applyFill="1" applyBorder="1" applyAlignment="1" applyProtection="1">
      <alignment horizontal="left" vertical="center"/>
    </xf>
    <xf numFmtId="0" fontId="24" fillId="7" borderId="5" xfId="0" applyFont="1" applyFill="1" applyBorder="1" applyAlignment="1">
      <alignment horizontal="center" vertical="center"/>
    </xf>
    <xf numFmtId="0" fontId="24" fillId="7" borderId="6" xfId="0" applyFont="1" applyFill="1" applyBorder="1" applyAlignment="1">
      <alignment horizontal="center" vertical="center"/>
    </xf>
    <xf numFmtId="0" fontId="24" fillId="7" borderId="8" xfId="0" applyFont="1" applyFill="1" applyBorder="1" applyAlignment="1">
      <alignment horizontal="center" vertical="center"/>
    </xf>
    <xf numFmtId="0" fontId="21" fillId="4" borderId="42" xfId="0" applyFont="1" applyFill="1" applyBorder="1" applyAlignment="1" applyProtection="1">
      <alignment horizontal="left" vertical="center"/>
    </xf>
    <xf numFmtId="0" fontId="21" fillId="4" borderId="54" xfId="0" applyFont="1" applyFill="1" applyBorder="1" applyAlignment="1" applyProtection="1">
      <alignment horizontal="left" vertical="center"/>
    </xf>
    <xf numFmtId="0" fontId="21" fillId="4" borderId="55" xfId="0" applyFont="1" applyFill="1" applyBorder="1" applyAlignment="1" applyProtection="1">
      <alignment horizontal="left" vertical="center"/>
    </xf>
    <xf numFmtId="0" fontId="21" fillId="4" borderId="60" xfId="0" applyFont="1" applyFill="1" applyBorder="1" applyAlignment="1" applyProtection="1">
      <alignment horizontal="left" vertical="center"/>
    </xf>
    <xf numFmtId="0" fontId="8" fillId="11" borderId="44" xfId="0" applyFont="1" applyFill="1" applyBorder="1" applyAlignment="1" applyProtection="1">
      <alignment horizontal="left" vertical="center" wrapText="1"/>
    </xf>
    <xf numFmtId="0" fontId="9" fillId="11" borderId="48" xfId="0" applyFont="1" applyFill="1" applyBorder="1" applyAlignment="1" applyProtection="1">
      <alignment horizontal="left" vertical="center" wrapText="1"/>
    </xf>
    <xf numFmtId="0" fontId="8" fillId="11" borderId="49" xfId="0" applyFont="1" applyFill="1" applyBorder="1" applyAlignment="1" applyProtection="1">
      <alignment horizontal="left" vertical="center" wrapText="1"/>
    </xf>
    <xf numFmtId="164" fontId="6" fillId="11" borderId="6" xfId="1" applyNumberFormat="1" applyFont="1" applyFill="1" applyBorder="1" applyAlignment="1" applyProtection="1">
      <alignment horizontal="center" vertical="center"/>
    </xf>
    <xf numFmtId="164" fontId="11" fillId="11" borderId="6" xfId="1" applyNumberFormat="1" applyFont="1" applyFill="1" applyBorder="1" applyAlignment="1" applyProtection="1">
      <alignment horizontal="center" vertical="center"/>
    </xf>
    <xf numFmtId="164" fontId="11" fillId="11" borderId="8" xfId="1" applyNumberFormat="1" applyFont="1" applyFill="1" applyBorder="1" applyAlignment="1" applyProtection="1">
      <alignment horizontal="center" vertical="center"/>
    </xf>
    <xf numFmtId="3" fontId="6" fillId="11" borderId="5" xfId="0" applyNumberFormat="1" applyFont="1" applyFill="1" applyBorder="1" applyAlignment="1" applyProtection="1">
      <alignment horizontal="center" vertical="center"/>
    </xf>
    <xf numFmtId="3" fontId="6" fillId="11" borderId="6" xfId="0" applyNumberFormat="1" applyFont="1" applyFill="1" applyBorder="1" applyAlignment="1" applyProtection="1">
      <alignment horizontal="center" vertical="center"/>
    </xf>
    <xf numFmtId="3" fontId="11" fillId="11" borderId="6" xfId="0" applyNumberFormat="1" applyFont="1" applyFill="1" applyBorder="1" applyAlignment="1" applyProtection="1">
      <alignment horizontal="center" vertical="center"/>
    </xf>
    <xf numFmtId="3" fontId="11" fillId="11" borderId="8" xfId="0" applyNumberFormat="1" applyFont="1" applyFill="1" applyBorder="1" applyAlignment="1" applyProtection="1">
      <alignment horizontal="center" vertical="center"/>
    </xf>
    <xf numFmtId="3" fontId="6" fillId="11" borderId="9" xfId="0" applyNumberFormat="1" applyFont="1" applyFill="1" applyBorder="1" applyAlignment="1" applyProtection="1">
      <alignment horizontal="center" vertical="center" wrapText="1"/>
    </xf>
    <xf numFmtId="3" fontId="11" fillId="11" borderId="9" xfId="0" applyNumberFormat="1" applyFont="1" applyFill="1" applyBorder="1" applyAlignment="1" applyProtection="1">
      <alignment horizontal="center" vertical="center" wrapText="1"/>
    </xf>
    <xf numFmtId="0" fontId="11" fillId="11" borderId="5" xfId="0" applyFont="1" applyFill="1" applyBorder="1" applyAlignment="1" applyProtection="1">
      <alignment horizontal="center" vertical="center" wrapText="1"/>
    </xf>
    <xf numFmtId="0" fontId="11" fillId="11" borderId="6" xfId="0" applyFont="1" applyFill="1" applyBorder="1" applyAlignment="1" applyProtection="1">
      <alignment horizontal="center" vertical="center" wrapText="1"/>
    </xf>
    <xf numFmtId="0" fontId="11" fillId="11" borderId="6" xfId="0" applyNumberFormat="1" applyFont="1" applyFill="1" applyBorder="1" applyAlignment="1" applyProtection="1">
      <alignment horizontal="center" vertical="center" wrapText="1"/>
    </xf>
    <xf numFmtId="0" fontId="11" fillId="11" borderId="8" xfId="0" applyFont="1" applyFill="1" applyBorder="1" applyAlignment="1" applyProtection="1">
      <alignment horizontal="center" vertical="center" wrapText="1"/>
    </xf>
    <xf numFmtId="0" fontId="27" fillId="7" borderId="5" xfId="0" applyFont="1" applyFill="1" applyBorder="1" applyAlignment="1" applyProtection="1">
      <alignment horizontal="center" vertical="center"/>
    </xf>
    <xf numFmtId="0" fontId="27" fillId="7" borderId="6" xfId="0" applyFont="1" applyFill="1" applyBorder="1" applyAlignment="1" applyProtection="1">
      <alignment horizontal="center" vertical="center"/>
    </xf>
    <xf numFmtId="0" fontId="27" fillId="7" borderId="8" xfId="0" applyFont="1" applyFill="1" applyBorder="1" applyAlignment="1" applyProtection="1">
      <alignment horizontal="center" vertical="center"/>
    </xf>
    <xf numFmtId="44" fontId="33" fillId="15" borderId="45" xfId="12" applyFont="1" applyFill="1" applyBorder="1" applyAlignment="1">
      <alignment horizontal="center" vertical="center" wrapText="1"/>
    </xf>
    <xf numFmtId="44" fontId="33" fillId="15" borderId="47" xfId="12" applyFont="1" applyFill="1" applyBorder="1" applyAlignment="1">
      <alignment horizontal="center" vertical="center" wrapText="1"/>
    </xf>
    <xf numFmtId="44" fontId="38" fillId="15" borderId="66" xfId="12" applyFont="1" applyFill="1" applyBorder="1" applyAlignment="1">
      <alignment horizontal="center" vertical="center" wrapText="1"/>
    </xf>
    <xf numFmtId="44" fontId="38" fillId="15" borderId="67" xfId="12" applyFont="1" applyFill="1" applyBorder="1" applyAlignment="1">
      <alignment horizontal="center" vertical="center" wrapText="1"/>
    </xf>
    <xf numFmtId="44" fontId="38" fillId="15" borderId="68" xfId="12" applyFont="1" applyFill="1" applyBorder="1" applyAlignment="1">
      <alignment horizontal="center" vertical="center" wrapText="1"/>
    </xf>
    <xf numFmtId="0" fontId="31" fillId="0" borderId="61" xfId="8" applyFont="1" applyBorder="1" applyAlignment="1">
      <alignment horizontal="left" vertical="top" wrapText="1"/>
    </xf>
    <xf numFmtId="0" fontId="31" fillId="0" borderId="62" xfId="8" applyFont="1" applyBorder="1" applyAlignment="1">
      <alignment horizontal="left" vertical="top" wrapText="1"/>
    </xf>
    <xf numFmtId="0" fontId="31" fillId="0" borderId="63" xfId="8" applyFont="1" applyBorder="1" applyAlignment="1">
      <alignment horizontal="left" vertical="top" wrapText="1"/>
    </xf>
    <xf numFmtId="0" fontId="31" fillId="0" borderId="64" xfId="8" applyFont="1" applyBorder="1" applyAlignment="1">
      <alignment horizontal="left" vertical="center" wrapText="1"/>
    </xf>
    <xf numFmtId="0" fontId="31" fillId="0" borderId="40" xfId="8" applyFont="1" applyBorder="1" applyAlignment="1">
      <alignment horizontal="left" vertical="center" wrapText="1"/>
    </xf>
    <xf numFmtId="0" fontId="38" fillId="0" borderId="5" xfId="11" applyFont="1" applyBorder="1" applyAlignment="1">
      <alignment horizontal="center" vertical="center" wrapText="1"/>
    </xf>
    <xf numFmtId="0" fontId="38" fillId="0" borderId="6" xfId="11" applyFont="1" applyBorder="1" applyAlignment="1">
      <alignment horizontal="center" vertical="center" wrapText="1"/>
    </xf>
    <xf numFmtId="0" fontId="38" fillId="0" borderId="8" xfId="11" applyFont="1" applyBorder="1" applyAlignment="1">
      <alignment horizontal="center" vertical="center" wrapText="1"/>
    </xf>
    <xf numFmtId="0" fontId="46" fillId="0" borderId="34" xfId="15" applyFont="1" applyBorder="1" applyAlignment="1">
      <alignment vertical="center"/>
    </xf>
    <xf numFmtId="0" fontId="46" fillId="0" borderId="35" xfId="15" applyFont="1" applyBorder="1" applyAlignment="1">
      <alignment vertical="center"/>
    </xf>
    <xf numFmtId="0" fontId="51" fillId="0" borderId="34" xfId="15" applyFont="1" applyBorder="1" applyAlignment="1">
      <alignment horizontal="center" vertical="center"/>
    </xf>
    <xf numFmtId="0" fontId="51" fillId="0" borderId="24" xfId="15" applyFont="1" applyBorder="1" applyAlignment="1">
      <alignment horizontal="center" vertical="center"/>
    </xf>
    <xf numFmtId="0" fontId="46" fillId="0" borderId="34" xfId="15" applyFont="1" applyBorder="1" applyAlignment="1">
      <alignment horizontal="left" vertical="center"/>
    </xf>
    <xf numFmtId="0" fontId="46" fillId="0" borderId="35" xfId="15" applyFont="1" applyBorder="1" applyAlignment="1">
      <alignment horizontal="left" vertical="center"/>
    </xf>
    <xf numFmtId="0" fontId="50" fillId="0" borderId="35" xfId="15" applyFont="1" applyBorder="1" applyAlignment="1">
      <alignment horizontal="center" vertical="center"/>
    </xf>
    <xf numFmtId="0" fontId="50" fillId="0" borderId="0" xfId="15" applyFont="1" applyAlignment="1">
      <alignment horizontal="left" vertical="center"/>
    </xf>
    <xf numFmtId="0" fontId="50" fillId="0" borderId="34" xfId="15" applyFont="1" applyBorder="1" applyAlignment="1">
      <alignment horizontal="center" vertical="center"/>
    </xf>
    <xf numFmtId="0" fontId="50" fillId="0" borderId="24" xfId="15" applyFont="1" applyBorder="1" applyAlignment="1">
      <alignment horizontal="center" vertical="center"/>
    </xf>
    <xf numFmtId="0" fontId="46" fillId="0" borderId="24" xfId="15" applyFont="1" applyBorder="1" applyAlignment="1">
      <alignment horizontal="left" vertical="center"/>
    </xf>
    <xf numFmtId="0" fontId="0" fillId="4" borderId="39" xfId="0" applyFill="1" applyBorder="1" applyAlignment="1">
      <alignment horizontal="center" vertical="center"/>
    </xf>
    <xf numFmtId="0" fontId="0" fillId="0" borderId="95" xfId="0" applyBorder="1" applyAlignment="1">
      <alignment horizontal="center"/>
    </xf>
    <xf numFmtId="0" fontId="39" fillId="7" borderId="5" xfId="11" applyFont="1" applyFill="1" applyBorder="1" applyAlignment="1">
      <alignment horizontal="center" vertical="center"/>
    </xf>
    <xf numFmtId="0" fontId="39" fillId="7" borderId="6" xfId="11" applyFont="1" applyFill="1" applyBorder="1" applyAlignment="1">
      <alignment horizontal="center" vertical="center"/>
    </xf>
    <xf numFmtId="0" fontId="39" fillId="7" borderId="8" xfId="11" applyFont="1" applyFill="1" applyBorder="1" applyAlignment="1">
      <alignment horizontal="center" vertical="center"/>
    </xf>
    <xf numFmtId="0" fontId="40" fillId="7" borderId="5" xfId="11" applyFont="1" applyFill="1" applyBorder="1" applyAlignment="1">
      <alignment horizontal="center" vertical="center"/>
    </xf>
    <xf numFmtId="0" fontId="40" fillId="7" borderId="6" xfId="11" applyFont="1" applyFill="1" applyBorder="1" applyAlignment="1">
      <alignment horizontal="center" vertical="center"/>
    </xf>
    <xf numFmtId="0" fontId="40" fillId="7" borderId="8" xfId="11" applyFont="1" applyFill="1" applyBorder="1" applyAlignment="1">
      <alignment horizontal="center" vertical="center"/>
    </xf>
    <xf numFmtId="0" fontId="38" fillId="17" borderId="39" xfId="13" applyFont="1" applyFill="1" applyBorder="1" applyAlignment="1">
      <alignment horizontal="center" vertical="center" wrapText="1"/>
    </xf>
    <xf numFmtId="0" fontId="35" fillId="7" borderId="37" xfId="11" applyFont="1" applyFill="1" applyBorder="1" applyAlignment="1" applyProtection="1">
      <alignment vertical="top" wrapText="1"/>
      <protection locked="0"/>
    </xf>
    <xf numFmtId="0" fontId="35" fillId="7" borderId="38" xfId="11" applyFont="1" applyFill="1" applyBorder="1" applyAlignment="1" applyProtection="1">
      <alignment vertical="top" wrapText="1"/>
      <protection locked="0"/>
    </xf>
    <xf numFmtId="0" fontId="35" fillId="7" borderId="21" xfId="11" applyFont="1" applyFill="1" applyBorder="1" applyAlignment="1" applyProtection="1">
      <alignment vertical="top" wrapText="1"/>
      <protection locked="0"/>
    </xf>
    <xf numFmtId="0" fontId="35" fillId="18" borderId="37" xfId="11" applyFont="1" applyFill="1" applyBorder="1" applyAlignment="1" applyProtection="1">
      <alignment vertical="top" wrapText="1"/>
      <protection locked="0"/>
    </xf>
    <xf numFmtId="0" fontId="35" fillId="18" borderId="38" xfId="11" applyFont="1" applyFill="1" applyBorder="1" applyAlignment="1" applyProtection="1">
      <alignment vertical="top" wrapText="1"/>
      <protection locked="0"/>
    </xf>
    <xf numFmtId="0" fontId="35" fillId="18" borderId="21" xfId="11" applyFont="1" applyFill="1" applyBorder="1" applyAlignment="1" applyProtection="1">
      <alignment vertical="top" wrapText="1"/>
      <protection locked="0"/>
    </xf>
    <xf numFmtId="0" fontId="37" fillId="7" borderId="35" xfId="11" applyFont="1" applyFill="1" applyBorder="1" applyAlignment="1">
      <alignment vertical="top" wrapText="1"/>
    </xf>
    <xf numFmtId="0" fontId="3" fillId="7" borderId="35" xfId="11" applyFill="1" applyBorder="1" applyAlignment="1">
      <alignment vertical="top" wrapText="1"/>
    </xf>
    <xf numFmtId="0" fontId="3" fillId="7" borderId="24" xfId="11" applyFill="1" applyBorder="1" applyAlignment="1">
      <alignment vertical="top" wrapText="1"/>
    </xf>
    <xf numFmtId="0" fontId="35" fillId="7" borderId="32" xfId="11" applyFont="1" applyFill="1" applyBorder="1"/>
    <xf numFmtId="0" fontId="35" fillId="7" borderId="33" xfId="11" applyFont="1" applyFill="1" applyBorder="1"/>
    <xf numFmtId="0" fontId="35" fillId="18" borderId="9" xfId="11" applyFont="1" applyFill="1" applyBorder="1" applyProtection="1">
      <protection locked="0"/>
    </xf>
    <xf numFmtId="0" fontId="3" fillId="18" borderId="9" xfId="11" applyFill="1" applyBorder="1" applyProtection="1">
      <protection locked="0"/>
    </xf>
    <xf numFmtId="0" fontId="3" fillId="18" borderId="23" xfId="11" applyFill="1" applyBorder="1" applyProtection="1">
      <protection locked="0"/>
    </xf>
    <xf numFmtId="0" fontId="35" fillId="18" borderId="25" xfId="11" applyFont="1" applyFill="1" applyBorder="1" applyProtection="1">
      <protection locked="0"/>
    </xf>
    <xf numFmtId="0" fontId="3" fillId="18" borderId="25" xfId="11" applyFill="1" applyBorder="1" applyProtection="1">
      <protection locked="0"/>
    </xf>
    <xf numFmtId="0" fontId="3" fillId="18" borderId="26" xfId="11" applyFill="1" applyBorder="1" applyProtection="1">
      <protection locked="0"/>
    </xf>
    <xf numFmtId="0" fontId="50" fillId="18" borderId="77" xfId="15" applyFont="1" applyFill="1" applyBorder="1" applyAlignment="1" applyProtection="1">
      <alignment vertical="center" wrapText="1"/>
      <protection locked="0"/>
    </xf>
    <xf numFmtId="44" fontId="50" fillId="18" borderId="8" xfId="15" applyNumberFormat="1" applyFont="1" applyFill="1" applyBorder="1" applyAlignment="1" applyProtection="1">
      <alignment vertical="center" wrapText="1"/>
      <protection locked="0"/>
    </xf>
    <xf numFmtId="0" fontId="50" fillId="18" borderId="88" xfId="15" applyFont="1" applyFill="1" applyBorder="1" applyAlignment="1" applyProtection="1">
      <alignment vertical="center" wrapText="1"/>
      <protection locked="0"/>
    </xf>
    <xf numFmtId="44" fontId="35" fillId="18" borderId="38" xfId="15" applyNumberFormat="1" applyFont="1" applyFill="1" applyBorder="1" applyAlignment="1" applyProtection="1">
      <alignment vertical="center" wrapText="1"/>
      <protection locked="0"/>
    </xf>
    <xf numFmtId="0" fontId="35" fillId="18" borderId="77" xfId="15" applyFont="1" applyFill="1" applyBorder="1" applyAlignment="1" applyProtection="1">
      <alignment vertical="center"/>
      <protection locked="0"/>
    </xf>
    <xf numFmtId="44" fontId="35" fillId="18" borderId="8" xfId="15" applyNumberFormat="1" applyFont="1" applyFill="1" applyBorder="1" applyAlignment="1" applyProtection="1">
      <alignment vertical="center"/>
      <protection locked="0"/>
    </xf>
    <xf numFmtId="44" fontId="35" fillId="18" borderId="9" xfId="15" applyNumberFormat="1" applyFont="1" applyFill="1" applyBorder="1" applyAlignment="1" applyProtection="1">
      <alignment vertical="center"/>
      <protection locked="0"/>
    </xf>
    <xf numFmtId="0" fontId="50" fillId="18" borderId="6" xfId="15" applyFont="1" applyFill="1" applyBorder="1" applyAlignment="1" applyProtection="1">
      <alignment vertical="center" wrapText="1"/>
      <protection locked="0"/>
    </xf>
    <xf numFmtId="0" fontId="35" fillId="18" borderId="90" xfId="15" applyFont="1" applyFill="1" applyBorder="1" applyAlignment="1" applyProtection="1">
      <alignment vertical="center"/>
      <protection locked="0"/>
    </xf>
    <xf numFmtId="44" fontId="35" fillId="18" borderId="17" xfId="15" applyNumberFormat="1" applyFont="1" applyFill="1" applyBorder="1" applyAlignment="1" applyProtection="1">
      <alignment vertical="center"/>
      <protection locked="0"/>
    </xf>
    <xf numFmtId="44" fontId="35" fillId="18" borderId="91" xfId="15" applyNumberFormat="1" applyFont="1" applyFill="1" applyBorder="1" applyAlignment="1" applyProtection="1">
      <alignment vertical="center"/>
      <protection locked="0"/>
    </xf>
    <xf numFmtId="0" fontId="35" fillId="18" borderId="88" xfId="15" applyFont="1" applyFill="1" applyBorder="1" applyAlignment="1" applyProtection="1">
      <alignment vertical="center"/>
      <protection locked="0"/>
    </xf>
    <xf numFmtId="44" fontId="35" fillId="18" borderId="92" xfId="15" applyNumberFormat="1" applyFont="1" applyFill="1" applyBorder="1" applyAlignment="1" applyProtection="1">
      <alignment vertical="center"/>
      <protection locked="0"/>
    </xf>
    <xf numFmtId="44" fontId="35" fillId="18" borderId="25" xfId="15" applyNumberFormat="1" applyFont="1" applyFill="1" applyBorder="1" applyAlignment="1" applyProtection="1">
      <alignment vertical="center"/>
      <protection locked="0"/>
    </xf>
  </cellXfs>
  <cellStyles count="19">
    <cellStyle name="Normal_Sheet1" xfId="2" xr:uid="{00000000-0005-0000-0000-000000000000}"/>
    <cellStyle name="Procent" xfId="4" builtinId="5"/>
    <cellStyle name="Standaard" xfId="0" builtinId="0"/>
    <cellStyle name="Standaard 12" xfId="3" xr:uid="{00000000-0005-0000-0000-000003000000}"/>
    <cellStyle name="Standaard 2" xfId="9" xr:uid="{00000000-0005-0000-0000-000004000000}"/>
    <cellStyle name="Standaard 2 2" xfId="8" xr:uid="{00000000-0005-0000-0000-000005000000}"/>
    <cellStyle name="Standaard 2 3" xfId="13" xr:uid="{00000000-0005-0000-0000-000006000000}"/>
    <cellStyle name="Standaard 2 4" xfId="14" xr:uid="{00000000-0005-0000-0000-000007000000}"/>
    <cellStyle name="Standaard 3" xfId="10" xr:uid="{00000000-0005-0000-0000-000008000000}"/>
    <cellStyle name="Standaard 3 2" xfId="6" xr:uid="{00000000-0005-0000-0000-000009000000}"/>
    <cellStyle name="Standaard 4" xfId="11" xr:uid="{00000000-0005-0000-0000-00000A000000}"/>
    <cellStyle name="Standaard 5" xfId="5" xr:uid="{00000000-0005-0000-0000-00000B000000}"/>
    <cellStyle name="Standaard 6" xfId="15" xr:uid="{00000000-0005-0000-0000-00000C000000}"/>
    <cellStyle name="Standaard 7" xfId="7" xr:uid="{00000000-0005-0000-0000-00000D000000}"/>
    <cellStyle name="Standaard_Blad3" xfId="17" xr:uid="{00000000-0005-0000-0000-00000E000000}"/>
    <cellStyle name="Valuta" xfId="1" builtinId="4"/>
    <cellStyle name="Valuta 2" xfId="12" xr:uid="{00000000-0005-0000-0000-000010000000}"/>
    <cellStyle name="Valuta 2 2" xfId="18" xr:uid="{00000000-0005-0000-0000-000011000000}"/>
    <cellStyle name="Valuta 3" xfId="16" xr:uid="{00000000-0005-0000-0000-000012000000}"/>
  </cellStyles>
  <dxfs count="45">
    <dxf>
      <fill>
        <patternFill>
          <bgColor rgb="FFFFFF9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5" tint="0.39994506668294322"/>
        </patternFill>
      </fill>
    </dxf>
    <dxf>
      <fill>
        <patternFill>
          <bgColor theme="5" tint="0.39994506668294322"/>
        </patternFill>
      </fill>
    </dxf>
    <dxf>
      <fill>
        <patternFill>
          <bgColor rgb="FFFFFF99"/>
        </patternFill>
      </fill>
    </dxf>
  </dxfs>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152399</xdr:colOff>
      <xdr:row>1</xdr:row>
      <xdr:rowOff>85725</xdr:rowOff>
    </xdr:from>
    <xdr:to>
      <xdr:col>14</xdr:col>
      <xdr:colOff>457290</xdr:colOff>
      <xdr:row>3</xdr:row>
      <xdr:rowOff>44558</xdr:rowOff>
    </xdr:to>
    <xdr:pic>
      <xdr:nvPicPr>
        <xdr:cNvPr id="3" name="Afbeelding 2" descr="Afbeeldingsresultaat voor logo eurlicon">
          <a:extLst>
            <a:ext uri="{FF2B5EF4-FFF2-40B4-BE49-F238E27FC236}">
              <a16:creationId xmlns:a16="http://schemas.microsoft.com/office/drawing/2014/main" id="{393FB630-5925-42FD-A201-CF228AECDB9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7467599" y="276225"/>
          <a:ext cx="1524091" cy="416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xdr:row>
      <xdr:rowOff>85725</xdr:rowOff>
    </xdr:from>
    <xdr:to>
      <xdr:col>4</xdr:col>
      <xdr:colOff>47625</xdr:colOff>
      <xdr:row>4</xdr:row>
      <xdr:rowOff>56574</xdr:rowOff>
    </xdr:to>
    <xdr:pic>
      <xdr:nvPicPr>
        <xdr:cNvPr id="7" name="Afbeelding 6" descr="Internationalisering van groot belang in het mbo">
          <a:extLst>
            <a:ext uri="{FF2B5EF4-FFF2-40B4-BE49-F238E27FC236}">
              <a16:creationId xmlns:a16="http://schemas.microsoft.com/office/drawing/2014/main" id="{37EC6147-9330-4B69-BA1B-E9CCDF85C2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5325" y="2762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15</xdr:row>
      <xdr:rowOff>95249</xdr:rowOff>
    </xdr:from>
    <xdr:to>
      <xdr:col>14</xdr:col>
      <xdr:colOff>457200</xdr:colOff>
      <xdr:row>54</xdr:row>
      <xdr:rowOff>5914</xdr:rowOff>
    </xdr:to>
    <xdr:pic>
      <xdr:nvPicPr>
        <xdr:cNvPr id="4" name="Afbeelding 3">
          <a:extLst>
            <a:ext uri="{FF2B5EF4-FFF2-40B4-BE49-F238E27FC236}">
              <a16:creationId xmlns:a16="http://schemas.microsoft.com/office/drawing/2014/main" id="{F2C90A9B-71DA-4752-A042-E12C8ECCF11C}"/>
            </a:ext>
          </a:extLst>
        </xdr:cNvPr>
        <xdr:cNvPicPr>
          <a:picLocks noChangeAspect="1"/>
        </xdr:cNvPicPr>
      </xdr:nvPicPr>
      <xdr:blipFill rotWithShape="1">
        <a:blip xmlns:r="http://schemas.openxmlformats.org/officeDocument/2006/relationships" r:embed="rId3"/>
        <a:srcRect l="3166" t="30699" r="56870" b="8767"/>
        <a:stretch/>
      </xdr:blipFill>
      <xdr:spPr>
        <a:xfrm>
          <a:off x="628650" y="3028949"/>
          <a:ext cx="8915400" cy="73401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66675</xdr:colOff>
      <xdr:row>3</xdr:row>
      <xdr:rowOff>9525</xdr:rowOff>
    </xdr:from>
    <xdr:to>
      <xdr:col>8</xdr:col>
      <xdr:colOff>0</xdr:colOff>
      <xdr:row>35</xdr:row>
      <xdr:rowOff>152400</xdr:rowOff>
    </xdr:to>
    <xdr:sp macro="" textlink="">
      <xdr:nvSpPr>
        <xdr:cNvPr id="2" name="Tekstvak 1">
          <a:extLst>
            <a:ext uri="{FF2B5EF4-FFF2-40B4-BE49-F238E27FC236}">
              <a16:creationId xmlns:a16="http://schemas.microsoft.com/office/drawing/2014/main" id="{AEEF588C-6159-4934-ADCF-84A8D98F956E}"/>
            </a:ext>
          </a:extLst>
        </xdr:cNvPr>
        <xdr:cNvSpPr txBox="1"/>
      </xdr:nvSpPr>
      <xdr:spPr>
        <a:xfrm>
          <a:off x="228600" y="809625"/>
          <a:ext cx="8162925" cy="6238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 jegens wie bij een onherroepelijk</a:t>
          </a:r>
          <a:r>
            <a:rPr lang="nl-NL" sz="1100" baseline="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vonnis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arrest een veroordeling is uitgesproken op grond van artikel 140, 177, 177a, 178, 225, 226, 227, 227a, 227b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323a, 328ter, tweede lid, 416, 416, 417bis, 420bis, 420ter of 420quater van het Wetboek van Strafrecht.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Die in staat van faillissement, vereffening of surseance van betaling verkeert, dan wel zijn werkzaamheden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heeft gestaakt of in een andere soortgelijke toestand verkeert;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faillissement is aangevraagd of tegen wie een procedure van vereffening of surseance van betaling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aanhangig is gemaakt;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die bij een rechterlijke beslissing die kracht van gewijsde heeft, veroordeeld is geweest voor een delict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dat de beroepsmoraliteit van de dienstverlener in het gedrang brengt;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in de uitoefening van zijn beroep een ernstige fout heeft begaan, vastgesteld op elke grond die de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aanbestedende dienst aannemelijk kan maken;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zijn belastingen overeenkomstig</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de sociale verzekeringsbijdragen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overeenkomstig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zich in ernstige mate schuldig heeft gemaakt aan valse verklaringen bij het verstrekken van inlichtingen</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die kunnen worden verlangd of die deze inlichtingen niet heeft verstrekt;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offerte tot stand is gekomen onder invloed van een overeenkomst, besluit of gedraging in strijd met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het Nederlandse of Europese Mededingingsrecht.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Met betrekking tot het door Opdrachtgever gestelde en de juistheid van de geleverde informatie verklaart Inschrijver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dat hij geen bezwaar zal maken tegen een antecedentenonderzoek naar de betrouwbaarheid van zijn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onderneming, en door zijn onderneming in te schakelen deelnemers in het geval van door zijn onderneming in te schakelen onderaannemers in het geval van onderaanneming.</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endParaRPr lang="nl-NL" sz="1100">
            <a:solidFill>
              <a:srgbClr val="000000"/>
            </a:solidFill>
            <a:effectLst/>
            <a:latin typeface="Tahoma" pitchFamily="34" charset="0"/>
            <a:ea typeface="Calibri" panose="020F0502020204030204" pitchFamily="34" charset="0"/>
            <a:cs typeface="Tahoma" pitchFamily="34" charset="0"/>
          </a:endParaRPr>
        </a:p>
        <a:p>
          <a:r>
            <a:rPr lang="nl-NL" sz="1100">
              <a:solidFill>
                <a:schemeClr val="dk1"/>
              </a:solidFill>
              <a:latin typeface="Tahoma" pitchFamily="34" charset="0"/>
              <a:ea typeface="+mn-ea"/>
              <a:cs typeface="Tahoma" pitchFamily="34" charset="0"/>
            </a:rPr>
            <a:t>Als Inschrijver bij het uitvoeren van opdracht gebruik maakt van derden, verklaart Inschrijver dat hij te allen tijde verantwoordelijk en aansprakelijk blijft voor de uitvoering van opdracht en de daaruit voortvloeiende resultaten </a:t>
          </a:r>
        </a:p>
        <a:p>
          <a:r>
            <a:rPr lang="nl-NL" sz="1100">
              <a:solidFill>
                <a:schemeClr val="dk1"/>
              </a:solidFill>
              <a:latin typeface="Tahoma" pitchFamily="34" charset="0"/>
              <a:ea typeface="+mn-ea"/>
              <a:cs typeface="Tahoma" pitchFamily="34" charset="0"/>
            </a:rPr>
            <a:t>en dat hij Opdrachtgever hiermee vrijwaart van alle aansprakelijkheid die kan voortvloeien uit de wet.</a:t>
          </a:r>
          <a:endParaRPr lang="nl-NL" sz="1100">
            <a:latin typeface="Tahoma" pitchFamily="34" charset="0"/>
            <a:cs typeface="Tahoma" pitchFamily="34" charset="0"/>
          </a:endParaRPr>
        </a:p>
        <a:p>
          <a:r>
            <a:rPr lang="nl-NL" sz="1100">
              <a:solidFill>
                <a:schemeClr val="dk1"/>
              </a:solidFill>
              <a:latin typeface="Tahoma" pitchFamily="34" charset="0"/>
              <a:ea typeface="+mn-ea"/>
              <a:cs typeface="Tahoma" pitchFamily="34" charset="0"/>
            </a:rPr>
            <a:t>Inschrijver verklaart dat gebruikmaking van een derde bij uitvoering van opdracht niet anders geschiedt dan na schriftelijk verzoek van Inschrijver en schriftelijke goedkeuring van Opdrachtgever.</a:t>
          </a:r>
          <a:endParaRPr lang="nl-NL" sz="1100">
            <a:latin typeface="Tahoma" pitchFamily="34" charset="0"/>
            <a:cs typeface="Tahoma" pitchFamily="34" charset="0"/>
          </a:endParaRPr>
        </a:p>
        <a:p>
          <a:pPr>
            <a:spcAft>
              <a:spcPts val="0"/>
            </a:spcAft>
          </a:pP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lgn="just">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Aldus opgemaakt en naar waarheid rechtsgeldig (bevoegd)ondertekend:</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endParaRPr lang="nl-NL" sz="1100"/>
        </a:p>
      </xdr:txBody>
    </xdr:sp>
    <xdr:clientData/>
  </xdr:twoCellAnchor>
  <xdr:twoCellAnchor editAs="oneCell">
    <xdr:from>
      <xdr:col>1</xdr:col>
      <xdr:colOff>123825</xdr:colOff>
      <xdr:row>1</xdr:row>
      <xdr:rowOff>47625</xdr:rowOff>
    </xdr:from>
    <xdr:to>
      <xdr:col>2</xdr:col>
      <xdr:colOff>428625</xdr:colOff>
      <xdr:row>2</xdr:row>
      <xdr:rowOff>56574</xdr:rowOff>
    </xdr:to>
    <xdr:pic>
      <xdr:nvPicPr>
        <xdr:cNvPr id="4" name="Afbeelding 3" descr="Internationalisering van groot belang in het mbo">
          <a:extLst>
            <a:ext uri="{FF2B5EF4-FFF2-40B4-BE49-F238E27FC236}">
              <a16:creationId xmlns:a16="http://schemas.microsoft.com/office/drawing/2014/main" id="{B4433546-E968-453B-B37A-D874138433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76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xdr:colOff>
      <xdr:row>1</xdr:row>
      <xdr:rowOff>171450</xdr:rowOff>
    </xdr:from>
    <xdr:to>
      <xdr:col>7</xdr:col>
      <xdr:colOff>409575</xdr:colOff>
      <xdr:row>1</xdr:row>
      <xdr:rowOff>533819</xdr:rowOff>
    </xdr:to>
    <xdr:pic>
      <xdr:nvPicPr>
        <xdr:cNvPr id="5" name="Afbeelding 4" descr="Afbeeldingsresultaat voor logo eurlicon">
          <a:extLst>
            <a:ext uri="{FF2B5EF4-FFF2-40B4-BE49-F238E27FC236}">
              <a16:creationId xmlns:a16="http://schemas.microsoft.com/office/drawing/2014/main" id="{D39972F1-79CF-44AE-8377-3219697B824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6915150" y="171450"/>
          <a:ext cx="1123950" cy="36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114300</xdr:colOff>
      <xdr:row>1</xdr:row>
      <xdr:rowOff>123825</xdr:rowOff>
    </xdr:from>
    <xdr:to>
      <xdr:col>1</xdr:col>
      <xdr:colOff>1905000</xdr:colOff>
      <xdr:row>2</xdr:row>
      <xdr:rowOff>27999</xdr:rowOff>
    </xdr:to>
    <xdr:pic>
      <xdr:nvPicPr>
        <xdr:cNvPr id="3" name="Afbeelding 2" descr="Internationalisering van groot belang in het mbo">
          <a:extLst>
            <a:ext uri="{FF2B5EF4-FFF2-40B4-BE49-F238E27FC236}">
              <a16:creationId xmlns:a16="http://schemas.microsoft.com/office/drawing/2014/main" id="{83656E25-A276-4735-A337-3757EADB9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143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963323</xdr:colOff>
      <xdr:row>1</xdr:row>
      <xdr:rowOff>219075</xdr:rowOff>
    </xdr:from>
    <xdr:to>
      <xdr:col>4</xdr:col>
      <xdr:colOff>952499</xdr:colOff>
      <xdr:row>1</xdr:row>
      <xdr:rowOff>581025</xdr:rowOff>
    </xdr:to>
    <xdr:pic>
      <xdr:nvPicPr>
        <xdr:cNvPr id="4" name="Afbeelding 3" descr="Afbeeldingsresultaat voor logo eurlicon">
          <a:extLst>
            <a:ext uri="{FF2B5EF4-FFF2-40B4-BE49-F238E27FC236}">
              <a16:creationId xmlns:a16="http://schemas.microsoft.com/office/drawing/2014/main" id="{B1557BC7-BC1A-4BAE-97C3-DCEFA274049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4478048" y="409575"/>
          <a:ext cx="1122651"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114300</xdr:colOff>
      <xdr:row>0</xdr:row>
      <xdr:rowOff>142875</xdr:rowOff>
    </xdr:from>
    <xdr:to>
      <xdr:col>2</xdr:col>
      <xdr:colOff>790575</xdr:colOff>
      <xdr:row>0</xdr:row>
      <xdr:rowOff>759353</xdr:rowOff>
    </xdr:to>
    <xdr:pic>
      <xdr:nvPicPr>
        <xdr:cNvPr id="3" name="Afbeelding 2" descr="Internationalisering van groot belang in het mbo">
          <a:extLst>
            <a:ext uri="{FF2B5EF4-FFF2-40B4-BE49-F238E27FC236}">
              <a16:creationId xmlns:a16="http://schemas.microsoft.com/office/drawing/2014/main" id="{18A531A1-EFDE-4AC4-A891-90E2B73D4C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42875"/>
          <a:ext cx="1790700" cy="616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355550</xdr:colOff>
      <xdr:row>0</xdr:row>
      <xdr:rowOff>190499</xdr:rowOff>
    </xdr:from>
    <xdr:to>
      <xdr:col>7</xdr:col>
      <xdr:colOff>633205</xdr:colOff>
      <xdr:row>0</xdr:row>
      <xdr:rowOff>657224</xdr:rowOff>
    </xdr:to>
    <xdr:pic>
      <xdr:nvPicPr>
        <xdr:cNvPr id="4" name="Afbeelding 3" descr="Afbeeldingsresultaat voor logo eurlicon">
          <a:extLst>
            <a:ext uri="{FF2B5EF4-FFF2-40B4-BE49-F238E27FC236}">
              <a16:creationId xmlns:a16="http://schemas.microsoft.com/office/drawing/2014/main" id="{A6198EDA-29A0-4611-AEE6-A0427C3EB1C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5327600" y="190499"/>
          <a:ext cx="144923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2283113</xdr:colOff>
      <xdr:row>1</xdr:row>
      <xdr:rowOff>276226</xdr:rowOff>
    </xdr:from>
    <xdr:to>
      <xdr:col>5</xdr:col>
      <xdr:colOff>715315</xdr:colOff>
      <xdr:row>1</xdr:row>
      <xdr:rowOff>885826</xdr:rowOff>
    </xdr:to>
    <xdr:pic>
      <xdr:nvPicPr>
        <xdr:cNvPr id="4" name="Afbeelding 3" descr="Afbeeldingsresultaat voor logo eurlicon">
          <a:extLst>
            <a:ext uri="{FF2B5EF4-FFF2-40B4-BE49-F238E27FC236}">
              <a16:creationId xmlns:a16="http://schemas.microsoft.com/office/drawing/2014/main" id="{6A68FCBC-79CB-4F1C-AB3C-5CA588B2DC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9464963" y="466726"/>
          <a:ext cx="2232677"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223631</xdr:colOff>
      <xdr:row>1</xdr:row>
      <xdr:rowOff>265043</xdr:rowOff>
    </xdr:from>
    <xdr:to>
      <xdr:col>1</xdr:col>
      <xdr:colOff>2669403</xdr:colOff>
      <xdr:row>1</xdr:row>
      <xdr:rowOff>1109869</xdr:rowOff>
    </xdr:to>
    <xdr:pic>
      <xdr:nvPicPr>
        <xdr:cNvPr id="6" name="Afbeelding 5" descr="Internationalisering van groot belang in het mbo">
          <a:extLst>
            <a:ext uri="{FF2B5EF4-FFF2-40B4-BE49-F238E27FC236}">
              <a16:creationId xmlns:a16="http://schemas.microsoft.com/office/drawing/2014/main" id="{B3B200D9-7038-41CF-A699-BE0BF11E4C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6544" y="455543"/>
          <a:ext cx="2445772"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33</xdr:col>
      <xdr:colOff>244929</xdr:colOff>
      <xdr:row>1</xdr:row>
      <xdr:rowOff>13606</xdr:rowOff>
    </xdr:from>
    <xdr:to>
      <xdr:col>36</xdr:col>
      <xdr:colOff>1050842</xdr:colOff>
      <xdr:row>1</xdr:row>
      <xdr:rowOff>679996</xdr:rowOff>
    </xdr:to>
    <xdr:pic>
      <xdr:nvPicPr>
        <xdr:cNvPr id="6" name="Afbeelding 5" descr="Afbeeldingsresultaat voor logo eurlicon">
          <a:extLst>
            <a:ext uri="{FF2B5EF4-FFF2-40B4-BE49-F238E27FC236}">
              <a16:creationId xmlns:a16="http://schemas.microsoft.com/office/drawing/2014/main" id="{329AE44A-D33E-4511-9711-C450DB39C91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17498786" y="204106"/>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xdr:colOff>
      <xdr:row>1</xdr:row>
      <xdr:rowOff>118324</xdr:rowOff>
    </xdr:from>
    <xdr:to>
      <xdr:col>3</xdr:col>
      <xdr:colOff>416378</xdr:colOff>
      <xdr:row>2</xdr:row>
      <xdr:rowOff>15694</xdr:rowOff>
    </xdr:to>
    <xdr:pic>
      <xdr:nvPicPr>
        <xdr:cNvPr id="8" name="Afbeelding 7" descr="Internationalisering van groot belang in het mbo">
          <a:extLst>
            <a:ext uri="{FF2B5EF4-FFF2-40B4-BE49-F238E27FC236}">
              <a16:creationId xmlns:a16="http://schemas.microsoft.com/office/drawing/2014/main" id="{3AA27331-2897-40FF-8EEA-4AD6B7E222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2035" y="308824"/>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219075</xdr:rowOff>
    </xdr:from>
    <xdr:to>
      <xdr:col>1</xdr:col>
      <xdr:colOff>1905000</xdr:colOff>
      <xdr:row>0</xdr:row>
      <xdr:rowOff>837624</xdr:rowOff>
    </xdr:to>
    <xdr:pic>
      <xdr:nvPicPr>
        <xdr:cNvPr id="3" name="Afbeelding 2" descr="Internationalisering van groot belang in het mbo">
          <a:extLst>
            <a:ext uri="{FF2B5EF4-FFF2-40B4-BE49-F238E27FC236}">
              <a16:creationId xmlns:a16="http://schemas.microsoft.com/office/drawing/2014/main" id="{22F2CFD8-B688-40F1-9D44-C34E94EA7C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21907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1123950</xdr:colOff>
      <xdr:row>0</xdr:row>
      <xdr:rowOff>114300</xdr:rowOff>
    </xdr:from>
    <xdr:to>
      <xdr:col>6</xdr:col>
      <xdr:colOff>943345</xdr:colOff>
      <xdr:row>0</xdr:row>
      <xdr:rowOff>780690</xdr:rowOff>
    </xdr:to>
    <xdr:pic>
      <xdr:nvPicPr>
        <xdr:cNvPr id="4" name="Afbeelding 3" descr="Afbeeldingsresultaat voor logo eurlicon">
          <a:extLst>
            <a:ext uri="{FF2B5EF4-FFF2-40B4-BE49-F238E27FC236}">
              <a16:creationId xmlns:a16="http://schemas.microsoft.com/office/drawing/2014/main" id="{404B8EDD-1ECF-4DD0-91BB-BDAA64A46D87}"/>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8258175" y="114300"/>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152400</xdr:rowOff>
    </xdr:from>
    <xdr:to>
      <xdr:col>0</xdr:col>
      <xdr:colOff>2561940</xdr:colOff>
      <xdr:row>4</xdr:row>
      <xdr:rowOff>95250</xdr:rowOff>
    </xdr:to>
    <xdr:pic>
      <xdr:nvPicPr>
        <xdr:cNvPr id="2" name="Afbeelding 1" descr="Internationalisering van groot belang in het mbo">
          <a:extLst>
            <a:ext uri="{FF2B5EF4-FFF2-40B4-BE49-F238E27FC236}">
              <a16:creationId xmlns:a16="http://schemas.microsoft.com/office/drawing/2014/main" id="{0DF88928-44E7-4219-8C3D-ED409CE596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5240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847725</xdr:colOff>
      <xdr:row>0</xdr:row>
      <xdr:rowOff>104775</xdr:rowOff>
    </xdr:from>
    <xdr:to>
      <xdr:col>2</xdr:col>
      <xdr:colOff>1429120</xdr:colOff>
      <xdr:row>3</xdr:row>
      <xdr:rowOff>161565</xdr:rowOff>
    </xdr:to>
    <xdr:pic>
      <xdr:nvPicPr>
        <xdr:cNvPr id="3" name="Afbeelding 2" descr="Afbeeldingsresultaat voor logo eurlicon">
          <a:extLst>
            <a:ext uri="{FF2B5EF4-FFF2-40B4-BE49-F238E27FC236}">
              <a16:creationId xmlns:a16="http://schemas.microsoft.com/office/drawing/2014/main" id="{5E8E8451-7FA0-4B73-898C-D9DC0C120E6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3762375" y="104775"/>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750794</xdr:colOff>
      <xdr:row>0</xdr:row>
      <xdr:rowOff>0</xdr:rowOff>
    </xdr:from>
    <xdr:to>
      <xdr:col>19</xdr:col>
      <xdr:colOff>119058</xdr:colOff>
      <xdr:row>1</xdr:row>
      <xdr:rowOff>146797</xdr:rowOff>
    </xdr:to>
    <xdr:pic>
      <xdr:nvPicPr>
        <xdr:cNvPr id="2" name="Afbeelding 1" descr="Internationalisering van groot belang in het mbo">
          <a:extLst>
            <a:ext uri="{FF2B5EF4-FFF2-40B4-BE49-F238E27FC236}">
              <a16:creationId xmlns:a16="http://schemas.microsoft.com/office/drawing/2014/main" id="{3A5336C3-7868-4E14-BCA0-B23DF8F7E4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45706" y="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1</xdr:row>
      <xdr:rowOff>19050</xdr:rowOff>
    </xdr:from>
    <xdr:to>
      <xdr:col>0</xdr:col>
      <xdr:colOff>2504790</xdr:colOff>
      <xdr:row>5</xdr:row>
      <xdr:rowOff>76200</xdr:rowOff>
    </xdr:to>
    <xdr:pic>
      <xdr:nvPicPr>
        <xdr:cNvPr id="2" name="Afbeelding 1" descr="Internationalisering van groot belang in het mbo">
          <a:extLst>
            <a:ext uri="{FF2B5EF4-FFF2-40B4-BE49-F238E27FC236}">
              <a16:creationId xmlns:a16="http://schemas.microsoft.com/office/drawing/2014/main" id="{23D3F0BB-D46F-4D24-82C9-0782F8B30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24765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0</xdr:row>
      <xdr:rowOff>133350</xdr:rowOff>
    </xdr:from>
    <xdr:to>
      <xdr:col>2</xdr:col>
      <xdr:colOff>2895970</xdr:colOff>
      <xdr:row>3</xdr:row>
      <xdr:rowOff>182520</xdr:rowOff>
    </xdr:to>
    <xdr:pic>
      <xdr:nvPicPr>
        <xdr:cNvPr id="3" name="Afbeelding 2" descr="Afbeeldingsresultaat voor logo eurlicon">
          <a:extLst>
            <a:ext uri="{FF2B5EF4-FFF2-40B4-BE49-F238E27FC236}">
              <a16:creationId xmlns:a16="http://schemas.microsoft.com/office/drawing/2014/main" id="{60C7349D-E082-41B8-B9FF-2115D91BC3A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10382250" y="133350"/>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277070</xdr:colOff>
      <xdr:row>0</xdr:row>
      <xdr:rowOff>133350</xdr:rowOff>
    </xdr:from>
    <xdr:to>
      <xdr:col>6</xdr:col>
      <xdr:colOff>1346388</xdr:colOff>
      <xdr:row>0</xdr:row>
      <xdr:rowOff>586740</xdr:rowOff>
    </xdr:to>
    <xdr:pic>
      <xdr:nvPicPr>
        <xdr:cNvPr id="2" name="Afbeelding 1" descr="Afbeeldingsresultaat voor logo eurlicon">
          <a:extLst>
            <a:ext uri="{FF2B5EF4-FFF2-40B4-BE49-F238E27FC236}">
              <a16:creationId xmlns:a16="http://schemas.microsoft.com/office/drawing/2014/main" id="{C4EEF8D7-A1A4-48E8-9965-05BCDFDB5FE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5734895" y="133350"/>
          <a:ext cx="1673203"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153703</xdr:rowOff>
    </xdr:from>
    <xdr:to>
      <xdr:col>2</xdr:col>
      <xdr:colOff>1790700</xdr:colOff>
      <xdr:row>1</xdr:row>
      <xdr:rowOff>76927</xdr:rowOff>
    </xdr:to>
    <xdr:pic>
      <xdr:nvPicPr>
        <xdr:cNvPr id="3" name="Afbeelding 2" descr="Internationalisering van groot belang in het mbo">
          <a:extLst>
            <a:ext uri="{FF2B5EF4-FFF2-40B4-BE49-F238E27FC236}">
              <a16:creationId xmlns:a16="http://schemas.microsoft.com/office/drawing/2014/main" id="{8242C8C0-34E6-47E8-8D0F-71F360BC13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0" y="153703"/>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180976</xdr:colOff>
      <xdr:row>2</xdr:row>
      <xdr:rowOff>19050</xdr:rowOff>
    </xdr:from>
    <xdr:to>
      <xdr:col>7</xdr:col>
      <xdr:colOff>733426</xdr:colOff>
      <xdr:row>15</xdr:row>
      <xdr:rowOff>95250</xdr:rowOff>
    </xdr:to>
    <xdr:sp macro="" textlink="">
      <xdr:nvSpPr>
        <xdr:cNvPr id="2" name="Tekstvak 1">
          <a:extLst>
            <a:ext uri="{FF2B5EF4-FFF2-40B4-BE49-F238E27FC236}">
              <a16:creationId xmlns:a16="http://schemas.microsoft.com/office/drawing/2014/main" id="{BC8F2343-0C3C-4EF7-8087-24D1D8F1CA51}"/>
            </a:ext>
          </a:extLst>
        </xdr:cNvPr>
        <xdr:cNvSpPr txBox="1"/>
      </xdr:nvSpPr>
      <xdr:spPr>
        <a:xfrm>
          <a:off x="180976" y="809625"/>
          <a:ext cx="7867650" cy="25527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De ondergetekende verklaart namens Inschrijver:</a:t>
          </a:r>
        </a:p>
        <a:p>
          <a:endParaRPr lang="nl-NL" sz="1100">
            <a:solidFill>
              <a:schemeClr val="dk1"/>
            </a:solidFill>
            <a:latin typeface="Tahoma" pitchFamily="34" charset="0"/>
            <a:ea typeface="Tahoma" panose="020B0604030504040204" pitchFamily="34" charset="0"/>
            <a:cs typeface="Tahoma" panose="020B0604030504040204" pitchFamily="34" charset="0"/>
          </a:endParaRPr>
        </a:p>
        <a:p>
          <a:pPr lvl="0"/>
          <a:r>
            <a:rPr lang="nl-NL" sz="1100">
              <a:solidFill>
                <a:schemeClr val="dk1"/>
              </a:solidFill>
              <a:latin typeface="Tahoma" pitchFamily="34" charset="0"/>
              <a:ea typeface="+mn-ea"/>
              <a:cs typeface="Tahoma" pitchFamily="34" charset="0"/>
            </a:rPr>
            <a:t>- Dat Inschrijver volledig en zonder voorbehoud door middel van de onderhavige offerte instemt met en voldoet aan</a:t>
          </a:r>
        </a:p>
        <a:p>
          <a:pPr lvl="0"/>
          <a:r>
            <a:rPr lang="nl-NL" sz="1100">
              <a:solidFill>
                <a:schemeClr val="dk1"/>
              </a:solidFill>
              <a:latin typeface="Tahoma" pitchFamily="34" charset="0"/>
              <a:ea typeface="+mn-ea"/>
              <a:cs typeface="Tahoma" pitchFamily="34" charset="0"/>
            </a:rPr>
            <a:t>  de voorwaarden voor deze aanbesteding(procedure) zoals beschreven in de Offerteaanvraag;</a:t>
          </a:r>
        </a:p>
        <a:p>
          <a:pPr lvl="0"/>
          <a:endParaRPr lang="nl-NL" sz="1100">
            <a:solidFill>
              <a:schemeClr val="dk1"/>
            </a:solidFill>
            <a:effectLst/>
            <a:latin typeface="Tahoma" pitchFamily="34" charset="0"/>
            <a:ea typeface="+mn-ea"/>
            <a:cs typeface="Tahoma" pitchFamily="34" charset="0"/>
          </a:endParaRP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Dat Inschrijver instemt met en conformeert aan het Programma van Eisen;</a:t>
          </a:r>
          <a:endParaRPr lang="nl-NL">
            <a:effectLst/>
            <a:latin typeface="Tahoma" panose="020B0604030504040204" pitchFamily="34" charset="0"/>
            <a:ea typeface="Tahoma" panose="020B0604030504040204" pitchFamily="34" charset="0"/>
            <a:cs typeface="Tahoma" panose="020B0604030504040204" pitchFamily="34" charset="0"/>
          </a:endParaRPr>
        </a:p>
        <a:p>
          <a:r>
            <a:rPr lang="nl-NL" sz="1100">
              <a:solidFill>
                <a:schemeClr val="dk1"/>
              </a:solidFill>
              <a:latin typeface="Tahoma" pitchFamily="34" charset="0"/>
              <a:ea typeface="+mn-ea"/>
              <a:cs typeface="Tahoma" pitchFamily="34" charset="0"/>
            </a:rPr>
            <a:t> </a:t>
          </a:r>
        </a:p>
        <a:p>
          <a:pPr lvl="0"/>
          <a:r>
            <a:rPr lang="nl-NL" sz="1100">
              <a:solidFill>
                <a:schemeClr val="dk1"/>
              </a:solidFill>
              <a:latin typeface="Tahoma" pitchFamily="34" charset="0"/>
              <a:ea typeface="+mn-ea"/>
              <a:cs typeface="Tahoma" pitchFamily="34" charset="0"/>
            </a:rPr>
            <a:t>- Dat Inschrijver instemt met en voldoet aan de antwoorden zoals gegeven in de Nota van Inlichtingen.</a:t>
          </a:r>
        </a:p>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 Dat Inschrijver de opdracht conform de uitgebrachte offerte uitvoert;</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Aldus opgemaakt en naar waarheid rechtsgeldig (bevoegd)ondertekend:</a:t>
          </a:r>
        </a:p>
      </xdr:txBody>
    </xdr:sp>
    <xdr:clientData/>
  </xdr:twoCellAnchor>
  <xdr:twoCellAnchor editAs="oneCell">
    <xdr:from>
      <xdr:col>8</xdr:col>
      <xdr:colOff>0</xdr:colOff>
      <xdr:row>1</xdr:row>
      <xdr:rowOff>11183</xdr:rowOff>
    </xdr:from>
    <xdr:to>
      <xdr:col>8</xdr:col>
      <xdr:colOff>0</xdr:colOff>
      <xdr:row>24</xdr:row>
      <xdr:rowOff>381000</xdr:rowOff>
    </xdr:to>
    <xdr:pic>
      <xdr:nvPicPr>
        <xdr:cNvPr id="4" name="Afbeelding 3" descr="Afbeeldingsresultaat voor logo eurlicon">
          <a:extLst>
            <a:ext uri="{FF2B5EF4-FFF2-40B4-BE49-F238E27FC236}">
              <a16:creationId xmlns:a16="http://schemas.microsoft.com/office/drawing/2014/main" id="{42BD7D4D-60C8-4A1F-BD75-E764EEA9C0D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8086725" y="11183"/>
          <a:ext cx="0" cy="5160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1</xdr:row>
      <xdr:rowOff>95250</xdr:rowOff>
    </xdr:from>
    <xdr:to>
      <xdr:col>2</xdr:col>
      <xdr:colOff>552450</xdr:colOff>
      <xdr:row>2</xdr:row>
      <xdr:rowOff>51211</xdr:rowOff>
    </xdr:to>
    <xdr:pic>
      <xdr:nvPicPr>
        <xdr:cNvPr id="5" name="Afbeelding 4" descr="Internationalisering van groot belang in het mbo">
          <a:extLst>
            <a:ext uri="{FF2B5EF4-FFF2-40B4-BE49-F238E27FC236}">
              <a16:creationId xmlns:a16="http://schemas.microsoft.com/office/drawing/2014/main" id="{3959C112-3F17-4CE5-8F4C-AA61C4391B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6225" y="285750"/>
          <a:ext cx="1609725" cy="556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481258</xdr:colOff>
      <xdr:row>1</xdr:row>
      <xdr:rowOff>28575</xdr:rowOff>
    </xdr:from>
    <xdr:to>
      <xdr:col>7</xdr:col>
      <xdr:colOff>733170</xdr:colOff>
      <xdr:row>1</xdr:row>
      <xdr:rowOff>514350</xdr:rowOff>
    </xdr:to>
    <xdr:pic>
      <xdr:nvPicPr>
        <xdr:cNvPr id="6" name="Afbeelding 5" descr="Afbeeldingsresultaat voor logo eurlicon">
          <a:extLst>
            <a:ext uri="{FF2B5EF4-FFF2-40B4-BE49-F238E27FC236}">
              <a16:creationId xmlns:a16="http://schemas.microsoft.com/office/drawing/2014/main" id="{45E9720F-99A2-404E-ADA7-3EB9EF0D503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6272458" y="219075"/>
          <a:ext cx="1775912"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rtal.eurlicon.nl/Documents%20and%20Settings/denniss/Local%20Settings/Temporary%20Internet%20Files/Content.Outlook/F7I1EGQH/Sjablonen/Bestekken/Lift%20-%20onderhoud/ELC%202010%200149-02%20O%20Bestanden%20bij%20Onderhoud%20bestek.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dlradviesgroep.sharepoint.com/sites/Eurlicon-Projecten/ELC.1016.0002-01/Opdrachtgever/OH-aanbesteding%202020%20(looptijd%202021-2024)/Originele%20documenten/Inschrijfbestand%20Nieuwe%20Liftinstallatie%20Baljuwstraat%202%20Rotterdam%20-%20Platformlift%20Kantine.xlsx?16FFFBBE" TargetMode="External"/><Relationship Id="rId1" Type="http://schemas.openxmlformats.org/officeDocument/2006/relationships/externalLinkPath" Target="file:///\\16FFFBBE\Inschrijfbestand%20Nieuwe%20Liftinstallatie%20Baljuwstraat%202%20Rotterdam%20-%20Platformlift%20Kantine.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lradviesgroep.sharepoint.com/sites/Eurlicon-Projecten/ELC.1016.0002-01/Opdrachtgever/OH-aanbesteding%202020%20(looptijd%202021-2024)/Originele%20documenten/ELC20200528%20Inschrijfbestand%20Onderhoud%20-%20Albeda%20College%20Rotterdam.xlsx?16FFFBBE" TargetMode="External"/><Relationship Id="rId1" Type="http://schemas.openxmlformats.org/officeDocument/2006/relationships/externalLinkPath" Target="file:///\\16FFFBBE\ELC20200528%20Inschrijfbestand%20Onderhoud%20-%20Albeda%20College%20Rotterd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Onderhoud"/>
      <sheetName val="8.2 Extra werk"/>
      <sheetName val="8.3 Componenten"/>
      <sheetName val="9.1 Rapportage onderhoud"/>
      <sheetName val="9.2 Rapp. sto-klacht extra"/>
      <sheetName val="4.2 Responstijden"/>
      <sheetName val="7.6 Onderhoudsfrequentie"/>
      <sheetName val="10.1 Installatie overzicht"/>
    </sheetNames>
    <sheetDataSet>
      <sheetData sheetId="0" refreshError="1"/>
      <sheetData sheetId="1" refreshError="1"/>
      <sheetData sheetId="2" refreshError="1"/>
      <sheetData sheetId="3" refreshError="1"/>
      <sheetData sheetId="4" refreshError="1"/>
      <sheetData sheetId="5">
        <row r="18">
          <cell r="B18" t="str">
            <v>Urgent</v>
          </cell>
        </row>
        <row r="19">
          <cell r="B19" t="str">
            <v>Hoog</v>
          </cell>
        </row>
        <row r="20">
          <cell r="B20" t="str">
            <v>Normaal</v>
          </cell>
        </row>
        <row r="21">
          <cell r="B21" t="str">
            <v>Laag</v>
          </cell>
        </row>
      </sheetData>
      <sheetData sheetId="6" refreshError="1"/>
      <sheetData sheetId="7">
        <row r="4">
          <cell r="E4" t="str">
            <v>Quellijnstraat 62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voor de adviseurs"/>
      <sheetName val="Totalen"/>
      <sheetName val="Toelichting"/>
      <sheetName val="Prijzenblad Nieuwe liften"/>
      <sheetName val="Jaarkosten Lift 1"/>
      <sheetName val="Verklaring van Inschrijving"/>
      <sheetName val="Eigen Verklaring"/>
      <sheetName val="Verrekenprijzen"/>
      <sheetName val="Vragenformulier"/>
    </sheetNames>
    <sheetDataSet>
      <sheetData sheetId="0">
        <row r="3">
          <cell r="P3" t="str">
            <v>[Kies uit de lijst of voer handmatig in]</v>
          </cell>
        </row>
        <row r="13">
          <cell r="P13"/>
        </row>
        <row r="14">
          <cell r="P14"/>
        </row>
        <row r="15">
          <cell r="P15"/>
        </row>
        <row r="17">
          <cell r="P17"/>
        </row>
        <row r="18">
          <cell r="P18"/>
        </row>
        <row r="19">
          <cell r="P19"/>
        </row>
        <row r="21">
          <cell r="P21"/>
        </row>
        <row r="22">
          <cell r="P22"/>
        </row>
        <row r="23">
          <cell r="P23"/>
        </row>
      </sheetData>
      <sheetData sheetId="1"/>
      <sheetData sheetId="2">
        <row r="1">
          <cell r="C1" t="str">
            <v>Baljuwstraat 2 Rotterdam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blad Onderhoud"/>
      <sheetName val="Verrekenprijzen"/>
      <sheetName val="Verklaring van Inschrijving"/>
      <sheetName val="Eigen Verklaring"/>
      <sheetName val="Referenties-Monteursbezetting"/>
      <sheetName val="Vragenformulier"/>
    </sheetNames>
    <sheetDataSet>
      <sheetData sheetId="0">
        <row r="1">
          <cell r="B1"/>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
  <sheetViews>
    <sheetView zoomScaleNormal="100" zoomScaleSheetLayoutView="85" workbookViewId="0">
      <selection activeCell="E21" sqref="E21"/>
    </sheetView>
  </sheetViews>
  <sheetFormatPr defaultRowHeight="15" x14ac:dyDescent="0.25"/>
  <cols>
    <col min="5" max="5" width="17.42578125" customWidth="1"/>
    <col min="15" max="15" width="9.85546875" customWidth="1"/>
  </cols>
  <sheetData>
    <row r="1" spans="1:16" x14ac:dyDescent="0.25">
      <c r="A1" s="20"/>
      <c r="B1" s="20"/>
      <c r="C1" s="20"/>
      <c r="D1" s="20"/>
      <c r="E1" s="20"/>
      <c r="F1" s="20"/>
      <c r="G1" s="20"/>
      <c r="H1" s="20"/>
      <c r="I1" s="20"/>
      <c r="J1" s="20"/>
      <c r="K1" s="20"/>
      <c r="L1" s="20"/>
      <c r="M1" s="20"/>
      <c r="N1" s="20"/>
      <c r="O1" s="20"/>
      <c r="P1" s="20"/>
    </row>
    <row r="2" spans="1:16" ht="21" customHeight="1" x14ac:dyDescent="0.25">
      <c r="A2" s="20"/>
      <c r="B2" s="327" t="s">
        <v>2413</v>
      </c>
      <c r="C2" s="328"/>
      <c r="D2" s="328"/>
      <c r="E2" s="328"/>
      <c r="F2" s="328"/>
      <c r="G2" s="328"/>
      <c r="H2" s="328"/>
      <c r="I2" s="328"/>
      <c r="J2" s="328"/>
      <c r="K2" s="328"/>
      <c r="L2" s="328"/>
      <c r="M2" s="328"/>
      <c r="N2" s="328"/>
      <c r="O2" s="329"/>
      <c r="P2" s="20"/>
    </row>
    <row r="3" spans="1:16" ht="15" customHeight="1" x14ac:dyDescent="0.25">
      <c r="A3" s="20"/>
      <c r="B3" s="330"/>
      <c r="C3" s="331"/>
      <c r="D3" s="331"/>
      <c r="E3" s="331"/>
      <c r="F3" s="331"/>
      <c r="G3" s="331"/>
      <c r="H3" s="331"/>
      <c r="I3" s="331"/>
      <c r="J3" s="331"/>
      <c r="K3" s="331"/>
      <c r="L3" s="331"/>
      <c r="M3" s="331"/>
      <c r="N3" s="331"/>
      <c r="O3" s="332"/>
      <c r="P3" s="20"/>
    </row>
    <row r="4" spans="1:16" ht="15" customHeight="1" x14ac:dyDescent="0.25">
      <c r="A4" s="20"/>
      <c r="B4" s="333"/>
      <c r="C4" s="334"/>
      <c r="D4" s="334"/>
      <c r="E4" s="334"/>
      <c r="F4" s="334"/>
      <c r="G4" s="334"/>
      <c r="H4" s="334"/>
      <c r="I4" s="334"/>
      <c r="J4" s="334"/>
      <c r="K4" s="334"/>
      <c r="L4" s="334"/>
      <c r="M4" s="334"/>
      <c r="N4" s="334"/>
      <c r="O4" s="335"/>
      <c r="P4" s="20"/>
    </row>
    <row r="5" spans="1:16" x14ac:dyDescent="0.25">
      <c r="A5" s="20"/>
      <c r="B5" s="121" t="s">
        <v>2258</v>
      </c>
      <c r="C5" s="20"/>
      <c r="D5" s="20"/>
      <c r="E5" s="20"/>
      <c r="F5" s="20"/>
      <c r="G5" s="20"/>
      <c r="H5" s="20"/>
      <c r="I5" s="20"/>
      <c r="J5" s="20"/>
      <c r="K5" s="20"/>
      <c r="L5" s="20"/>
      <c r="M5" s="20"/>
      <c r="N5" s="20"/>
      <c r="O5" s="20"/>
      <c r="P5" s="20"/>
    </row>
    <row r="6" spans="1:16" x14ac:dyDescent="0.25">
      <c r="A6" s="20"/>
      <c r="B6" s="20"/>
      <c r="C6" s="20"/>
      <c r="D6" s="20"/>
      <c r="E6" s="20"/>
      <c r="F6" s="20"/>
      <c r="G6" s="20"/>
      <c r="H6" s="20"/>
      <c r="I6" s="20"/>
      <c r="J6" s="20"/>
      <c r="K6" s="20"/>
      <c r="L6" s="20"/>
      <c r="M6" s="20"/>
      <c r="N6" s="20"/>
      <c r="O6" s="20"/>
      <c r="P6" s="20"/>
    </row>
    <row r="7" spans="1:16" x14ac:dyDescent="0.25">
      <c r="A7" s="20"/>
      <c r="B7" s="121" t="s">
        <v>2532</v>
      </c>
      <c r="C7" s="20"/>
      <c r="D7" s="20"/>
      <c r="E7" s="20"/>
      <c r="F7" s="20"/>
      <c r="G7" s="20"/>
      <c r="H7" s="20"/>
      <c r="I7" s="20"/>
      <c r="J7" s="20"/>
      <c r="K7" s="20"/>
      <c r="L7" s="20"/>
      <c r="M7" s="20"/>
      <c r="N7" s="20"/>
      <c r="O7" s="20"/>
      <c r="P7" s="20"/>
    </row>
    <row r="8" spans="1:16" x14ac:dyDescent="0.25">
      <c r="A8" s="20"/>
      <c r="B8" s="20">
        <v>1</v>
      </c>
      <c r="C8" s="121" t="s">
        <v>2259</v>
      </c>
      <c r="D8" s="20"/>
      <c r="E8" s="20"/>
      <c r="F8" s="20">
        <v>5</v>
      </c>
      <c r="G8" s="121" t="s">
        <v>2519</v>
      </c>
      <c r="H8" s="20"/>
      <c r="I8" s="20"/>
      <c r="J8" s="20">
        <v>9</v>
      </c>
      <c r="K8" s="121" t="s">
        <v>2531</v>
      </c>
      <c r="L8" s="20"/>
      <c r="M8" s="20"/>
      <c r="N8" s="20"/>
      <c r="O8" s="20"/>
      <c r="P8" s="20"/>
    </row>
    <row r="9" spans="1:16" x14ac:dyDescent="0.25">
      <c r="A9" s="20"/>
      <c r="B9" s="20">
        <v>2</v>
      </c>
      <c r="C9" s="121" t="s">
        <v>2260</v>
      </c>
      <c r="D9" s="20"/>
      <c r="E9" s="20"/>
      <c r="F9" s="20">
        <v>6</v>
      </c>
      <c r="G9" s="121" t="s">
        <v>2520</v>
      </c>
      <c r="H9" s="20"/>
      <c r="I9" s="20"/>
      <c r="J9" s="20"/>
      <c r="K9" s="121"/>
      <c r="L9" s="20"/>
      <c r="M9" s="20"/>
      <c r="N9" s="20"/>
      <c r="O9" s="20"/>
      <c r="P9" s="20"/>
    </row>
    <row r="10" spans="1:16" x14ac:dyDescent="0.25">
      <c r="A10" s="20"/>
      <c r="B10" s="20">
        <v>3</v>
      </c>
      <c r="C10" s="121" t="s">
        <v>2420</v>
      </c>
      <c r="D10" s="20"/>
      <c r="E10" s="20"/>
      <c r="F10" s="20">
        <v>7</v>
      </c>
      <c r="G10" s="121" t="s">
        <v>2529</v>
      </c>
      <c r="H10" s="20"/>
      <c r="I10" s="20"/>
      <c r="J10" s="20"/>
      <c r="K10" s="20"/>
      <c r="L10" s="20"/>
      <c r="M10" s="20"/>
      <c r="N10" s="20"/>
      <c r="O10" s="20"/>
      <c r="P10" s="20"/>
    </row>
    <row r="11" spans="1:16" x14ac:dyDescent="0.25">
      <c r="A11" s="20"/>
      <c r="B11" s="20">
        <v>4</v>
      </c>
      <c r="C11" s="121" t="s">
        <v>2414</v>
      </c>
      <c r="D11" s="20"/>
      <c r="E11" s="20"/>
      <c r="F11" s="20">
        <v>8</v>
      </c>
      <c r="G11" s="121" t="s">
        <v>2530</v>
      </c>
      <c r="H11" s="20"/>
      <c r="I11" s="20"/>
      <c r="J11" s="20"/>
      <c r="K11" s="20"/>
      <c r="L11" s="20"/>
      <c r="M11" s="20"/>
      <c r="N11" s="20"/>
      <c r="O11" s="20"/>
      <c r="P11" s="20"/>
    </row>
    <row r="12" spans="1:16" x14ac:dyDescent="0.25">
      <c r="A12" s="20"/>
      <c r="B12" s="20"/>
      <c r="C12" s="20"/>
      <c r="D12" s="20"/>
      <c r="E12" s="20"/>
      <c r="F12" s="20"/>
      <c r="G12" s="20"/>
      <c r="H12" s="20"/>
      <c r="I12" s="20"/>
      <c r="J12" s="20"/>
      <c r="K12" s="20"/>
      <c r="L12" s="20"/>
      <c r="M12" s="20"/>
      <c r="N12" s="20"/>
      <c r="O12" s="20"/>
      <c r="P12" s="20"/>
    </row>
    <row r="13" spans="1:16" x14ac:dyDescent="0.25">
      <c r="A13" s="20"/>
      <c r="B13" s="121" t="s">
        <v>2533</v>
      </c>
      <c r="C13" s="20"/>
      <c r="D13" s="20"/>
      <c r="E13" s="20"/>
      <c r="F13" s="20"/>
      <c r="G13" s="20"/>
      <c r="H13" s="20"/>
      <c r="I13" s="20"/>
      <c r="J13" s="20"/>
      <c r="K13" s="20"/>
      <c r="L13" s="20"/>
      <c r="M13" s="20"/>
      <c r="N13" s="20"/>
      <c r="O13" s="20"/>
      <c r="P13" s="20"/>
    </row>
    <row r="14" spans="1:16" x14ac:dyDescent="0.25">
      <c r="A14" s="20"/>
      <c r="B14" s="20"/>
      <c r="C14" s="20"/>
      <c r="D14" s="20"/>
      <c r="E14" s="20"/>
      <c r="F14" s="20"/>
      <c r="G14" s="20"/>
      <c r="H14" s="20"/>
      <c r="I14" s="20"/>
      <c r="J14" s="20"/>
      <c r="K14" s="20"/>
      <c r="L14" s="20"/>
      <c r="M14" s="20"/>
      <c r="N14" s="20"/>
      <c r="O14" s="20"/>
      <c r="P14" s="20"/>
    </row>
    <row r="15" spans="1:16" x14ac:dyDescent="0.25">
      <c r="A15" s="20"/>
      <c r="B15" s="121" t="s">
        <v>2416</v>
      </c>
      <c r="C15" s="20"/>
      <c r="D15" s="20"/>
      <c r="E15" s="20"/>
      <c r="F15" s="20"/>
      <c r="G15" s="20"/>
      <c r="H15" s="20"/>
      <c r="I15" s="20"/>
      <c r="J15" s="20"/>
      <c r="K15" s="20"/>
      <c r="L15" s="20"/>
      <c r="M15" s="20"/>
      <c r="N15" s="20"/>
      <c r="O15" s="20"/>
      <c r="P15" s="20"/>
    </row>
    <row r="16" spans="1:16" x14ac:dyDescent="0.25">
      <c r="A16" s="20"/>
      <c r="B16" s="20"/>
      <c r="C16" s="20"/>
      <c r="D16" s="20"/>
      <c r="E16" s="20"/>
      <c r="F16" s="20"/>
      <c r="G16" s="20"/>
      <c r="H16" s="20"/>
      <c r="I16" s="20"/>
      <c r="J16" s="20"/>
      <c r="K16" s="20"/>
      <c r="L16" s="20"/>
      <c r="M16" s="20"/>
      <c r="N16" s="20"/>
      <c r="O16" s="20"/>
      <c r="P16" s="20"/>
    </row>
    <row r="17" spans="1:16" x14ac:dyDescent="0.25">
      <c r="A17" s="20"/>
      <c r="B17" s="20"/>
      <c r="C17" s="20"/>
      <c r="D17" s="20"/>
      <c r="E17" s="20"/>
      <c r="F17" s="20"/>
      <c r="G17" s="20"/>
      <c r="H17" s="20"/>
      <c r="I17" s="20"/>
      <c r="J17" s="20"/>
      <c r="K17" s="20"/>
      <c r="L17" s="20"/>
      <c r="M17" s="20"/>
      <c r="N17" s="20"/>
      <c r="O17" s="20"/>
      <c r="P17" s="20"/>
    </row>
    <row r="18" spans="1:16" x14ac:dyDescent="0.25">
      <c r="A18" s="20"/>
      <c r="B18" s="20"/>
      <c r="C18" s="20"/>
      <c r="D18" s="20"/>
      <c r="E18" s="20"/>
      <c r="F18" s="20"/>
      <c r="G18" s="20"/>
      <c r="H18" s="20"/>
      <c r="I18" s="20"/>
      <c r="J18" s="20"/>
      <c r="K18" s="20"/>
      <c r="L18" s="20"/>
      <c r="M18" s="20"/>
      <c r="N18" s="20"/>
      <c r="O18" s="20"/>
      <c r="P18" s="20"/>
    </row>
    <row r="19" spans="1:16" x14ac:dyDescent="0.25">
      <c r="A19" s="20"/>
      <c r="B19" s="20"/>
      <c r="C19" s="20"/>
      <c r="D19" s="20"/>
      <c r="E19" s="20"/>
      <c r="F19" s="20"/>
      <c r="G19" s="20"/>
      <c r="H19" s="20"/>
      <c r="I19" s="20"/>
      <c r="J19" s="20"/>
      <c r="K19" s="20"/>
      <c r="L19" s="20"/>
      <c r="M19" s="20"/>
      <c r="N19" s="20"/>
      <c r="O19" s="20"/>
      <c r="P19" s="20"/>
    </row>
    <row r="20" spans="1:16" x14ac:dyDescent="0.25">
      <c r="A20" s="20"/>
      <c r="B20" s="20"/>
      <c r="C20" s="20"/>
      <c r="D20" s="20"/>
      <c r="E20" s="20"/>
      <c r="F20" s="20"/>
      <c r="G20" s="20"/>
      <c r="H20" s="20"/>
      <c r="I20" s="20"/>
      <c r="J20" s="20"/>
      <c r="K20" s="20"/>
      <c r="L20" s="20"/>
      <c r="M20" s="20"/>
      <c r="N20" s="20"/>
      <c r="O20" s="20"/>
      <c r="P20" s="20"/>
    </row>
    <row r="21" spans="1:16" x14ac:dyDescent="0.25">
      <c r="A21" s="20"/>
      <c r="B21" s="20"/>
      <c r="C21" s="20"/>
      <c r="D21" s="20"/>
      <c r="E21" s="20"/>
      <c r="F21" s="20"/>
      <c r="G21" s="20"/>
      <c r="H21" s="20"/>
      <c r="I21" s="20"/>
      <c r="J21" s="20"/>
      <c r="K21" s="20"/>
      <c r="L21" s="20"/>
      <c r="M21" s="20"/>
      <c r="N21" s="20"/>
      <c r="O21" s="20"/>
      <c r="P21" s="20"/>
    </row>
    <row r="22" spans="1:16" x14ac:dyDescent="0.25">
      <c r="A22" s="20"/>
      <c r="B22" s="20"/>
      <c r="C22" s="20"/>
      <c r="D22" s="20"/>
      <c r="E22" s="20"/>
      <c r="F22" s="20"/>
      <c r="G22" s="20"/>
      <c r="H22" s="20"/>
      <c r="I22" s="20"/>
      <c r="J22" s="20"/>
      <c r="K22" s="20"/>
      <c r="L22" s="20"/>
      <c r="M22" s="20"/>
      <c r="N22" s="20"/>
      <c r="O22" s="20"/>
      <c r="P22" s="20"/>
    </row>
    <row r="23" spans="1:16" x14ac:dyDescent="0.25">
      <c r="A23" s="20"/>
      <c r="B23" s="20"/>
      <c r="C23" s="20"/>
      <c r="D23" s="20"/>
      <c r="E23" s="20"/>
      <c r="F23" s="20"/>
      <c r="G23" s="20"/>
      <c r="H23" s="20"/>
      <c r="I23" s="20"/>
      <c r="J23" s="20"/>
      <c r="K23" s="20"/>
      <c r="L23" s="20"/>
      <c r="M23" s="20"/>
      <c r="N23" s="20"/>
      <c r="O23" s="20"/>
      <c r="P23" s="20"/>
    </row>
    <row r="24" spans="1:16" x14ac:dyDescent="0.25">
      <c r="A24" s="20"/>
      <c r="B24" s="20"/>
      <c r="C24" s="20"/>
      <c r="D24" s="20"/>
      <c r="E24" s="20"/>
      <c r="F24" s="20"/>
      <c r="G24" s="20"/>
      <c r="H24" s="20"/>
      <c r="I24" s="20"/>
      <c r="J24" s="20"/>
      <c r="K24" s="20"/>
      <c r="L24" s="20"/>
      <c r="M24" s="20"/>
      <c r="N24" s="20"/>
      <c r="O24" s="20"/>
      <c r="P24" s="20"/>
    </row>
    <row r="25" spans="1:16" x14ac:dyDescent="0.25">
      <c r="A25" s="20"/>
      <c r="B25" s="20"/>
      <c r="C25" s="20"/>
      <c r="D25" s="20"/>
      <c r="E25" s="20"/>
      <c r="F25" s="20"/>
      <c r="G25" s="20"/>
      <c r="H25" s="20"/>
      <c r="I25" s="20"/>
      <c r="J25" s="20"/>
      <c r="K25" s="20"/>
      <c r="L25" s="20"/>
      <c r="M25" s="20"/>
      <c r="N25" s="20"/>
      <c r="O25" s="20"/>
      <c r="P25" s="20"/>
    </row>
    <row r="26" spans="1:16" x14ac:dyDescent="0.25">
      <c r="A26" s="20"/>
      <c r="B26" s="20"/>
      <c r="C26" s="20"/>
      <c r="D26" s="20"/>
      <c r="E26" s="20"/>
      <c r="F26" s="20"/>
      <c r="G26" s="20"/>
      <c r="H26" s="20"/>
      <c r="I26" s="20"/>
      <c r="J26" s="20"/>
      <c r="K26" s="20"/>
      <c r="L26" s="20"/>
      <c r="M26" s="20"/>
      <c r="N26" s="20"/>
      <c r="O26" s="20"/>
      <c r="P26" s="20"/>
    </row>
    <row r="27" spans="1:16" x14ac:dyDescent="0.25">
      <c r="A27" s="20"/>
      <c r="B27" s="20"/>
      <c r="C27" s="20"/>
      <c r="D27" s="20"/>
      <c r="E27" s="20"/>
      <c r="F27" s="20"/>
      <c r="G27" s="20"/>
      <c r="H27" s="20"/>
      <c r="I27" s="20"/>
      <c r="J27" s="20"/>
      <c r="K27" s="20"/>
      <c r="L27" s="20"/>
      <c r="M27" s="20"/>
      <c r="N27" s="20"/>
      <c r="O27" s="20"/>
      <c r="P27" s="20"/>
    </row>
    <row r="28" spans="1:16" x14ac:dyDescent="0.25">
      <c r="A28" s="20"/>
      <c r="B28" s="20"/>
      <c r="C28" s="20"/>
      <c r="D28" s="20"/>
      <c r="E28" s="20"/>
      <c r="F28" s="20"/>
      <c r="G28" s="20"/>
      <c r="H28" s="20"/>
      <c r="I28" s="20"/>
      <c r="J28" s="20"/>
      <c r="K28" s="20"/>
      <c r="L28" s="20"/>
      <c r="M28" s="20"/>
      <c r="N28" s="20"/>
      <c r="O28" s="20"/>
      <c r="P28" s="20"/>
    </row>
    <row r="29" spans="1:16" x14ac:dyDescent="0.25">
      <c r="A29" s="20"/>
      <c r="B29" s="20"/>
      <c r="C29" s="20"/>
      <c r="D29" s="20"/>
      <c r="E29" s="20"/>
      <c r="F29" s="20"/>
      <c r="G29" s="20"/>
      <c r="H29" s="20"/>
      <c r="I29" s="20"/>
      <c r="J29" s="20"/>
      <c r="K29" s="20"/>
      <c r="L29" s="20"/>
      <c r="M29" s="20"/>
      <c r="N29" s="20"/>
      <c r="O29" s="20"/>
      <c r="P29" s="20"/>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row r="33" spans="1:16" x14ac:dyDescent="0.25">
      <c r="A33" s="20"/>
      <c r="B33" s="20"/>
      <c r="C33" s="20"/>
      <c r="D33" s="20"/>
      <c r="E33" s="20"/>
      <c r="F33" s="20"/>
      <c r="G33" s="20"/>
      <c r="H33" s="20"/>
      <c r="I33" s="20"/>
      <c r="J33" s="20"/>
      <c r="K33" s="20"/>
      <c r="L33" s="20"/>
      <c r="M33" s="20"/>
      <c r="N33" s="20"/>
      <c r="O33" s="20"/>
      <c r="P33" s="20"/>
    </row>
    <row r="34" spans="1:16" x14ac:dyDescent="0.25">
      <c r="A34" s="20"/>
      <c r="B34" s="20"/>
      <c r="C34" s="20"/>
      <c r="D34" s="20"/>
      <c r="E34" s="20"/>
      <c r="F34" s="20"/>
      <c r="G34" s="20"/>
      <c r="H34" s="20"/>
      <c r="I34" s="20"/>
      <c r="J34" s="20"/>
      <c r="K34" s="20"/>
      <c r="L34" s="20"/>
      <c r="M34" s="20"/>
      <c r="N34" s="20"/>
      <c r="O34" s="20"/>
      <c r="P34" s="20"/>
    </row>
    <row r="35" spans="1:16" x14ac:dyDescent="0.25">
      <c r="A35" s="20"/>
      <c r="B35" s="20"/>
      <c r="C35" s="20"/>
      <c r="D35" s="20"/>
      <c r="E35" s="20"/>
      <c r="F35" s="20"/>
      <c r="G35" s="20"/>
      <c r="H35" s="20"/>
      <c r="I35" s="20"/>
      <c r="J35" s="20"/>
      <c r="K35" s="20"/>
      <c r="L35" s="20"/>
      <c r="M35" s="20"/>
      <c r="N35" s="20"/>
      <c r="O35" s="20"/>
      <c r="P35" s="20"/>
    </row>
    <row r="36" spans="1:16" x14ac:dyDescent="0.25">
      <c r="A36" s="20"/>
      <c r="B36" s="20"/>
      <c r="C36" s="20"/>
      <c r="D36" s="20"/>
      <c r="E36" s="20"/>
      <c r="F36" s="20"/>
      <c r="G36" s="20"/>
      <c r="H36" s="20"/>
      <c r="I36" s="20"/>
      <c r="J36" s="20"/>
      <c r="K36" s="20"/>
      <c r="L36" s="20"/>
      <c r="M36" s="20"/>
      <c r="N36" s="20"/>
      <c r="O36" s="20"/>
      <c r="P36" s="20"/>
    </row>
    <row r="37" spans="1:16" x14ac:dyDescent="0.25">
      <c r="A37" s="20"/>
      <c r="B37" s="20"/>
      <c r="C37" s="20"/>
      <c r="D37" s="20"/>
      <c r="E37" s="20"/>
      <c r="F37" s="20"/>
      <c r="G37" s="20"/>
      <c r="H37" s="20"/>
      <c r="I37" s="20"/>
      <c r="J37" s="20"/>
      <c r="K37" s="20"/>
      <c r="L37" s="20"/>
      <c r="M37" s="20"/>
      <c r="N37" s="20"/>
      <c r="O37" s="20"/>
      <c r="P37" s="20"/>
    </row>
    <row r="38" spans="1:16" x14ac:dyDescent="0.25">
      <c r="A38" s="20"/>
      <c r="B38" s="20"/>
      <c r="C38" s="20"/>
      <c r="D38" s="20"/>
      <c r="E38" s="20"/>
      <c r="F38" s="20"/>
      <c r="G38" s="20"/>
      <c r="H38" s="20"/>
      <c r="I38" s="20"/>
      <c r="J38" s="20"/>
      <c r="K38" s="20"/>
      <c r="L38" s="20"/>
      <c r="M38" s="20"/>
      <c r="N38" s="20"/>
      <c r="O38" s="20"/>
      <c r="P38" s="20"/>
    </row>
    <row r="39" spans="1:16" x14ac:dyDescent="0.25">
      <c r="A39" s="20"/>
      <c r="B39" s="20"/>
      <c r="C39" s="20"/>
      <c r="D39" s="20"/>
      <c r="E39" s="20"/>
      <c r="F39" s="20"/>
      <c r="G39" s="20"/>
      <c r="H39" s="20"/>
      <c r="I39" s="20"/>
      <c r="J39" s="20"/>
      <c r="K39" s="20"/>
      <c r="L39" s="20"/>
      <c r="M39" s="20"/>
      <c r="N39" s="20"/>
      <c r="O39" s="20"/>
      <c r="P39" s="20"/>
    </row>
    <row r="40" spans="1:16" x14ac:dyDescent="0.25">
      <c r="A40" s="20"/>
      <c r="B40" s="20"/>
      <c r="C40" s="20"/>
      <c r="D40" s="20"/>
      <c r="E40" s="20"/>
      <c r="F40" s="20"/>
      <c r="G40" s="20"/>
      <c r="H40" s="20"/>
      <c r="I40" s="20"/>
      <c r="J40" s="20"/>
      <c r="K40" s="20"/>
      <c r="L40" s="20"/>
      <c r="M40" s="20"/>
      <c r="N40" s="20"/>
      <c r="O40" s="20"/>
      <c r="P40" s="20"/>
    </row>
    <row r="41" spans="1:16" x14ac:dyDescent="0.25">
      <c r="A41" s="20"/>
      <c r="B41" s="20"/>
      <c r="C41" s="20"/>
      <c r="D41" s="20"/>
      <c r="E41" s="20"/>
      <c r="F41" s="20"/>
      <c r="G41" s="20"/>
      <c r="H41" s="20"/>
      <c r="I41" s="20"/>
      <c r="J41" s="20"/>
      <c r="K41" s="20"/>
      <c r="L41" s="20"/>
      <c r="M41" s="20"/>
      <c r="N41" s="20"/>
      <c r="O41" s="20"/>
      <c r="P41" s="20"/>
    </row>
    <row r="42" spans="1:16" x14ac:dyDescent="0.25">
      <c r="A42" s="20"/>
      <c r="B42" s="20"/>
      <c r="C42" s="20"/>
      <c r="D42" s="20"/>
      <c r="E42" s="20"/>
      <c r="F42" s="20"/>
      <c r="G42" s="20"/>
      <c r="H42" s="20"/>
      <c r="I42" s="20"/>
      <c r="J42" s="20"/>
      <c r="K42" s="20"/>
      <c r="L42" s="20"/>
      <c r="M42" s="20"/>
      <c r="N42" s="20"/>
      <c r="O42" s="20"/>
      <c r="P42" s="20"/>
    </row>
    <row r="43" spans="1:16" x14ac:dyDescent="0.25">
      <c r="A43" s="20"/>
      <c r="B43" s="20"/>
      <c r="C43" s="20"/>
      <c r="D43" s="20"/>
      <c r="E43" s="20"/>
      <c r="F43" s="20"/>
      <c r="G43" s="20"/>
      <c r="H43" s="20"/>
      <c r="I43" s="20"/>
      <c r="J43" s="20"/>
      <c r="K43" s="20"/>
      <c r="L43" s="20"/>
      <c r="M43" s="20"/>
      <c r="N43" s="20"/>
      <c r="O43" s="20"/>
      <c r="P43" s="20"/>
    </row>
    <row r="44" spans="1:16" x14ac:dyDescent="0.25">
      <c r="A44" s="20"/>
      <c r="B44" s="121"/>
      <c r="C44" s="20"/>
      <c r="D44" s="20"/>
      <c r="E44" s="20"/>
      <c r="F44" s="20"/>
      <c r="G44" s="20"/>
      <c r="H44" s="20"/>
      <c r="I44" s="20"/>
      <c r="J44" s="20"/>
      <c r="K44" s="20"/>
      <c r="L44" s="20"/>
      <c r="M44" s="20"/>
      <c r="N44" s="20"/>
      <c r="O44" s="20"/>
      <c r="P44" s="20"/>
    </row>
    <row r="45" spans="1:16" x14ac:dyDescent="0.25">
      <c r="A45" s="20"/>
      <c r="B45" s="20"/>
      <c r="C45" s="20"/>
      <c r="D45" s="20"/>
      <c r="E45" s="20"/>
      <c r="F45" s="20"/>
      <c r="G45" s="20"/>
      <c r="H45" s="20"/>
      <c r="I45" s="20"/>
      <c r="J45" s="20"/>
      <c r="K45" s="20"/>
      <c r="L45" s="20"/>
      <c r="M45" s="20"/>
      <c r="N45" s="20"/>
      <c r="O45" s="20"/>
      <c r="P45" s="20"/>
    </row>
    <row r="46" spans="1:16" x14ac:dyDescent="0.25">
      <c r="A46" s="20"/>
      <c r="B46" s="20"/>
      <c r="C46" s="20"/>
      <c r="D46" s="20"/>
      <c r="E46" s="20"/>
      <c r="F46" s="20"/>
      <c r="G46" s="20"/>
      <c r="H46" s="20"/>
      <c r="I46" s="20"/>
      <c r="J46" s="20"/>
      <c r="K46" s="20"/>
      <c r="L46" s="20"/>
      <c r="M46" s="20"/>
      <c r="N46" s="20"/>
      <c r="O46" s="20"/>
      <c r="P46" s="20"/>
    </row>
    <row r="47" spans="1:16" x14ac:dyDescent="0.25">
      <c r="A47" s="20"/>
      <c r="B47" s="20"/>
      <c r="C47" s="20"/>
      <c r="D47" s="20"/>
      <c r="E47" s="20"/>
      <c r="F47" s="20"/>
      <c r="G47" s="20"/>
      <c r="H47" s="20"/>
      <c r="I47" s="20"/>
      <c r="J47" s="20"/>
      <c r="K47" s="20"/>
      <c r="L47" s="20"/>
      <c r="M47" s="20"/>
      <c r="N47" s="20"/>
      <c r="O47" s="20"/>
      <c r="P47" s="20"/>
    </row>
    <row r="48" spans="1:16" x14ac:dyDescent="0.25">
      <c r="A48" s="20"/>
      <c r="B48" s="20"/>
      <c r="C48" s="20"/>
      <c r="D48" s="20"/>
      <c r="E48" s="20"/>
      <c r="F48" s="20"/>
      <c r="G48" s="20"/>
      <c r="H48" s="20"/>
      <c r="I48" s="20"/>
      <c r="J48" s="20"/>
      <c r="K48" s="20"/>
      <c r="L48" s="20"/>
      <c r="M48" s="20"/>
      <c r="N48" s="20"/>
      <c r="O48" s="20"/>
      <c r="P48" s="20"/>
    </row>
    <row r="49" spans="1:16" x14ac:dyDescent="0.25">
      <c r="A49" s="20"/>
      <c r="B49" s="20"/>
      <c r="C49" s="20"/>
      <c r="D49" s="20"/>
      <c r="E49" s="20"/>
      <c r="F49" s="20"/>
      <c r="G49" s="20"/>
      <c r="H49" s="20"/>
      <c r="I49" s="20"/>
      <c r="J49" s="20"/>
      <c r="K49" s="20"/>
      <c r="L49" s="20"/>
      <c r="M49" s="20"/>
      <c r="N49" s="20"/>
      <c r="O49" s="20"/>
      <c r="P49" s="20"/>
    </row>
    <row r="50" spans="1:16" x14ac:dyDescent="0.25">
      <c r="A50" s="20"/>
      <c r="B50" s="20"/>
      <c r="C50" s="20"/>
      <c r="D50" s="20"/>
      <c r="E50" s="20"/>
      <c r="F50" s="20"/>
      <c r="G50" s="20"/>
      <c r="H50" s="20"/>
      <c r="I50" s="20"/>
      <c r="J50" s="20"/>
      <c r="K50" s="20"/>
      <c r="L50" s="20"/>
      <c r="M50" s="20"/>
      <c r="N50" s="20"/>
      <c r="O50" s="20"/>
      <c r="P50" s="20"/>
    </row>
    <row r="51" spans="1:16" x14ac:dyDescent="0.25">
      <c r="A51" s="20"/>
      <c r="B51" s="20"/>
      <c r="C51" s="20"/>
      <c r="D51" s="20"/>
      <c r="E51" s="20"/>
      <c r="F51" s="20"/>
      <c r="G51" s="20"/>
      <c r="H51" s="20"/>
      <c r="I51" s="20"/>
      <c r="J51" s="20"/>
      <c r="K51" s="20"/>
      <c r="L51" s="20"/>
      <c r="M51" s="20"/>
      <c r="N51" s="20"/>
      <c r="O51" s="20"/>
      <c r="P51" s="20"/>
    </row>
    <row r="52" spans="1:16" x14ac:dyDescent="0.25">
      <c r="A52" s="20"/>
      <c r="B52" s="20"/>
      <c r="C52" s="20"/>
      <c r="D52" s="20"/>
      <c r="E52" s="20"/>
      <c r="F52" s="20"/>
      <c r="G52" s="20"/>
      <c r="H52" s="20"/>
      <c r="I52" s="20"/>
      <c r="J52" s="20"/>
      <c r="K52" s="20"/>
      <c r="L52" s="20"/>
      <c r="M52" s="20"/>
      <c r="N52" s="20"/>
      <c r="O52" s="20"/>
      <c r="P52" s="20"/>
    </row>
    <row r="53" spans="1:16" x14ac:dyDescent="0.25">
      <c r="A53" s="20"/>
      <c r="B53" s="20"/>
      <c r="C53" s="20"/>
      <c r="D53" s="20"/>
      <c r="E53" s="20"/>
      <c r="F53" s="20"/>
      <c r="G53" s="20"/>
      <c r="H53" s="20"/>
      <c r="I53" s="20"/>
      <c r="J53" s="20"/>
      <c r="K53" s="20"/>
      <c r="L53" s="20"/>
      <c r="M53" s="20"/>
      <c r="N53" s="20"/>
      <c r="O53" s="20"/>
      <c r="P53" s="20"/>
    </row>
    <row r="54" spans="1:16" x14ac:dyDescent="0.25">
      <c r="A54" s="20"/>
      <c r="B54" s="20"/>
      <c r="C54" s="20"/>
      <c r="D54" s="20"/>
      <c r="E54" s="20"/>
      <c r="F54" s="20"/>
      <c r="G54" s="20"/>
      <c r="H54" s="20"/>
      <c r="I54" s="20"/>
      <c r="J54" s="20"/>
      <c r="K54" s="20"/>
      <c r="L54" s="20"/>
      <c r="M54" s="20"/>
      <c r="N54" s="20"/>
      <c r="O54" s="20"/>
      <c r="P54" s="20"/>
    </row>
    <row r="55" spans="1:16" x14ac:dyDescent="0.25">
      <c r="A55" s="20"/>
      <c r="B55" s="20"/>
      <c r="C55" s="20"/>
      <c r="D55" s="20"/>
      <c r="E55" s="20"/>
      <c r="F55" s="20"/>
      <c r="G55" s="20"/>
      <c r="H55" s="20"/>
      <c r="I55" s="20"/>
      <c r="J55" s="20"/>
      <c r="K55" s="20"/>
      <c r="L55" s="20"/>
      <c r="M55" s="20"/>
      <c r="N55" s="20"/>
      <c r="O55" s="20"/>
      <c r="P55" s="20"/>
    </row>
    <row r="56" spans="1:16" x14ac:dyDescent="0.25">
      <c r="A56" s="20"/>
      <c r="B56" s="20"/>
      <c r="C56" s="20"/>
      <c r="D56" s="20"/>
      <c r="E56" s="20"/>
      <c r="F56" s="20"/>
      <c r="G56" s="20"/>
      <c r="H56" s="20"/>
      <c r="I56" s="20"/>
      <c r="J56" s="20"/>
      <c r="K56" s="20"/>
      <c r="L56" s="20"/>
      <c r="M56" s="20"/>
      <c r="N56" s="20"/>
      <c r="O56" s="20"/>
      <c r="P56" s="20"/>
    </row>
  </sheetData>
  <sheetProtection algorithmName="SHA-512" hashValue="f2Szak6ta46VKKliowctd10HBMHpJ3dJ8bEp70+sLxz91TLF4Fntc3ZBMZb6x4bQKLHMA6W0flKCUsBPe6hRpg==" saltValue="8AyIBMAlzdjLb0AYuGdV2A==" spinCount="100000" sheet="1" selectLockedCells="1" selectUnlockedCells="1"/>
  <mergeCells count="1">
    <mergeCell ref="B2:O4"/>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C26"/>
  <sheetViews>
    <sheetView zoomScaleNormal="100" workbookViewId="0">
      <selection activeCell="C23" sqref="C23"/>
    </sheetView>
  </sheetViews>
  <sheetFormatPr defaultColWidth="0" defaultRowHeight="15" customHeight="1" zeroHeight="1" x14ac:dyDescent="0.25"/>
  <cols>
    <col min="1" max="1" width="3.5703125" style="41" customWidth="1"/>
    <col min="2" max="2" width="16.42578125" style="41" customWidth="1"/>
    <col min="3" max="3" width="44" style="41" customWidth="1"/>
    <col min="4" max="7" width="11.42578125" style="41" customWidth="1"/>
    <col min="8" max="8" width="13.7109375" style="41" customWidth="1"/>
    <col min="9" max="9" width="0" style="41" hidden="1" customWidth="1"/>
    <col min="10" max="16383" width="9.140625" style="41" hidden="1"/>
    <col min="16384" max="16384" width="1" style="40" customWidth="1"/>
  </cols>
  <sheetData>
    <row r="1" spans="1:8" s="40" customFormat="1" ht="15" customHeight="1" x14ac:dyDescent="0.25"/>
    <row r="2" spans="1:8" ht="47.25" customHeight="1" x14ac:dyDescent="0.25">
      <c r="A2" s="40"/>
      <c r="B2" s="390" t="s">
        <v>2412</v>
      </c>
      <c r="C2" s="391"/>
      <c r="D2" s="391"/>
      <c r="E2" s="391"/>
      <c r="F2" s="391"/>
      <c r="G2" s="391"/>
      <c r="H2" s="392"/>
    </row>
    <row r="3" spans="1:8" x14ac:dyDescent="0.25">
      <c r="A3" s="40"/>
      <c r="B3" s="40"/>
      <c r="C3" s="40"/>
      <c r="D3" s="40"/>
      <c r="E3" s="40"/>
      <c r="F3" s="40"/>
      <c r="G3" s="40"/>
      <c r="H3" s="40"/>
    </row>
    <row r="4" spans="1:8" x14ac:dyDescent="0.25">
      <c r="A4" s="40"/>
      <c r="B4" s="40"/>
      <c r="C4" s="40"/>
      <c r="D4" s="40"/>
      <c r="E4" s="40"/>
      <c r="F4" s="40"/>
      <c r="G4" s="40"/>
      <c r="H4" s="40"/>
    </row>
    <row r="5" spans="1:8" x14ac:dyDescent="0.25">
      <c r="A5" s="40"/>
      <c r="B5" s="40"/>
      <c r="C5" s="40"/>
      <c r="D5" s="40"/>
      <c r="E5" s="40"/>
      <c r="F5" s="40"/>
      <c r="G5" s="40"/>
      <c r="H5" s="40"/>
    </row>
    <row r="6" spans="1:8" x14ac:dyDescent="0.25">
      <c r="A6" s="40"/>
      <c r="B6" s="40"/>
      <c r="C6" s="40"/>
      <c r="D6" s="40"/>
      <c r="E6" s="40"/>
      <c r="F6" s="40"/>
      <c r="G6" s="40"/>
      <c r="H6" s="40"/>
    </row>
    <row r="7" spans="1:8" x14ac:dyDescent="0.25">
      <c r="A7" s="40"/>
      <c r="B7" s="40"/>
      <c r="C7" s="40"/>
      <c r="D7" s="40"/>
      <c r="E7" s="40"/>
      <c r="F7" s="40"/>
      <c r="G7" s="40"/>
      <c r="H7" s="40"/>
    </row>
    <row r="8" spans="1:8" x14ac:dyDescent="0.25">
      <c r="A8" s="40"/>
      <c r="B8" s="40"/>
      <c r="C8" s="40"/>
      <c r="D8" s="40"/>
      <c r="E8" s="40"/>
      <c r="F8" s="40"/>
      <c r="G8" s="40"/>
      <c r="H8" s="40"/>
    </row>
    <row r="9" spans="1:8" x14ac:dyDescent="0.25">
      <c r="A9" s="40"/>
      <c r="B9" s="40"/>
      <c r="C9" s="40"/>
      <c r="D9" s="40"/>
      <c r="E9" s="40"/>
      <c r="F9" s="40"/>
      <c r="G9" s="40"/>
      <c r="H9" s="40"/>
    </row>
    <row r="10" spans="1:8" x14ac:dyDescent="0.25">
      <c r="A10" s="40"/>
      <c r="B10" s="40"/>
      <c r="C10" s="40"/>
      <c r="D10" s="40"/>
      <c r="E10" s="40"/>
      <c r="F10" s="40"/>
      <c r="G10" s="40"/>
      <c r="H10" s="40"/>
    </row>
    <row r="11" spans="1:8" x14ac:dyDescent="0.25">
      <c r="A11" s="40"/>
      <c r="B11" s="40"/>
      <c r="C11" s="40"/>
      <c r="D11" s="40"/>
      <c r="E11" s="40"/>
      <c r="F11" s="40"/>
      <c r="G11" s="40"/>
      <c r="H11" s="40"/>
    </row>
    <row r="12" spans="1:8" x14ac:dyDescent="0.25">
      <c r="A12" s="40"/>
      <c r="B12" s="40"/>
      <c r="C12" s="40"/>
      <c r="D12" s="40"/>
      <c r="E12" s="40"/>
      <c r="F12" s="40"/>
      <c r="G12" s="40"/>
      <c r="H12" s="40"/>
    </row>
    <row r="13" spans="1:8" x14ac:dyDescent="0.25">
      <c r="A13" s="40"/>
      <c r="B13" s="40"/>
      <c r="C13" s="40"/>
      <c r="D13" s="40"/>
      <c r="E13" s="40"/>
      <c r="F13" s="40"/>
      <c r="G13" s="40"/>
      <c r="H13" s="40"/>
    </row>
    <row r="14" spans="1:8" x14ac:dyDescent="0.25">
      <c r="A14" s="40"/>
      <c r="B14" s="40"/>
      <c r="C14" s="40"/>
      <c r="D14" s="40"/>
      <c r="E14" s="40"/>
      <c r="F14" s="40"/>
      <c r="G14" s="40"/>
      <c r="H14" s="40"/>
    </row>
    <row r="15" spans="1:8" x14ac:dyDescent="0.25">
      <c r="A15" s="40"/>
      <c r="B15" s="40"/>
      <c r="C15" s="40"/>
      <c r="D15" s="40"/>
      <c r="E15" s="40"/>
      <c r="F15" s="40"/>
      <c r="G15" s="40"/>
      <c r="H15" s="40"/>
    </row>
    <row r="16" spans="1:8" x14ac:dyDescent="0.25">
      <c r="A16" s="40"/>
      <c r="B16" s="40"/>
      <c r="C16" s="40"/>
      <c r="D16" s="40"/>
      <c r="E16" s="40"/>
      <c r="F16" s="40"/>
      <c r="G16" s="40"/>
      <c r="H16" s="40"/>
    </row>
    <row r="17" spans="1:8" x14ac:dyDescent="0.25">
      <c r="A17" s="40"/>
      <c r="B17" s="115" t="str">
        <f>CONCATENATE("Inschrijving onderhoud: ",'[3]Prijzenblad Onderhoud'!B1)</f>
        <v xml:space="preserve">Inschrijving onderhoud: </v>
      </c>
      <c r="C17" s="40"/>
      <c r="D17" s="40"/>
      <c r="E17" s="40"/>
      <c r="F17" s="40"/>
      <c r="G17" s="40"/>
      <c r="H17" s="40"/>
    </row>
    <row r="18" spans="1:8" x14ac:dyDescent="0.25">
      <c r="A18" s="40"/>
      <c r="B18" s="116" t="s">
        <v>3</v>
      </c>
      <c r="C18" s="43"/>
      <c r="D18" s="44"/>
      <c r="E18" s="44"/>
      <c r="F18" s="44"/>
      <c r="G18" s="44"/>
      <c r="H18" s="44"/>
    </row>
    <row r="19" spans="1:8" x14ac:dyDescent="0.25">
      <c r="A19" s="40"/>
      <c r="B19" s="116" t="s">
        <v>2376</v>
      </c>
      <c r="C19" s="43"/>
      <c r="D19" s="44"/>
      <c r="E19" s="44"/>
      <c r="F19" s="44"/>
      <c r="G19" s="44"/>
      <c r="H19" s="44"/>
    </row>
    <row r="20" spans="1:8" x14ac:dyDescent="0.25">
      <c r="A20" s="40"/>
      <c r="B20" s="116" t="s">
        <v>2377</v>
      </c>
      <c r="C20" s="43"/>
      <c r="D20" s="44"/>
      <c r="E20" s="44"/>
      <c r="F20" s="44"/>
      <c r="G20" s="44"/>
      <c r="H20" s="44"/>
    </row>
    <row r="21" spans="1:8" x14ac:dyDescent="0.25">
      <c r="A21" s="40"/>
      <c r="B21" s="116" t="s">
        <v>2378</v>
      </c>
      <c r="C21" s="43"/>
      <c r="D21" s="44"/>
      <c r="E21" s="44"/>
      <c r="F21" s="44"/>
      <c r="G21" s="44"/>
      <c r="H21" s="44"/>
    </row>
    <row r="22" spans="1:8" x14ac:dyDescent="0.25">
      <c r="A22" s="40"/>
      <c r="B22" s="45"/>
      <c r="C22" s="118"/>
      <c r="D22" s="44"/>
      <c r="E22" s="44"/>
      <c r="F22" s="44"/>
      <c r="G22" s="44"/>
      <c r="H22" s="44"/>
    </row>
    <row r="23" spans="1:8" x14ac:dyDescent="0.25">
      <c r="A23" s="40"/>
      <c r="B23" s="117" t="s">
        <v>2379</v>
      </c>
      <c r="C23" s="119"/>
      <c r="D23" s="44"/>
      <c r="E23" s="44"/>
      <c r="F23" s="44"/>
      <c r="G23" s="44"/>
      <c r="H23" s="44"/>
    </row>
    <row r="24" spans="1:8" x14ac:dyDescent="0.25">
      <c r="A24" s="40"/>
      <c r="B24" s="47"/>
      <c r="C24" s="119"/>
      <c r="D24" s="44"/>
      <c r="E24" s="44"/>
      <c r="F24" s="44"/>
      <c r="G24" s="44"/>
      <c r="H24" s="44"/>
    </row>
    <row r="25" spans="1:8" ht="72" customHeight="1" x14ac:dyDescent="0.25">
      <c r="A25" s="40"/>
      <c r="B25" s="49"/>
      <c r="C25" s="120"/>
      <c r="D25" s="44"/>
      <c r="E25" s="44"/>
      <c r="F25" s="44"/>
      <c r="G25" s="44"/>
      <c r="H25" s="44"/>
    </row>
    <row r="26" spans="1:8" x14ac:dyDescent="0.25">
      <c r="A26" s="40"/>
      <c r="B26" s="44"/>
      <c r="C26" s="44"/>
      <c r="D26" s="44"/>
      <c r="E26" s="44"/>
      <c r="F26" s="44"/>
      <c r="G26" s="44"/>
      <c r="H26" s="44"/>
    </row>
  </sheetData>
  <sheetProtection sheet="1" objects="1" scenarios="1" selectLockedCells="1"/>
  <mergeCells count="1">
    <mergeCell ref="B2:H2"/>
  </mergeCells>
  <conditionalFormatting sqref="C18:C21">
    <cfRule type="containsBlanks" dxfId="23" priority="1">
      <formula>LEN(TRIM(C18))=0</formula>
    </cfRule>
  </conditionalFormatting>
  <pageMargins left="0.7" right="0.7" top="0.75" bottom="0.75" header="0.3" footer="0.3"/>
  <pageSetup scale="75" orientation="portrait" r:id="rId1"/>
  <headerFooter>
    <oddHeader>&amp;C&amp;"Tahoma,Vet"&amp;A</oddHeader>
    <oddFooter>&amp;C&amp;"Tahoma,Standaard"&amp;9Bestand: &amp;F&amp;R&amp;"Tahoma,Standaard"&amp;9&amp;P van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5"/>
  <sheetViews>
    <sheetView zoomScaleNormal="100" workbookViewId="0">
      <selection activeCell="C39" sqref="C39"/>
    </sheetView>
  </sheetViews>
  <sheetFormatPr defaultColWidth="0" defaultRowHeight="15" customHeight="1" zeroHeight="1" x14ac:dyDescent="0.25"/>
  <cols>
    <col min="1" max="1" width="2.42578125" style="41" customWidth="1"/>
    <col min="2" max="2" width="22.28515625" style="41" customWidth="1"/>
    <col min="3" max="3" width="44" style="41" customWidth="1"/>
    <col min="4" max="8" width="11.42578125" style="41" customWidth="1"/>
    <col min="9" max="16384" width="9.140625" style="41" hidden="1"/>
  </cols>
  <sheetData>
    <row r="1" spans="1:8" s="40" customFormat="1" ht="15" customHeight="1" x14ac:dyDescent="0.25"/>
    <row r="2" spans="1:8" ht="48" customHeight="1" x14ac:dyDescent="0.25">
      <c r="A2" s="51"/>
      <c r="B2" s="393" t="s">
        <v>2417</v>
      </c>
      <c r="C2" s="394"/>
      <c r="D2" s="394"/>
      <c r="E2" s="394"/>
      <c r="F2" s="394"/>
      <c r="G2" s="394"/>
      <c r="H2" s="395"/>
    </row>
    <row r="3" spans="1:8" x14ac:dyDescent="0.25">
      <c r="A3" s="51"/>
      <c r="B3" s="51"/>
      <c r="C3" s="51"/>
      <c r="D3" s="51"/>
      <c r="E3" s="51"/>
      <c r="F3" s="51"/>
      <c r="G3" s="51"/>
      <c r="H3" s="51"/>
    </row>
    <row r="4" spans="1:8" x14ac:dyDescent="0.25">
      <c r="A4" s="51"/>
      <c r="B4" s="51"/>
      <c r="C4" s="51"/>
      <c r="D4" s="51"/>
      <c r="E4" s="51"/>
      <c r="F4" s="51"/>
      <c r="G4" s="51"/>
      <c r="H4" s="51"/>
    </row>
    <row r="5" spans="1:8" x14ac:dyDescent="0.25">
      <c r="A5" s="51"/>
      <c r="B5" s="51"/>
      <c r="C5" s="51"/>
      <c r="D5" s="51"/>
      <c r="E5" s="51"/>
      <c r="F5" s="51"/>
      <c r="G5" s="51"/>
      <c r="H5" s="51"/>
    </row>
    <row r="6" spans="1:8" x14ac:dyDescent="0.25">
      <c r="A6" s="51"/>
      <c r="B6" s="51"/>
      <c r="C6" s="51"/>
      <c r="D6" s="51"/>
      <c r="E6" s="51"/>
      <c r="F6" s="51"/>
      <c r="G6" s="51"/>
      <c r="H6" s="51"/>
    </row>
    <row r="7" spans="1:8" x14ac:dyDescent="0.25">
      <c r="A7" s="51"/>
      <c r="B7" s="51"/>
      <c r="C7" s="51"/>
      <c r="D7" s="51"/>
      <c r="E7" s="51"/>
      <c r="F7" s="51"/>
      <c r="G7" s="51"/>
      <c r="H7" s="51"/>
    </row>
    <row r="8" spans="1:8" x14ac:dyDescent="0.25">
      <c r="A8" s="51"/>
      <c r="B8" s="51"/>
      <c r="C8" s="51"/>
      <c r="D8" s="51"/>
      <c r="E8" s="51"/>
      <c r="F8" s="51"/>
      <c r="G8" s="51"/>
      <c r="H8" s="51"/>
    </row>
    <row r="9" spans="1:8" x14ac:dyDescent="0.25">
      <c r="A9" s="51"/>
      <c r="B9" s="51"/>
      <c r="C9" s="51"/>
      <c r="D9" s="51"/>
      <c r="E9" s="51"/>
      <c r="F9" s="51"/>
      <c r="G9" s="51"/>
      <c r="H9" s="51"/>
    </row>
    <row r="10" spans="1:8" x14ac:dyDescent="0.25">
      <c r="A10" s="51"/>
      <c r="B10" s="51"/>
      <c r="C10" s="51"/>
      <c r="D10" s="51"/>
      <c r="E10" s="51"/>
      <c r="F10" s="51"/>
      <c r="G10" s="51"/>
      <c r="H10" s="51"/>
    </row>
    <row r="11" spans="1:8" x14ac:dyDescent="0.25">
      <c r="A11" s="51"/>
      <c r="B11" s="51"/>
      <c r="C11" s="51"/>
      <c r="D11" s="51"/>
      <c r="E11" s="51"/>
      <c r="F11" s="51"/>
      <c r="G11" s="51"/>
      <c r="H11" s="51"/>
    </row>
    <row r="12" spans="1:8" x14ac:dyDescent="0.25">
      <c r="A12" s="51"/>
      <c r="B12" s="51"/>
      <c r="C12" s="51"/>
      <c r="D12" s="51"/>
      <c r="E12" s="51"/>
      <c r="F12" s="51"/>
      <c r="G12" s="51"/>
      <c r="H12" s="51"/>
    </row>
    <row r="13" spans="1:8" x14ac:dyDescent="0.25">
      <c r="A13" s="51"/>
      <c r="B13" s="51"/>
      <c r="C13" s="51"/>
      <c r="D13" s="51"/>
      <c r="E13" s="51"/>
      <c r="F13" s="51"/>
      <c r="G13" s="51"/>
      <c r="H13" s="51"/>
    </row>
    <row r="14" spans="1:8" x14ac:dyDescent="0.25">
      <c r="A14" s="51"/>
      <c r="B14" s="51"/>
      <c r="C14" s="51"/>
      <c r="D14" s="51"/>
      <c r="E14" s="51"/>
      <c r="F14" s="51"/>
      <c r="G14" s="51"/>
      <c r="H14" s="51"/>
    </row>
    <row r="15" spans="1:8" x14ac:dyDescent="0.25">
      <c r="A15" s="51"/>
      <c r="B15" s="51"/>
      <c r="C15" s="51"/>
      <c r="D15" s="51"/>
      <c r="E15" s="51"/>
      <c r="F15" s="51"/>
      <c r="G15" s="51"/>
      <c r="H15" s="51"/>
    </row>
    <row r="16" spans="1:8" x14ac:dyDescent="0.25">
      <c r="A16" s="51"/>
      <c r="B16" s="51"/>
      <c r="C16" s="51"/>
      <c r="D16" s="51"/>
      <c r="E16" s="51"/>
      <c r="F16" s="51"/>
      <c r="G16" s="51"/>
      <c r="H16" s="51"/>
    </row>
    <row r="17" spans="1:8" x14ac:dyDescent="0.25">
      <c r="A17" s="51"/>
      <c r="B17" s="51"/>
      <c r="C17" s="51"/>
      <c r="D17" s="51"/>
      <c r="E17" s="51"/>
      <c r="F17" s="51"/>
      <c r="G17" s="51"/>
      <c r="H17" s="51"/>
    </row>
    <row r="18" spans="1:8" x14ac:dyDescent="0.25">
      <c r="A18" s="51"/>
      <c r="B18" s="51"/>
      <c r="C18" s="51"/>
      <c r="D18" s="51"/>
      <c r="E18" s="51"/>
      <c r="F18" s="51"/>
      <c r="G18" s="51"/>
      <c r="H18" s="51"/>
    </row>
    <row r="19" spans="1:8" x14ac:dyDescent="0.25">
      <c r="A19" s="51"/>
      <c r="B19" s="51"/>
      <c r="C19" s="51"/>
      <c r="D19" s="51"/>
      <c r="E19" s="51"/>
      <c r="F19" s="51"/>
      <c r="G19" s="51"/>
      <c r="H19" s="51"/>
    </row>
    <row r="20" spans="1:8" x14ac:dyDescent="0.25">
      <c r="A20" s="51"/>
      <c r="B20" s="51"/>
      <c r="C20" s="51"/>
      <c r="D20" s="51"/>
      <c r="E20" s="51"/>
      <c r="F20" s="51"/>
      <c r="G20" s="51"/>
      <c r="H20" s="51"/>
    </row>
    <row r="21" spans="1:8" x14ac:dyDescent="0.25">
      <c r="A21" s="51"/>
      <c r="B21" s="51"/>
      <c r="C21" s="51"/>
      <c r="D21" s="51"/>
      <c r="E21" s="51"/>
      <c r="F21" s="51"/>
      <c r="G21" s="51"/>
      <c r="H21" s="51"/>
    </row>
    <row r="22" spans="1:8" x14ac:dyDescent="0.25">
      <c r="A22" s="51"/>
      <c r="B22" s="51"/>
      <c r="C22" s="51"/>
      <c r="D22" s="51"/>
      <c r="E22" s="51"/>
      <c r="F22" s="51"/>
      <c r="G22" s="51"/>
      <c r="H22" s="51"/>
    </row>
    <row r="23" spans="1:8" x14ac:dyDescent="0.25">
      <c r="A23" s="51"/>
      <c r="B23" s="51"/>
      <c r="C23" s="51"/>
      <c r="D23" s="51"/>
      <c r="E23" s="51"/>
      <c r="F23" s="51"/>
      <c r="G23" s="51"/>
      <c r="H23" s="51"/>
    </row>
    <row r="24" spans="1:8" x14ac:dyDescent="0.25">
      <c r="A24" s="51"/>
      <c r="B24" s="51"/>
      <c r="C24" s="51"/>
      <c r="D24" s="51"/>
      <c r="E24" s="51"/>
      <c r="F24" s="51"/>
      <c r="G24" s="51"/>
      <c r="H24" s="51"/>
    </row>
    <row r="25" spans="1:8" x14ac:dyDescent="0.25">
      <c r="A25" s="51"/>
      <c r="B25" s="51"/>
      <c r="C25" s="51"/>
      <c r="D25" s="51"/>
      <c r="E25" s="51"/>
      <c r="F25" s="51"/>
      <c r="G25" s="51"/>
      <c r="H25" s="51"/>
    </row>
    <row r="26" spans="1:8" x14ac:dyDescent="0.25">
      <c r="A26" s="51"/>
      <c r="B26" s="51"/>
      <c r="C26" s="51"/>
      <c r="D26" s="51"/>
      <c r="E26" s="51"/>
      <c r="F26" s="51"/>
      <c r="G26" s="51"/>
      <c r="H26" s="51"/>
    </row>
    <row r="27" spans="1:8" x14ac:dyDescent="0.25">
      <c r="A27" s="51"/>
      <c r="B27" s="51"/>
      <c r="C27" s="51"/>
      <c r="D27" s="51"/>
      <c r="E27" s="51"/>
      <c r="F27" s="51"/>
      <c r="G27" s="51"/>
      <c r="H27" s="51"/>
    </row>
    <row r="28" spans="1:8" x14ac:dyDescent="0.25">
      <c r="A28" s="51"/>
      <c r="B28" s="51"/>
      <c r="C28" s="51"/>
      <c r="D28" s="51"/>
      <c r="E28" s="51"/>
      <c r="F28" s="51"/>
      <c r="G28" s="51"/>
      <c r="H28" s="51"/>
    </row>
    <row r="29" spans="1:8" x14ac:dyDescent="0.25">
      <c r="A29" s="51"/>
      <c r="B29" s="51"/>
      <c r="C29" s="51"/>
      <c r="D29" s="51"/>
      <c r="E29" s="51"/>
      <c r="F29" s="51"/>
      <c r="G29" s="51"/>
      <c r="H29" s="51"/>
    </row>
    <row r="30" spans="1:8" x14ac:dyDescent="0.25">
      <c r="A30" s="51"/>
      <c r="B30" s="51"/>
      <c r="C30" s="51"/>
      <c r="D30" s="51"/>
      <c r="E30" s="51"/>
      <c r="F30" s="51"/>
      <c r="G30" s="51"/>
      <c r="H30" s="51"/>
    </row>
    <row r="31" spans="1:8" x14ac:dyDescent="0.25">
      <c r="A31" s="51"/>
      <c r="B31" s="51"/>
      <c r="C31" s="51"/>
      <c r="D31" s="51"/>
      <c r="E31" s="51"/>
      <c r="F31" s="51"/>
      <c r="G31" s="51"/>
      <c r="H31" s="51"/>
    </row>
    <row r="32" spans="1:8" x14ac:dyDescent="0.25">
      <c r="A32" s="51"/>
      <c r="B32" s="51"/>
      <c r="C32" s="51"/>
      <c r="D32" s="51"/>
      <c r="E32" s="51"/>
      <c r="F32" s="51"/>
      <c r="G32" s="51"/>
      <c r="H32" s="51"/>
    </row>
    <row r="33" spans="1:8" x14ac:dyDescent="0.25">
      <c r="A33" s="51"/>
      <c r="B33" s="51"/>
      <c r="C33" s="51"/>
      <c r="D33" s="51"/>
      <c r="E33" s="51"/>
      <c r="F33" s="51"/>
      <c r="G33" s="51"/>
      <c r="H33" s="51"/>
    </row>
    <row r="34" spans="1:8" x14ac:dyDescent="0.25">
      <c r="A34" s="51"/>
      <c r="B34" s="51"/>
      <c r="C34" s="51"/>
      <c r="D34" s="51"/>
      <c r="E34" s="51"/>
      <c r="F34" s="51"/>
      <c r="G34" s="51"/>
      <c r="H34" s="51"/>
    </row>
    <row r="35" spans="1:8" x14ac:dyDescent="0.25">
      <c r="A35" s="51"/>
      <c r="B35" s="51"/>
      <c r="C35" s="51"/>
      <c r="D35" s="51"/>
      <c r="E35" s="51"/>
      <c r="F35" s="51"/>
      <c r="G35" s="51"/>
      <c r="H35" s="51"/>
    </row>
    <row r="36" spans="1:8" x14ac:dyDescent="0.25">
      <c r="A36" s="51"/>
      <c r="B36" s="51"/>
      <c r="C36" s="51"/>
      <c r="D36" s="51"/>
      <c r="E36" s="51"/>
      <c r="F36" s="51"/>
      <c r="G36" s="51"/>
      <c r="H36" s="51"/>
    </row>
    <row r="37" spans="1:8" ht="11.25" customHeight="1" x14ac:dyDescent="0.25">
      <c r="A37" s="51"/>
      <c r="B37" s="51"/>
      <c r="C37" s="51"/>
      <c r="D37" s="51"/>
      <c r="E37" s="51"/>
      <c r="F37" s="51"/>
      <c r="G37" s="51"/>
      <c r="H37" s="51"/>
    </row>
    <row r="38" spans="1:8" x14ac:dyDescent="0.25">
      <c r="A38" s="51"/>
      <c r="B38" s="138" t="str">
        <f>CONCATENATE("Inschrijving Onderhoud: ",'[3]Prijzenblad Onderhoud'!B1)</f>
        <v xml:space="preserve">Inschrijving Onderhoud: </v>
      </c>
      <c r="C38" s="51"/>
      <c r="D38" s="51"/>
      <c r="E38" s="51"/>
      <c r="F38" s="51"/>
      <c r="G38" s="51"/>
      <c r="H38" s="51"/>
    </row>
    <row r="39" spans="1:8" x14ac:dyDescent="0.25">
      <c r="A39" s="44"/>
      <c r="B39" s="42" t="s">
        <v>3</v>
      </c>
      <c r="C39" s="43"/>
      <c r="D39" s="44"/>
      <c r="E39" s="44"/>
      <c r="F39" s="44"/>
      <c r="G39" s="44"/>
      <c r="H39" s="44"/>
    </row>
    <row r="40" spans="1:8" x14ac:dyDescent="0.25">
      <c r="A40" s="44"/>
      <c r="B40" s="42" t="s">
        <v>2376</v>
      </c>
      <c r="C40" s="43"/>
      <c r="D40" s="44"/>
      <c r="E40" s="44"/>
      <c r="F40" s="44"/>
      <c r="G40" s="44"/>
      <c r="H40" s="44"/>
    </row>
    <row r="41" spans="1:8" x14ac:dyDescent="0.25">
      <c r="A41" s="44"/>
      <c r="B41" s="42" t="s">
        <v>2377</v>
      </c>
      <c r="C41" s="43"/>
      <c r="D41" s="44"/>
      <c r="E41" s="44"/>
      <c r="F41" s="44"/>
      <c r="G41" s="44"/>
      <c r="H41" s="44"/>
    </row>
    <row r="42" spans="1:8" x14ac:dyDescent="0.25">
      <c r="A42" s="44"/>
      <c r="B42" s="42" t="s">
        <v>2378</v>
      </c>
      <c r="C42" s="43"/>
      <c r="D42" s="44"/>
      <c r="E42" s="44"/>
      <c r="F42" s="44"/>
      <c r="G42" s="44"/>
      <c r="H42" s="44"/>
    </row>
    <row r="43" spans="1:8" x14ac:dyDescent="0.25">
      <c r="A43" s="44"/>
      <c r="B43" s="45"/>
      <c r="C43" s="46"/>
      <c r="D43" s="44"/>
      <c r="E43" s="44"/>
      <c r="F43" s="44"/>
      <c r="G43" s="44"/>
      <c r="H43" s="44"/>
    </row>
    <row r="44" spans="1:8" x14ac:dyDescent="0.25">
      <c r="A44" s="44"/>
      <c r="B44" s="47" t="s">
        <v>2379</v>
      </c>
      <c r="C44" s="48"/>
      <c r="D44" s="44"/>
      <c r="E44" s="44"/>
      <c r="F44" s="44"/>
      <c r="G44" s="44"/>
      <c r="H44" s="44"/>
    </row>
    <row r="45" spans="1:8" x14ac:dyDescent="0.25">
      <c r="A45" s="44"/>
      <c r="B45" s="49"/>
      <c r="C45" s="50"/>
      <c r="D45" s="44"/>
      <c r="E45" s="44"/>
      <c r="F45" s="44"/>
      <c r="G45" s="44"/>
      <c r="H45" s="44"/>
    </row>
    <row r="46" spans="1:8" x14ac:dyDescent="0.25">
      <c r="A46" s="44"/>
      <c r="B46" s="44"/>
      <c r="C46" s="44"/>
      <c r="D46" s="44"/>
      <c r="E46" s="44"/>
      <c r="F46" s="44"/>
      <c r="G46" s="44"/>
      <c r="H46" s="44"/>
    </row>
    <row r="47" spans="1:8" x14ac:dyDescent="0.25">
      <c r="A47" s="44"/>
      <c r="B47" s="42" t="s">
        <v>2380</v>
      </c>
      <c r="C47" s="42" t="s">
        <v>2381</v>
      </c>
      <c r="D47" s="44"/>
      <c r="E47" s="44"/>
      <c r="F47" s="44"/>
      <c r="G47" s="44"/>
      <c r="H47" s="44"/>
    </row>
    <row r="48" spans="1:8" x14ac:dyDescent="0.25">
      <c r="A48" s="44"/>
      <c r="B48" s="43"/>
      <c r="C48" s="43"/>
      <c r="D48" s="44"/>
      <c r="E48" s="44"/>
      <c r="F48" s="44"/>
      <c r="G48" s="44"/>
      <c r="H48" s="44"/>
    </row>
    <row r="49" spans="1:8" x14ac:dyDescent="0.25">
      <c r="A49" s="44"/>
      <c r="B49" s="43"/>
      <c r="C49" s="43"/>
      <c r="D49" s="44"/>
      <c r="E49" s="44"/>
      <c r="F49" s="44"/>
      <c r="G49" s="44"/>
      <c r="H49" s="44"/>
    </row>
    <row r="50" spans="1:8" x14ac:dyDescent="0.25">
      <c r="A50" s="44"/>
      <c r="B50" s="43"/>
      <c r="C50" s="43"/>
      <c r="D50" s="44"/>
      <c r="E50" s="44"/>
      <c r="F50" s="44"/>
      <c r="G50" s="44"/>
      <c r="H50" s="44"/>
    </row>
    <row r="51" spans="1:8" x14ac:dyDescent="0.25">
      <c r="A51" s="44"/>
      <c r="B51" s="43"/>
      <c r="C51" s="43"/>
      <c r="D51" s="44"/>
      <c r="E51" s="44"/>
      <c r="F51" s="44"/>
      <c r="G51" s="44"/>
      <c r="H51" s="44"/>
    </row>
    <row r="52" spans="1:8" x14ac:dyDescent="0.25">
      <c r="A52" s="51"/>
      <c r="B52" s="51"/>
      <c r="C52" s="51"/>
      <c r="D52" s="51"/>
      <c r="E52" s="51"/>
      <c r="F52" s="51"/>
      <c r="G52" s="51"/>
      <c r="H52" s="51"/>
    </row>
    <row r="53" spans="1:8" x14ac:dyDescent="0.25">
      <c r="A53" s="51"/>
      <c r="B53" s="51"/>
      <c r="C53" s="51"/>
      <c r="D53" s="51"/>
      <c r="E53" s="51"/>
      <c r="F53" s="51"/>
      <c r="G53" s="51"/>
      <c r="H53" s="51"/>
    </row>
    <row r="54" spans="1:8" x14ac:dyDescent="0.25">
      <c r="A54" s="51"/>
      <c r="B54" s="51"/>
      <c r="C54" s="51"/>
      <c r="D54" s="51"/>
      <c r="E54" s="51"/>
      <c r="F54" s="51"/>
      <c r="G54" s="51"/>
      <c r="H54" s="51"/>
    </row>
    <row r="55" spans="1:8" x14ac:dyDescent="0.25">
      <c r="A55" s="51"/>
      <c r="B55" s="51"/>
      <c r="C55" s="51"/>
      <c r="D55" s="51"/>
      <c r="E55" s="51"/>
      <c r="F55" s="51"/>
      <c r="G55" s="51"/>
      <c r="H55" s="51"/>
    </row>
  </sheetData>
  <sheetProtection sheet="1" objects="1" scenarios="1" selectLockedCells="1"/>
  <mergeCells count="1">
    <mergeCell ref="B2:H2"/>
  </mergeCells>
  <conditionalFormatting sqref="C39:C42 B48:C51">
    <cfRule type="containsBlanks" dxfId="22" priority="1">
      <formula>LEN(TRIM(B39))=0</formula>
    </cfRule>
  </conditionalFormatting>
  <pageMargins left="0.7" right="0.7" top="0.75" bottom="0.75" header="0.3" footer="0.3"/>
  <pageSetup paperSize="9" scale="69" orientation="portrait" r:id="rId1"/>
  <headerFooter>
    <oddHeader>&amp;C&amp;"Tahoma,Vet"&amp;A</oddHeader>
    <oddFooter>&amp;C&amp;"Tahoma,Standaard"&amp;9Bestand: &amp;F&amp;R&amp;"Tahoma,Standaard"&amp;9&amp;P van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9"/>
  <sheetViews>
    <sheetView zoomScale="145" zoomScaleNormal="145" zoomScaleSheetLayoutView="115" workbookViewId="0">
      <pane ySplit="9" topLeftCell="A10" activePane="bottomLeft" state="frozen"/>
      <selection pane="bottomLeft" activeCell="C6" sqref="C6"/>
    </sheetView>
  </sheetViews>
  <sheetFormatPr defaultColWidth="9.140625" defaultRowHeight="15" x14ac:dyDescent="0.25"/>
  <cols>
    <col min="1" max="1" width="3.5703125" style="41" customWidth="1"/>
    <col min="2" max="2" width="32.140625" style="41" customWidth="1"/>
    <col min="3" max="5" width="17" style="41" customWidth="1"/>
    <col min="6" max="16384" width="9.140625" style="41"/>
  </cols>
  <sheetData>
    <row r="1" spans="1:17" s="40" customFormat="1" x14ac:dyDescent="0.25"/>
    <row r="2" spans="1:17" s="40" customFormat="1" ht="56.25" customHeight="1" x14ac:dyDescent="0.25">
      <c r="B2" s="141"/>
      <c r="C2" s="57"/>
      <c r="D2" s="57"/>
      <c r="E2" s="142"/>
    </row>
    <row r="3" spans="1:17" ht="12.75" customHeight="1" x14ac:dyDescent="0.25">
      <c r="A3" s="44"/>
      <c r="B3" s="40"/>
      <c r="C3" s="40"/>
      <c r="D3" s="40"/>
      <c r="E3" s="40"/>
      <c r="F3" s="40"/>
      <c r="G3" s="40"/>
      <c r="H3" s="40"/>
      <c r="I3" s="40"/>
      <c r="J3" s="40"/>
      <c r="K3" s="40"/>
      <c r="L3" s="40"/>
      <c r="M3" s="40"/>
      <c r="N3" s="40"/>
      <c r="O3" s="40"/>
      <c r="P3" s="40"/>
      <c r="Q3" s="40"/>
    </row>
    <row r="4" spans="1:17" ht="30.75" customHeight="1" x14ac:dyDescent="0.25">
      <c r="A4" s="44"/>
      <c r="B4" s="396" t="s">
        <v>2418</v>
      </c>
      <c r="C4" s="396"/>
      <c r="D4" s="396"/>
      <c r="E4" s="396"/>
      <c r="F4" s="40"/>
      <c r="G4" s="40"/>
      <c r="H4" s="40"/>
      <c r="I4" s="40"/>
      <c r="J4" s="40"/>
      <c r="K4" s="40"/>
      <c r="L4" s="40"/>
      <c r="M4" s="40"/>
      <c r="N4" s="40"/>
      <c r="O4" s="40"/>
      <c r="P4" s="40"/>
      <c r="Q4" s="40"/>
    </row>
    <row r="5" spans="1:17" ht="62.25" customHeight="1" x14ac:dyDescent="0.25">
      <c r="A5" s="44"/>
      <c r="B5" s="144" t="s">
        <v>2384</v>
      </c>
      <c r="C5" s="143" t="s">
        <v>2385</v>
      </c>
      <c r="D5" s="143" t="s">
        <v>2386</v>
      </c>
      <c r="E5" s="143" t="s">
        <v>2387</v>
      </c>
      <c r="F5" s="40"/>
      <c r="G5" s="40"/>
      <c r="H5" s="40"/>
      <c r="I5" s="40"/>
      <c r="J5" s="40"/>
      <c r="K5" s="40"/>
      <c r="L5" s="40"/>
      <c r="M5" s="40"/>
      <c r="N5" s="40"/>
      <c r="O5" s="40"/>
      <c r="P5" s="40"/>
      <c r="Q5" s="40"/>
    </row>
    <row r="6" spans="1:17" ht="69.75" customHeight="1" x14ac:dyDescent="0.25">
      <c r="A6" s="44"/>
      <c r="B6" s="139" t="s">
        <v>2389</v>
      </c>
      <c r="C6" s="140"/>
      <c r="D6" s="140"/>
      <c r="E6" s="140"/>
      <c r="F6" s="40"/>
      <c r="G6" s="40"/>
      <c r="H6" s="40"/>
      <c r="I6" s="40"/>
      <c r="J6" s="40"/>
      <c r="K6" s="40"/>
      <c r="L6" s="40"/>
      <c r="M6" s="40"/>
      <c r="N6" s="40"/>
      <c r="O6" s="40"/>
      <c r="P6" s="40"/>
      <c r="Q6" s="40"/>
    </row>
    <row r="7" spans="1:17" ht="69.75" customHeight="1" x14ac:dyDescent="0.25">
      <c r="A7" s="44"/>
      <c r="B7" s="139" t="s">
        <v>2390</v>
      </c>
      <c r="C7" s="140"/>
      <c r="D7" s="140"/>
      <c r="E7" s="140"/>
      <c r="F7" s="40"/>
      <c r="G7" s="40"/>
      <c r="H7" s="40"/>
      <c r="I7" s="40"/>
      <c r="J7" s="40"/>
      <c r="K7" s="40"/>
      <c r="L7" s="40"/>
      <c r="M7" s="40"/>
      <c r="N7" s="40"/>
      <c r="O7" s="40"/>
      <c r="P7" s="40"/>
      <c r="Q7" s="40"/>
    </row>
    <row r="8" spans="1:17" x14ac:dyDescent="0.25">
      <c r="A8" s="44"/>
      <c r="B8" s="40"/>
      <c r="C8" s="40"/>
      <c r="D8" s="40"/>
      <c r="E8" s="40"/>
      <c r="F8" s="40"/>
      <c r="G8" s="40"/>
      <c r="H8" s="40"/>
      <c r="I8" s="40"/>
      <c r="J8" s="40"/>
      <c r="K8" s="40"/>
      <c r="L8" s="40"/>
      <c r="M8" s="40"/>
      <c r="N8" s="40"/>
      <c r="O8" s="40"/>
      <c r="P8" s="40"/>
      <c r="Q8" s="40"/>
    </row>
    <row r="9" spans="1:17" x14ac:dyDescent="0.25">
      <c r="A9" s="44"/>
      <c r="B9" s="40"/>
      <c r="C9" s="40"/>
      <c r="D9" s="40"/>
      <c r="E9" s="40"/>
      <c r="F9" s="40"/>
      <c r="G9" s="40"/>
      <c r="H9" s="40"/>
      <c r="I9" s="40"/>
      <c r="J9" s="40"/>
      <c r="K9" s="40"/>
      <c r="L9" s="40"/>
      <c r="M9" s="40"/>
      <c r="N9" s="40"/>
      <c r="O9" s="40"/>
      <c r="P9" s="40"/>
      <c r="Q9" s="40"/>
    </row>
    <row r="10" spans="1:17" x14ac:dyDescent="0.25">
      <c r="A10" s="44"/>
      <c r="B10" s="40"/>
      <c r="C10" s="40"/>
      <c r="D10" s="40"/>
      <c r="E10" s="40"/>
      <c r="F10" s="40"/>
      <c r="G10" s="40"/>
      <c r="H10" s="40"/>
      <c r="I10" s="40"/>
      <c r="J10" s="40"/>
      <c r="K10" s="40"/>
      <c r="L10" s="40"/>
      <c r="M10" s="40"/>
      <c r="N10" s="40"/>
      <c r="O10" s="40"/>
      <c r="P10" s="40"/>
      <c r="Q10" s="40"/>
    </row>
    <row r="11" spans="1:17" x14ac:dyDescent="0.25">
      <c r="A11" s="44"/>
      <c r="B11" s="40"/>
      <c r="C11" s="40"/>
      <c r="D11" s="40"/>
      <c r="E11" s="40"/>
      <c r="F11" s="40"/>
      <c r="G11" s="40"/>
      <c r="H11" s="40"/>
      <c r="I11" s="40"/>
      <c r="J11" s="40"/>
      <c r="K11" s="40"/>
      <c r="L11" s="40"/>
      <c r="M11" s="40"/>
      <c r="N11" s="40"/>
      <c r="O11" s="40"/>
      <c r="P11" s="40"/>
      <c r="Q11" s="40"/>
    </row>
    <row r="12" spans="1:17" x14ac:dyDescent="0.25">
      <c r="A12" s="44"/>
      <c r="B12" s="40"/>
      <c r="C12" s="40"/>
      <c r="D12" s="40"/>
      <c r="E12" s="40"/>
      <c r="F12" s="40"/>
      <c r="G12" s="40"/>
      <c r="H12" s="40"/>
      <c r="I12" s="40"/>
      <c r="J12" s="40"/>
      <c r="K12" s="40"/>
      <c r="L12" s="40"/>
      <c r="M12" s="40"/>
      <c r="N12" s="40"/>
      <c r="O12" s="40"/>
      <c r="P12" s="40"/>
      <c r="Q12" s="40"/>
    </row>
    <row r="13" spans="1:17" x14ac:dyDescent="0.25">
      <c r="A13" s="44"/>
      <c r="B13" s="40"/>
      <c r="C13" s="40"/>
      <c r="D13" s="40"/>
      <c r="E13" s="40"/>
      <c r="F13" s="40"/>
      <c r="G13" s="40"/>
      <c r="H13" s="40"/>
      <c r="I13" s="40"/>
      <c r="J13" s="40"/>
      <c r="K13" s="40"/>
      <c r="L13" s="40"/>
      <c r="M13" s="40"/>
      <c r="N13" s="40"/>
      <c r="O13" s="40"/>
      <c r="P13" s="40"/>
      <c r="Q13" s="40"/>
    </row>
    <row r="14" spans="1:17" x14ac:dyDescent="0.25">
      <c r="A14" s="44"/>
      <c r="B14" s="40"/>
      <c r="C14" s="40"/>
      <c r="D14" s="40"/>
      <c r="E14" s="40"/>
      <c r="F14" s="40"/>
      <c r="G14" s="40"/>
      <c r="H14" s="40"/>
      <c r="I14" s="40"/>
      <c r="J14" s="40"/>
      <c r="K14" s="40"/>
      <c r="L14" s="40"/>
      <c r="M14" s="40"/>
      <c r="N14" s="40"/>
      <c r="O14" s="40"/>
      <c r="P14" s="40"/>
      <c r="Q14" s="40"/>
    </row>
    <row r="15" spans="1:17" x14ac:dyDescent="0.25">
      <c r="A15" s="44"/>
      <c r="B15" s="40"/>
      <c r="C15" s="40"/>
      <c r="D15" s="40"/>
      <c r="E15" s="40"/>
      <c r="F15" s="40"/>
      <c r="G15" s="40"/>
      <c r="H15" s="40"/>
      <c r="I15" s="40"/>
      <c r="J15" s="40"/>
      <c r="K15" s="40"/>
      <c r="L15" s="40"/>
      <c r="M15" s="40"/>
      <c r="N15" s="40"/>
      <c r="O15" s="40"/>
      <c r="P15" s="40"/>
      <c r="Q15" s="40"/>
    </row>
    <row r="16" spans="1:17" x14ac:dyDescent="0.25">
      <c r="A16" s="44"/>
      <c r="B16" s="40"/>
      <c r="C16" s="40"/>
      <c r="D16" s="40"/>
      <c r="E16" s="40"/>
      <c r="F16" s="40"/>
      <c r="G16" s="40"/>
      <c r="H16" s="40"/>
      <c r="I16" s="40"/>
      <c r="J16" s="40"/>
      <c r="K16" s="40"/>
      <c r="L16" s="40"/>
      <c r="M16" s="40"/>
      <c r="N16" s="40"/>
      <c r="O16" s="40"/>
      <c r="P16" s="40"/>
      <c r="Q16" s="40"/>
    </row>
    <row r="17" spans="1:17" x14ac:dyDescent="0.25">
      <c r="A17" s="44"/>
      <c r="B17" s="40"/>
      <c r="C17" s="40"/>
      <c r="D17" s="40"/>
      <c r="E17" s="40"/>
      <c r="F17" s="40"/>
      <c r="G17" s="40"/>
      <c r="H17" s="40"/>
      <c r="I17" s="40"/>
      <c r="J17" s="40"/>
      <c r="K17" s="40"/>
      <c r="L17" s="40"/>
      <c r="M17" s="40"/>
      <c r="N17" s="40"/>
      <c r="O17" s="40"/>
      <c r="P17" s="40"/>
      <c r="Q17" s="40"/>
    </row>
    <row r="18" spans="1:17" x14ac:dyDescent="0.25">
      <c r="A18" s="44"/>
      <c r="B18" s="40"/>
      <c r="C18" s="40"/>
      <c r="D18" s="40"/>
      <c r="E18" s="40"/>
      <c r="F18" s="40"/>
      <c r="G18" s="40"/>
      <c r="H18" s="40"/>
      <c r="I18" s="40"/>
      <c r="J18" s="40"/>
      <c r="K18" s="40"/>
      <c r="L18" s="40"/>
      <c r="M18" s="40"/>
      <c r="N18" s="40"/>
      <c r="O18" s="40"/>
      <c r="P18" s="40"/>
      <c r="Q18" s="40"/>
    </row>
    <row r="19" spans="1:17" x14ac:dyDescent="0.25">
      <c r="A19" s="44"/>
      <c r="B19" s="40"/>
      <c r="C19" s="40"/>
      <c r="D19" s="40"/>
      <c r="E19" s="40"/>
      <c r="F19" s="40"/>
      <c r="G19" s="40"/>
      <c r="H19" s="40"/>
      <c r="I19" s="40"/>
      <c r="J19" s="40"/>
      <c r="K19" s="40"/>
      <c r="L19" s="40"/>
      <c r="M19" s="40"/>
      <c r="N19" s="40"/>
      <c r="O19" s="40"/>
      <c r="P19" s="40"/>
      <c r="Q19" s="40"/>
    </row>
    <row r="20" spans="1:17" x14ac:dyDescent="0.25">
      <c r="A20" s="44"/>
      <c r="B20" s="40"/>
      <c r="C20" s="40"/>
      <c r="D20" s="40"/>
      <c r="E20" s="40"/>
      <c r="F20" s="40"/>
      <c r="G20" s="40"/>
      <c r="H20" s="40"/>
      <c r="I20" s="40"/>
      <c r="J20" s="40"/>
      <c r="K20" s="40"/>
      <c r="L20" s="40"/>
      <c r="M20" s="40"/>
      <c r="N20" s="40"/>
      <c r="O20" s="40"/>
      <c r="P20" s="40"/>
      <c r="Q20" s="40"/>
    </row>
    <row r="21" spans="1:17" x14ac:dyDescent="0.25">
      <c r="A21" s="44"/>
      <c r="B21" s="40"/>
      <c r="C21" s="40"/>
      <c r="D21" s="40"/>
      <c r="E21" s="40"/>
      <c r="F21" s="40"/>
      <c r="G21" s="40"/>
      <c r="H21" s="40"/>
      <c r="I21" s="40"/>
      <c r="J21" s="40"/>
      <c r="K21" s="40"/>
      <c r="L21" s="40"/>
      <c r="M21" s="40"/>
      <c r="N21" s="40"/>
      <c r="O21" s="40"/>
      <c r="P21" s="40"/>
      <c r="Q21" s="40"/>
    </row>
    <row r="22" spans="1:17" x14ac:dyDescent="0.25">
      <c r="A22" s="44"/>
      <c r="B22" s="40"/>
      <c r="C22" s="40"/>
      <c r="D22" s="40"/>
      <c r="E22" s="40"/>
      <c r="F22" s="40"/>
      <c r="G22" s="40"/>
      <c r="H22" s="40"/>
      <c r="I22" s="40"/>
      <c r="J22" s="40"/>
      <c r="K22" s="40"/>
      <c r="L22" s="40"/>
      <c r="M22" s="40"/>
      <c r="N22" s="40"/>
      <c r="O22" s="40"/>
      <c r="P22" s="40"/>
      <c r="Q22" s="40"/>
    </row>
    <row r="23" spans="1:17" x14ac:dyDescent="0.25">
      <c r="A23" s="44"/>
      <c r="B23" s="40"/>
      <c r="C23" s="40"/>
      <c r="D23" s="40"/>
      <c r="E23" s="40"/>
      <c r="F23" s="40"/>
      <c r="G23" s="40"/>
      <c r="H23" s="40"/>
      <c r="I23" s="40"/>
      <c r="J23" s="40"/>
      <c r="K23" s="40"/>
      <c r="L23" s="40"/>
      <c r="M23" s="40"/>
      <c r="N23" s="40"/>
      <c r="O23" s="40"/>
      <c r="P23" s="40"/>
      <c r="Q23" s="40"/>
    </row>
    <row r="24" spans="1:17" x14ac:dyDescent="0.25">
      <c r="A24" s="44"/>
      <c r="B24" s="40"/>
      <c r="C24" s="40"/>
      <c r="D24" s="40"/>
      <c r="E24" s="40"/>
      <c r="F24" s="40"/>
      <c r="G24" s="40"/>
      <c r="H24" s="40"/>
      <c r="I24" s="40"/>
      <c r="J24" s="40"/>
      <c r="K24" s="40"/>
      <c r="L24" s="40"/>
      <c r="M24" s="40"/>
      <c r="N24" s="40"/>
      <c r="O24" s="40"/>
      <c r="P24" s="40"/>
      <c r="Q24" s="40"/>
    </row>
    <row r="25" spans="1:17" x14ac:dyDescent="0.25">
      <c r="A25" s="44"/>
      <c r="B25" s="40"/>
      <c r="C25" s="40"/>
      <c r="D25" s="40"/>
      <c r="E25" s="40"/>
      <c r="F25" s="40"/>
      <c r="G25" s="40"/>
      <c r="H25" s="40"/>
      <c r="I25" s="40"/>
      <c r="J25" s="40"/>
      <c r="K25" s="40"/>
      <c r="L25" s="40"/>
      <c r="M25" s="40"/>
      <c r="N25" s="40"/>
      <c r="O25" s="40"/>
      <c r="P25" s="40"/>
      <c r="Q25" s="40"/>
    </row>
    <row r="26" spans="1:17" x14ac:dyDescent="0.25">
      <c r="A26" s="44"/>
      <c r="B26" s="40"/>
      <c r="C26" s="40"/>
      <c r="D26" s="40"/>
      <c r="E26" s="40"/>
      <c r="F26" s="40"/>
      <c r="G26" s="40"/>
      <c r="H26" s="40"/>
      <c r="I26" s="40"/>
      <c r="J26" s="40"/>
      <c r="K26" s="40"/>
      <c r="L26" s="40"/>
      <c r="M26" s="40"/>
      <c r="N26" s="40"/>
      <c r="O26" s="40"/>
      <c r="P26" s="40"/>
      <c r="Q26" s="40"/>
    </row>
    <row r="27" spans="1:17" x14ac:dyDescent="0.25">
      <c r="A27" s="44"/>
      <c r="B27" s="40"/>
      <c r="C27" s="40"/>
      <c r="D27" s="40"/>
      <c r="E27" s="40"/>
      <c r="F27" s="40"/>
      <c r="G27" s="40"/>
      <c r="H27" s="40"/>
      <c r="I27" s="40"/>
      <c r="J27" s="40"/>
      <c r="K27" s="40"/>
      <c r="L27" s="40"/>
      <c r="M27" s="40"/>
      <c r="N27" s="40"/>
      <c r="O27" s="40"/>
      <c r="P27" s="40"/>
      <c r="Q27" s="40"/>
    </row>
    <row r="28" spans="1:17" x14ac:dyDescent="0.25">
      <c r="A28" s="44"/>
      <c r="B28" s="40"/>
      <c r="C28" s="40"/>
      <c r="D28" s="40"/>
      <c r="E28" s="40"/>
      <c r="F28" s="40"/>
      <c r="G28" s="40"/>
      <c r="H28" s="40"/>
      <c r="I28" s="40"/>
      <c r="J28" s="40"/>
      <c r="K28" s="40"/>
      <c r="L28" s="40"/>
      <c r="M28" s="40"/>
      <c r="N28" s="40"/>
      <c r="O28" s="40"/>
      <c r="P28" s="40"/>
      <c r="Q28" s="40"/>
    </row>
    <row r="29" spans="1:17" x14ac:dyDescent="0.25">
      <c r="A29" s="44"/>
      <c r="B29" s="40"/>
      <c r="C29" s="40"/>
      <c r="D29" s="40"/>
      <c r="E29" s="40"/>
      <c r="F29" s="40"/>
      <c r="G29" s="40"/>
      <c r="H29" s="40"/>
      <c r="I29" s="40"/>
      <c r="J29" s="40"/>
      <c r="K29" s="40"/>
      <c r="L29" s="40"/>
      <c r="M29" s="40"/>
      <c r="N29" s="40"/>
      <c r="O29" s="40"/>
      <c r="P29" s="40"/>
      <c r="Q29" s="40"/>
    </row>
    <row r="30" spans="1:17" x14ac:dyDescent="0.25">
      <c r="A30" s="44"/>
      <c r="B30" s="40"/>
      <c r="C30" s="40"/>
      <c r="D30" s="40"/>
      <c r="E30" s="40"/>
      <c r="F30" s="40"/>
      <c r="G30" s="40"/>
      <c r="H30" s="40"/>
      <c r="I30" s="40"/>
      <c r="J30" s="40"/>
      <c r="K30" s="40"/>
      <c r="L30" s="40"/>
      <c r="M30" s="40"/>
      <c r="N30" s="40"/>
      <c r="O30" s="40"/>
      <c r="P30" s="40"/>
      <c r="Q30" s="40"/>
    </row>
    <row r="31" spans="1:17" x14ac:dyDescent="0.25">
      <c r="A31" s="44"/>
      <c r="B31" s="40"/>
      <c r="C31" s="40"/>
      <c r="D31" s="40"/>
      <c r="E31" s="40"/>
      <c r="F31" s="40"/>
      <c r="G31" s="40"/>
      <c r="H31" s="40"/>
      <c r="I31" s="40"/>
      <c r="J31" s="40"/>
      <c r="K31" s="40"/>
      <c r="L31" s="40"/>
      <c r="M31" s="40"/>
      <c r="N31" s="40"/>
      <c r="O31" s="40"/>
      <c r="P31" s="40"/>
      <c r="Q31" s="40"/>
    </row>
    <row r="32" spans="1:17" x14ac:dyDescent="0.25">
      <c r="A32" s="44"/>
    </row>
    <row r="33" spans="1:1" x14ac:dyDescent="0.25">
      <c r="A33" s="44"/>
    </row>
    <row r="34" spans="1:1" x14ac:dyDescent="0.25">
      <c r="A34" s="44"/>
    </row>
    <row r="35" spans="1:1" x14ac:dyDescent="0.25">
      <c r="A35" s="44"/>
    </row>
    <row r="36" spans="1:1" x14ac:dyDescent="0.25">
      <c r="A36" s="44"/>
    </row>
    <row r="37" spans="1:1" x14ac:dyDescent="0.25">
      <c r="A37" s="44"/>
    </row>
    <row r="38" spans="1:1" x14ac:dyDescent="0.25">
      <c r="A38" s="44"/>
    </row>
    <row r="39" spans="1:1" x14ac:dyDescent="0.25">
      <c r="A39" s="44"/>
    </row>
  </sheetData>
  <sheetProtection algorithmName="SHA-512" hashValue="MVDFUowCEYA4L9Gx5e3o6z5kTvqaT0eTFM9fn9LM1hTEdHL1mlRbj1NJ41xbvPmuSlZaqQNXQSbjpnc4naiuNg==" saltValue="rosvowtEbWpMLKBXKr1N9A==" spinCount="100000" sheet="1" selectLockedCells="1"/>
  <mergeCells count="1">
    <mergeCell ref="B4:E4"/>
  </mergeCells>
  <conditionalFormatting sqref="C6:E7">
    <cfRule type="containsBlanks" dxfId="21" priority="1">
      <formula>LEN(TRIM(C6))=0</formula>
    </cfRule>
  </conditionalFormatting>
  <pageMargins left="0.7" right="0.7" top="0.75" bottom="0.75" header="0.3" footer="0.3"/>
  <pageSetup scale="94" fitToHeight="0" orientation="portrait" r:id="rId1"/>
  <headerFooter>
    <oddHeader>&amp;C&amp;"Tahoma,Vet"&amp;A</oddHeader>
    <oddFooter>&amp;C&amp;"Tahoma,Standaard"&amp;9Bestand: &amp;F&amp;R&amp;"Tahoma,Standaard"&amp;9&amp;P van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1"/>
  <sheetViews>
    <sheetView zoomScaleNormal="100" workbookViewId="0">
      <selection activeCell="D4" sqref="D4:H4"/>
    </sheetView>
  </sheetViews>
  <sheetFormatPr defaultColWidth="9.140625" defaultRowHeight="15" x14ac:dyDescent="0.25"/>
  <cols>
    <col min="1" max="1" width="3.42578125" style="67" customWidth="1"/>
    <col min="2" max="2" width="13.28515625" style="67" customWidth="1"/>
    <col min="3" max="3" width="19.7109375" style="67" customWidth="1"/>
    <col min="4" max="4" width="29.7109375" style="67" customWidth="1"/>
    <col min="5" max="5" width="8.42578125" style="67" bestFit="1" customWidth="1"/>
    <col min="6" max="6" width="6.140625" style="67" customWidth="1"/>
    <col min="7" max="7" width="11.42578125" style="67" customWidth="1"/>
    <col min="8" max="8" width="10.42578125" style="67" customWidth="1"/>
    <col min="9" max="9" width="3.42578125" style="67" customWidth="1"/>
    <col min="10" max="16384" width="9.140625" style="41"/>
  </cols>
  <sheetData>
    <row r="1" spans="1:9" ht="63" customHeight="1" thickBot="1" x14ac:dyDescent="0.3">
      <c r="A1" s="44"/>
      <c r="B1" s="44"/>
      <c r="C1" s="44"/>
      <c r="D1" s="145" t="s">
        <v>2415</v>
      </c>
      <c r="E1" s="44"/>
      <c r="F1" s="44"/>
      <c r="G1" s="44"/>
      <c r="H1" s="44"/>
      <c r="I1" s="44"/>
    </row>
    <row r="2" spans="1:9" x14ac:dyDescent="0.25">
      <c r="A2" s="44"/>
      <c r="B2" s="53" t="s">
        <v>2391</v>
      </c>
      <c r="C2" s="54"/>
      <c r="D2" s="406" t="s">
        <v>2382</v>
      </c>
      <c r="E2" s="406"/>
      <c r="F2" s="406"/>
      <c r="G2" s="406"/>
      <c r="H2" s="407"/>
      <c r="I2" s="44"/>
    </row>
    <row r="3" spans="1:9" x14ac:dyDescent="0.25">
      <c r="A3" s="44"/>
      <c r="B3" s="55" t="s">
        <v>2383</v>
      </c>
      <c r="C3" s="44"/>
      <c r="D3" s="56" t="str">
        <f>CONCATENATE("Inschrijving onderhoud: ",'[3]Prijzenblad Onderhoud'!B1)</f>
        <v xml:space="preserve">Inschrijving onderhoud: </v>
      </c>
      <c r="E3" s="57"/>
      <c r="F3" s="57"/>
      <c r="G3" s="57"/>
      <c r="H3" s="58"/>
      <c r="I3" s="44"/>
    </row>
    <row r="4" spans="1:9" x14ac:dyDescent="0.25">
      <c r="A4" s="44"/>
      <c r="B4" s="55" t="s">
        <v>2388</v>
      </c>
      <c r="C4" s="44"/>
      <c r="D4" s="408"/>
      <c r="E4" s="409"/>
      <c r="F4" s="409"/>
      <c r="G4" s="409"/>
      <c r="H4" s="410"/>
      <c r="I4" s="44"/>
    </row>
    <row r="5" spans="1:9" x14ac:dyDescent="0.25">
      <c r="A5" s="44"/>
      <c r="B5" s="55" t="s">
        <v>2392</v>
      </c>
      <c r="C5" s="44"/>
      <c r="D5" s="408"/>
      <c r="E5" s="409"/>
      <c r="F5" s="409"/>
      <c r="G5" s="409"/>
      <c r="H5" s="410"/>
      <c r="I5" s="44"/>
    </row>
    <row r="6" spans="1:9" x14ac:dyDescent="0.25">
      <c r="A6" s="44"/>
      <c r="B6" s="55" t="s">
        <v>2393</v>
      </c>
      <c r="C6" s="44"/>
      <c r="D6" s="408"/>
      <c r="E6" s="409"/>
      <c r="F6" s="409"/>
      <c r="G6" s="409"/>
      <c r="H6" s="410"/>
      <c r="I6" s="44"/>
    </row>
    <row r="7" spans="1:9" ht="15.75" thickBot="1" x14ac:dyDescent="0.3">
      <c r="A7" s="44"/>
      <c r="B7" s="59" t="s">
        <v>2394</v>
      </c>
      <c r="C7" s="60"/>
      <c r="D7" s="411"/>
      <c r="E7" s="412"/>
      <c r="F7" s="412"/>
      <c r="G7" s="412"/>
      <c r="H7" s="413"/>
      <c r="I7" s="44"/>
    </row>
    <row r="8" spans="1:9" ht="15.75" thickBot="1" x14ac:dyDescent="0.3">
      <c r="A8" s="44"/>
      <c r="B8" s="44"/>
      <c r="C8" s="44"/>
      <c r="D8" s="44"/>
      <c r="E8" s="44"/>
      <c r="F8" s="44"/>
      <c r="G8" s="44"/>
      <c r="H8" s="44"/>
      <c r="I8" s="44"/>
    </row>
    <row r="9" spans="1:9" ht="44.25" customHeight="1" thickBot="1" x14ac:dyDescent="0.3">
      <c r="A9" s="44"/>
      <c r="B9" s="61" t="s">
        <v>2395</v>
      </c>
      <c r="C9" s="62"/>
      <c r="D9" s="403" t="s">
        <v>2396</v>
      </c>
      <c r="E9" s="404"/>
      <c r="F9" s="404"/>
      <c r="G9" s="404"/>
      <c r="H9" s="405"/>
      <c r="I9" s="44"/>
    </row>
    <row r="10" spans="1:9" ht="15.75" thickBot="1" x14ac:dyDescent="0.3">
      <c r="A10" s="44"/>
      <c r="B10" s="44"/>
      <c r="C10" s="44"/>
      <c r="D10" s="44"/>
      <c r="E10" s="44"/>
      <c r="F10" s="44"/>
      <c r="G10" s="44"/>
      <c r="H10" s="44"/>
      <c r="I10" s="44"/>
    </row>
    <row r="11" spans="1:9" x14ac:dyDescent="0.25">
      <c r="A11" s="44"/>
      <c r="B11" s="63" t="s">
        <v>2397</v>
      </c>
      <c r="C11" s="64" t="s">
        <v>2398</v>
      </c>
      <c r="D11" s="65"/>
      <c r="E11" s="64" t="s">
        <v>2399</v>
      </c>
      <c r="F11" s="65"/>
      <c r="G11" s="64" t="s">
        <v>2400</v>
      </c>
      <c r="H11" s="66"/>
      <c r="I11" s="44"/>
    </row>
    <row r="12" spans="1:9" ht="30" customHeight="1" thickBot="1" x14ac:dyDescent="0.3">
      <c r="A12" s="44"/>
      <c r="B12" s="400"/>
      <c r="C12" s="401"/>
      <c r="D12" s="401"/>
      <c r="E12" s="401"/>
      <c r="F12" s="401"/>
      <c r="G12" s="401"/>
      <c r="H12" s="402"/>
      <c r="I12" s="44"/>
    </row>
    <row r="13" spans="1:9" ht="15.75" thickBot="1" x14ac:dyDescent="0.3">
      <c r="A13" s="44"/>
      <c r="B13" s="52"/>
      <c r="C13" s="52"/>
      <c r="D13" s="52"/>
      <c r="E13" s="52"/>
      <c r="F13" s="52"/>
      <c r="G13" s="52"/>
      <c r="H13" s="52"/>
      <c r="I13" s="44"/>
    </row>
    <row r="14" spans="1:9" x14ac:dyDescent="0.25">
      <c r="A14" s="44"/>
      <c r="B14" s="63" t="s">
        <v>2401</v>
      </c>
      <c r="C14" s="64" t="s">
        <v>2398</v>
      </c>
      <c r="D14" s="65"/>
      <c r="E14" s="64" t="s">
        <v>2399</v>
      </c>
      <c r="F14" s="65"/>
      <c r="G14" s="64" t="s">
        <v>2400</v>
      </c>
      <c r="H14" s="66"/>
      <c r="I14" s="44"/>
    </row>
    <row r="15" spans="1:9" ht="30" customHeight="1" thickBot="1" x14ac:dyDescent="0.3">
      <c r="A15" s="44"/>
      <c r="B15" s="397"/>
      <c r="C15" s="398"/>
      <c r="D15" s="398"/>
      <c r="E15" s="398"/>
      <c r="F15" s="398"/>
      <c r="G15" s="398"/>
      <c r="H15" s="399"/>
      <c r="I15" s="44"/>
    </row>
    <row r="16" spans="1:9" ht="15.75" thickBot="1" x14ac:dyDescent="0.3">
      <c r="A16" s="44"/>
      <c r="B16" s="44"/>
      <c r="C16" s="44"/>
      <c r="D16" s="44"/>
      <c r="E16" s="44"/>
      <c r="F16" s="44"/>
      <c r="G16" s="44"/>
      <c r="H16" s="44"/>
      <c r="I16" s="44"/>
    </row>
    <row r="17" spans="1:9" x14ac:dyDescent="0.25">
      <c r="A17" s="44"/>
      <c r="B17" s="63" t="s">
        <v>2402</v>
      </c>
      <c r="C17" s="64" t="s">
        <v>2398</v>
      </c>
      <c r="D17" s="65"/>
      <c r="E17" s="64" t="s">
        <v>2399</v>
      </c>
      <c r="F17" s="65"/>
      <c r="G17" s="64" t="s">
        <v>2400</v>
      </c>
      <c r="H17" s="66"/>
      <c r="I17" s="44"/>
    </row>
    <row r="18" spans="1:9" ht="30" customHeight="1" thickBot="1" x14ac:dyDescent="0.3">
      <c r="A18" s="44"/>
      <c r="B18" s="397"/>
      <c r="C18" s="398"/>
      <c r="D18" s="398"/>
      <c r="E18" s="398"/>
      <c r="F18" s="398"/>
      <c r="G18" s="398"/>
      <c r="H18" s="399"/>
      <c r="I18" s="44"/>
    </row>
    <row r="19" spans="1:9" ht="15.75" thickBot="1" x14ac:dyDescent="0.3">
      <c r="A19" s="44"/>
      <c r="B19" s="44"/>
      <c r="C19" s="44"/>
      <c r="D19" s="44"/>
      <c r="E19" s="44"/>
      <c r="F19" s="44"/>
      <c r="G19" s="44"/>
      <c r="H19" s="44"/>
      <c r="I19" s="44"/>
    </row>
    <row r="20" spans="1:9" x14ac:dyDescent="0.25">
      <c r="A20" s="44"/>
      <c r="B20" s="63" t="s">
        <v>2403</v>
      </c>
      <c r="C20" s="64" t="s">
        <v>2398</v>
      </c>
      <c r="D20" s="65"/>
      <c r="E20" s="64" t="s">
        <v>2399</v>
      </c>
      <c r="F20" s="65"/>
      <c r="G20" s="64" t="s">
        <v>2400</v>
      </c>
      <c r="H20" s="66"/>
      <c r="I20" s="44"/>
    </row>
    <row r="21" spans="1:9" ht="30" customHeight="1" thickBot="1" x14ac:dyDescent="0.3">
      <c r="A21" s="44"/>
      <c r="B21" s="397"/>
      <c r="C21" s="398"/>
      <c r="D21" s="398"/>
      <c r="E21" s="398"/>
      <c r="F21" s="398"/>
      <c r="G21" s="398"/>
      <c r="H21" s="399"/>
      <c r="I21" s="44"/>
    </row>
    <row r="22" spans="1:9" ht="15.75" thickBot="1" x14ac:dyDescent="0.3">
      <c r="A22" s="44"/>
      <c r="B22" s="44"/>
      <c r="C22" s="44"/>
      <c r="D22" s="44"/>
      <c r="E22" s="44"/>
      <c r="F22" s="44"/>
      <c r="G22" s="44"/>
      <c r="H22" s="44"/>
      <c r="I22" s="44"/>
    </row>
    <row r="23" spans="1:9" x14ac:dyDescent="0.25">
      <c r="A23" s="44"/>
      <c r="B23" s="63" t="s">
        <v>2404</v>
      </c>
      <c r="C23" s="64" t="s">
        <v>2398</v>
      </c>
      <c r="D23" s="65"/>
      <c r="E23" s="64" t="s">
        <v>2399</v>
      </c>
      <c r="F23" s="65"/>
      <c r="G23" s="64" t="s">
        <v>2400</v>
      </c>
      <c r="H23" s="66"/>
      <c r="I23" s="44"/>
    </row>
    <row r="24" spans="1:9" ht="30" customHeight="1" thickBot="1" x14ac:dyDescent="0.3">
      <c r="A24" s="44"/>
      <c r="B24" s="397"/>
      <c r="C24" s="398"/>
      <c r="D24" s="398"/>
      <c r="E24" s="398"/>
      <c r="F24" s="398"/>
      <c r="G24" s="398"/>
      <c r="H24" s="399"/>
      <c r="I24" s="44"/>
    </row>
    <row r="25" spans="1:9" ht="15.75" thickBot="1" x14ac:dyDescent="0.3">
      <c r="A25" s="44"/>
      <c r="B25" s="44"/>
      <c r="C25" s="44"/>
      <c r="D25" s="44"/>
      <c r="E25" s="44"/>
      <c r="F25" s="44"/>
      <c r="G25" s="44"/>
      <c r="H25" s="44"/>
      <c r="I25" s="44"/>
    </row>
    <row r="26" spans="1:9" x14ac:dyDescent="0.25">
      <c r="A26" s="44"/>
      <c r="B26" s="63" t="s">
        <v>2405</v>
      </c>
      <c r="C26" s="64" t="s">
        <v>2398</v>
      </c>
      <c r="D26" s="65"/>
      <c r="E26" s="64" t="s">
        <v>2399</v>
      </c>
      <c r="F26" s="65"/>
      <c r="G26" s="64" t="s">
        <v>2400</v>
      </c>
      <c r="H26" s="66"/>
      <c r="I26" s="44"/>
    </row>
    <row r="27" spans="1:9" ht="30" customHeight="1" thickBot="1" x14ac:dyDescent="0.3">
      <c r="A27" s="44"/>
      <c r="B27" s="397"/>
      <c r="C27" s="398"/>
      <c r="D27" s="398"/>
      <c r="E27" s="398"/>
      <c r="F27" s="398"/>
      <c r="G27" s="398"/>
      <c r="H27" s="399"/>
      <c r="I27" s="44"/>
    </row>
    <row r="28" spans="1:9" ht="15.75" thickBot="1" x14ac:dyDescent="0.3">
      <c r="A28" s="44"/>
      <c r="B28" s="44"/>
      <c r="C28" s="44"/>
      <c r="D28" s="44"/>
      <c r="E28" s="44"/>
      <c r="F28" s="44"/>
      <c r="G28" s="44"/>
      <c r="H28" s="44"/>
      <c r="I28" s="44"/>
    </row>
    <row r="29" spans="1:9" x14ac:dyDescent="0.25">
      <c r="A29" s="44"/>
      <c r="B29" s="63" t="s">
        <v>2406</v>
      </c>
      <c r="C29" s="64" t="s">
        <v>2398</v>
      </c>
      <c r="D29" s="65"/>
      <c r="E29" s="64" t="s">
        <v>2399</v>
      </c>
      <c r="F29" s="65"/>
      <c r="G29" s="64" t="s">
        <v>2400</v>
      </c>
      <c r="H29" s="66"/>
      <c r="I29" s="44"/>
    </row>
    <row r="30" spans="1:9" ht="30" customHeight="1" thickBot="1" x14ac:dyDescent="0.3">
      <c r="A30" s="44"/>
      <c r="B30" s="397"/>
      <c r="C30" s="398"/>
      <c r="D30" s="398"/>
      <c r="E30" s="398"/>
      <c r="F30" s="398"/>
      <c r="G30" s="398"/>
      <c r="H30" s="399"/>
      <c r="I30" s="44"/>
    </row>
    <row r="31" spans="1:9" ht="15.75" thickBot="1" x14ac:dyDescent="0.3">
      <c r="A31" s="44"/>
      <c r="B31" s="44"/>
      <c r="C31" s="44"/>
      <c r="D31" s="44"/>
      <c r="E31" s="44"/>
      <c r="F31" s="44"/>
      <c r="G31" s="44"/>
      <c r="H31" s="44"/>
      <c r="I31" s="44"/>
    </row>
    <row r="32" spans="1:9" x14ac:dyDescent="0.25">
      <c r="A32" s="44"/>
      <c r="B32" s="63" t="s">
        <v>2407</v>
      </c>
      <c r="C32" s="64" t="s">
        <v>2398</v>
      </c>
      <c r="D32" s="65"/>
      <c r="E32" s="64" t="s">
        <v>2399</v>
      </c>
      <c r="F32" s="65"/>
      <c r="G32" s="64" t="s">
        <v>2400</v>
      </c>
      <c r="H32" s="66"/>
      <c r="I32" s="44"/>
    </row>
    <row r="33" spans="1:9" ht="30" customHeight="1" thickBot="1" x14ac:dyDescent="0.3">
      <c r="A33" s="44"/>
      <c r="B33" s="397"/>
      <c r="C33" s="398"/>
      <c r="D33" s="398"/>
      <c r="E33" s="398"/>
      <c r="F33" s="398"/>
      <c r="G33" s="398"/>
      <c r="H33" s="399"/>
      <c r="I33" s="44"/>
    </row>
    <row r="34" spans="1:9" ht="15.75" thickBot="1" x14ac:dyDescent="0.3">
      <c r="A34" s="44"/>
      <c r="B34" s="44"/>
      <c r="C34" s="44"/>
      <c r="D34" s="44"/>
      <c r="E34" s="44"/>
      <c r="F34" s="44"/>
      <c r="G34" s="44"/>
      <c r="H34" s="44"/>
      <c r="I34" s="44"/>
    </row>
    <row r="35" spans="1:9" x14ac:dyDescent="0.25">
      <c r="A35" s="44"/>
      <c r="B35" s="63" t="s">
        <v>2408</v>
      </c>
      <c r="C35" s="64" t="s">
        <v>2398</v>
      </c>
      <c r="D35" s="65"/>
      <c r="E35" s="64" t="s">
        <v>2399</v>
      </c>
      <c r="F35" s="65"/>
      <c r="G35" s="64" t="s">
        <v>2400</v>
      </c>
      <c r="H35" s="66"/>
      <c r="I35" s="44"/>
    </row>
    <row r="36" spans="1:9" ht="30" customHeight="1" thickBot="1" x14ac:dyDescent="0.3">
      <c r="A36" s="44"/>
      <c r="B36" s="397"/>
      <c r="C36" s="398"/>
      <c r="D36" s="398"/>
      <c r="E36" s="398"/>
      <c r="F36" s="398"/>
      <c r="G36" s="398"/>
      <c r="H36" s="399"/>
      <c r="I36" s="44"/>
    </row>
    <row r="37" spans="1:9" ht="15.75" thickBot="1" x14ac:dyDescent="0.3">
      <c r="A37" s="44"/>
      <c r="B37" s="44"/>
      <c r="C37" s="44"/>
      <c r="D37" s="44"/>
      <c r="E37" s="44"/>
      <c r="F37" s="44"/>
      <c r="G37" s="44"/>
      <c r="H37" s="44"/>
      <c r="I37" s="44"/>
    </row>
    <row r="38" spans="1:9" x14ac:dyDescent="0.25">
      <c r="A38" s="44"/>
      <c r="B38" s="63" t="s">
        <v>2409</v>
      </c>
      <c r="C38" s="64" t="s">
        <v>2398</v>
      </c>
      <c r="D38" s="65"/>
      <c r="E38" s="64" t="s">
        <v>2399</v>
      </c>
      <c r="F38" s="65"/>
      <c r="G38" s="64" t="s">
        <v>2400</v>
      </c>
      <c r="H38" s="66"/>
      <c r="I38" s="44"/>
    </row>
    <row r="39" spans="1:9" ht="30" customHeight="1" thickBot="1" x14ac:dyDescent="0.3">
      <c r="A39" s="44"/>
      <c r="B39" s="397"/>
      <c r="C39" s="398"/>
      <c r="D39" s="398"/>
      <c r="E39" s="398"/>
      <c r="F39" s="398"/>
      <c r="G39" s="398"/>
      <c r="H39" s="399"/>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sheetData>
  <sheetProtection sheet="1" objects="1" scenarios="1" selectLockedCells="1"/>
  <mergeCells count="16">
    <mergeCell ref="D9:H9"/>
    <mergeCell ref="D2:H2"/>
    <mergeCell ref="D4:H4"/>
    <mergeCell ref="D5:H5"/>
    <mergeCell ref="D6:H6"/>
    <mergeCell ref="D7:H7"/>
    <mergeCell ref="B30:H30"/>
    <mergeCell ref="B33:H33"/>
    <mergeCell ref="B36:H36"/>
    <mergeCell ref="B39:H39"/>
    <mergeCell ref="B12:H12"/>
    <mergeCell ref="B15:H15"/>
    <mergeCell ref="B18:H18"/>
    <mergeCell ref="B21:H21"/>
    <mergeCell ref="B24:H24"/>
    <mergeCell ref="B27:H27"/>
  </mergeCells>
  <conditionalFormatting sqref="H11 D11 F11 D4:D7">
    <cfRule type="containsBlanks" dxfId="20" priority="21">
      <formula>LEN(TRIM(D4))=0</formula>
    </cfRule>
  </conditionalFormatting>
  <conditionalFormatting sqref="B12">
    <cfRule type="containsBlanks" dxfId="19" priority="20">
      <formula>LEN(TRIM(B12))=0</formula>
    </cfRule>
  </conditionalFormatting>
  <conditionalFormatting sqref="H14 D14 F14">
    <cfRule type="containsBlanks" dxfId="18" priority="19">
      <formula>LEN(TRIM(D14))=0</formula>
    </cfRule>
  </conditionalFormatting>
  <conditionalFormatting sqref="B15">
    <cfRule type="containsBlanks" dxfId="17" priority="18">
      <formula>LEN(TRIM(B15))=0</formula>
    </cfRule>
  </conditionalFormatting>
  <conditionalFormatting sqref="H17 D17 F17">
    <cfRule type="containsBlanks" dxfId="16" priority="17">
      <formula>LEN(TRIM(D17))=0</formula>
    </cfRule>
  </conditionalFormatting>
  <conditionalFormatting sqref="B18">
    <cfRule type="containsBlanks" dxfId="15" priority="16">
      <formula>LEN(TRIM(B18))=0</formula>
    </cfRule>
  </conditionalFormatting>
  <conditionalFormatting sqref="H20 D20 F20">
    <cfRule type="containsBlanks" dxfId="14" priority="15">
      <formula>LEN(TRIM(D20))=0</formula>
    </cfRule>
  </conditionalFormatting>
  <conditionalFormatting sqref="B21">
    <cfRule type="containsBlanks" dxfId="13" priority="14">
      <formula>LEN(TRIM(B21))=0</formula>
    </cfRule>
  </conditionalFormatting>
  <conditionalFormatting sqref="H23 D23 F23">
    <cfRule type="containsBlanks" dxfId="12" priority="13">
      <formula>LEN(TRIM(D23))=0</formula>
    </cfRule>
  </conditionalFormatting>
  <conditionalFormatting sqref="B24">
    <cfRule type="containsBlanks" dxfId="11" priority="12">
      <formula>LEN(TRIM(B24))=0</formula>
    </cfRule>
  </conditionalFormatting>
  <conditionalFormatting sqref="H26 D26 F26">
    <cfRule type="containsBlanks" dxfId="10" priority="11">
      <formula>LEN(TRIM(D26))=0</formula>
    </cfRule>
  </conditionalFormatting>
  <conditionalFormatting sqref="B27">
    <cfRule type="containsBlanks" dxfId="9" priority="10">
      <formula>LEN(TRIM(B27))=0</formula>
    </cfRule>
  </conditionalFormatting>
  <conditionalFormatting sqref="H29 D29 F29">
    <cfRule type="containsBlanks" dxfId="8" priority="9">
      <formula>LEN(TRIM(D29))=0</formula>
    </cfRule>
  </conditionalFormatting>
  <conditionalFormatting sqref="B30">
    <cfRule type="containsBlanks" dxfId="7" priority="8">
      <formula>LEN(TRIM(B30))=0</formula>
    </cfRule>
  </conditionalFormatting>
  <conditionalFormatting sqref="H32 D32 F32">
    <cfRule type="containsBlanks" dxfId="6" priority="7">
      <formula>LEN(TRIM(D32))=0</formula>
    </cfRule>
  </conditionalFormatting>
  <conditionalFormatting sqref="B33">
    <cfRule type="containsBlanks" dxfId="5" priority="6">
      <formula>LEN(TRIM(B33))=0</formula>
    </cfRule>
  </conditionalFormatting>
  <conditionalFormatting sqref="H35 D35 F35">
    <cfRule type="containsBlanks" dxfId="4" priority="5">
      <formula>LEN(TRIM(D35))=0</formula>
    </cfRule>
  </conditionalFormatting>
  <conditionalFormatting sqref="B36">
    <cfRule type="containsBlanks" dxfId="3" priority="4">
      <formula>LEN(TRIM(B36))=0</formula>
    </cfRule>
  </conditionalFormatting>
  <conditionalFormatting sqref="H38 D38 F38">
    <cfRule type="containsBlanks" dxfId="2" priority="3">
      <formula>LEN(TRIM(D38))=0</formula>
    </cfRule>
  </conditionalFormatting>
  <conditionalFormatting sqref="B39">
    <cfRule type="containsBlanks" dxfId="1" priority="2">
      <formula>LEN(TRIM(B39))=0</formula>
    </cfRule>
  </conditionalFormatting>
  <conditionalFormatting sqref="D3">
    <cfRule type="containsBlanks" dxfId="0" priority="1">
      <formula>LEN(TRIM(D3))=0</formula>
    </cfRule>
  </conditionalFormatting>
  <pageMargins left="0.7" right="0.7" top="0.75" bottom="0.75" header="0.3" footer="0.3"/>
  <pageSetup scale="84" fitToHeight="0" orientation="portrait" r:id="rId1"/>
  <headerFooter>
    <oddHeader>&amp;C&amp;"Tahoma,Vet"&amp;A</oddHeader>
    <oddFooter>&amp;C&amp;"Tahoma,Standaard"&amp;9Bestand: &amp;F&amp;R&amp;"Tahoma,Standaard"&amp;9&amp;N van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94"/>
  <sheetViews>
    <sheetView workbookViewId="0">
      <selection activeCell="A255" sqref="A255"/>
    </sheetView>
  </sheetViews>
  <sheetFormatPr defaultRowHeight="15" x14ac:dyDescent="0.25"/>
  <cols>
    <col min="1" max="1" width="42.7109375" bestFit="1" customWidth="1"/>
    <col min="2" max="2" width="40.5703125" bestFit="1" customWidth="1"/>
    <col min="4" max="4" width="19.7109375" bestFit="1" customWidth="1"/>
    <col min="5" max="5" width="17" style="2" customWidth="1"/>
    <col min="6" max="6" width="19.28515625" bestFit="1" customWidth="1"/>
    <col min="7" max="7" width="22.7109375" bestFit="1" customWidth="1"/>
    <col min="8" max="8" width="7" bestFit="1" customWidth="1"/>
  </cols>
  <sheetData>
    <row r="1" spans="1:8" s="22" customFormat="1" ht="30" customHeight="1" x14ac:dyDescent="0.25">
      <c r="A1" s="25" t="s">
        <v>831</v>
      </c>
      <c r="B1" s="25" t="s">
        <v>122</v>
      </c>
      <c r="C1" s="25" t="s">
        <v>2</v>
      </c>
      <c r="D1" s="25" t="s">
        <v>832</v>
      </c>
      <c r="E1" s="28" t="s">
        <v>1323</v>
      </c>
      <c r="F1" s="25" t="s">
        <v>1324</v>
      </c>
      <c r="G1" s="25" t="s">
        <v>1325</v>
      </c>
      <c r="H1" s="25">
        <v>2019</v>
      </c>
    </row>
    <row r="2" spans="1:8" x14ac:dyDescent="0.25">
      <c r="A2" s="23" t="str">
        <f>VLOOKUP(E2,Blad2!$D$2:$E$312,2,FALSE)</f>
        <v>107101 - t Slot</v>
      </c>
      <c r="B2" t="s">
        <v>743</v>
      </c>
      <c r="C2" t="s">
        <v>744</v>
      </c>
      <c r="D2" t="s">
        <v>745</v>
      </c>
      <c r="E2" s="29">
        <v>10989586</v>
      </c>
      <c r="F2" t="s">
        <v>10</v>
      </c>
      <c r="G2" s="23" t="str">
        <f>VLOOKUP(E2,Blad2!$A$2:$B$312,2,FALSE)</f>
        <v>5311CM01-01T</v>
      </c>
      <c r="H2">
        <v>201000</v>
      </c>
    </row>
    <row r="3" spans="1:8" x14ac:dyDescent="0.25">
      <c r="A3" s="23" t="str">
        <f>VLOOKUP(E3,Blad2!$D$2:$E$312,2,FALSE)</f>
        <v>107101 - t Slot</v>
      </c>
      <c r="B3" t="s">
        <v>743</v>
      </c>
      <c r="C3" t="s">
        <v>744</v>
      </c>
      <c r="D3" t="s">
        <v>745</v>
      </c>
      <c r="E3" s="29">
        <v>10989587</v>
      </c>
      <c r="F3" t="s">
        <v>10</v>
      </c>
      <c r="G3" s="23" t="str">
        <f>VLOOKUP(E3,Blad2!$A$2:$B$312,2,FALSE)</f>
        <v>5311CM01-02T</v>
      </c>
      <c r="H3">
        <v>100000</v>
      </c>
    </row>
    <row r="4" spans="1:8" x14ac:dyDescent="0.25">
      <c r="A4" s="23" t="str">
        <f>VLOOKUP(E4,Blad2!$D$2:$E$312,2,FALSE)</f>
        <v>130101 - De Wulverhorst</v>
      </c>
      <c r="B4" t="s">
        <v>706</v>
      </c>
      <c r="C4" t="s">
        <v>1176</v>
      </c>
      <c r="D4" t="s">
        <v>708</v>
      </c>
      <c r="E4" s="29" t="s">
        <v>709</v>
      </c>
      <c r="F4" t="s">
        <v>23</v>
      </c>
      <c r="G4" s="23" t="str">
        <f>VLOOKUP(E4,Blad2!$A$2:$B$312,2,FALSE)</f>
        <v>3421JD02-01T</v>
      </c>
      <c r="H4">
        <v>124000</v>
      </c>
    </row>
    <row r="5" spans="1:8" x14ac:dyDescent="0.25">
      <c r="A5" s="23" t="str">
        <f>VLOOKUP(E5,Blad2!$D$2:$E$312,2,FALSE)</f>
        <v>130101 - De Wulverhorst</v>
      </c>
      <c r="B5" t="s">
        <v>706</v>
      </c>
      <c r="C5" t="s">
        <v>1176</v>
      </c>
      <c r="D5" t="s">
        <v>708</v>
      </c>
      <c r="E5" s="29" t="s">
        <v>710</v>
      </c>
      <c r="F5" t="s">
        <v>23</v>
      </c>
      <c r="G5" s="23" t="str">
        <f>VLOOKUP(E5,Blad2!$A$2:$B$312,2,FALSE)</f>
        <v>3421JD02-02T</v>
      </c>
      <c r="H5">
        <v>173000</v>
      </c>
    </row>
    <row r="6" spans="1:8" x14ac:dyDescent="0.25">
      <c r="A6" s="23" t="str">
        <f>VLOOKUP(E6,Blad2!$D$2:$E$312,2,FALSE)</f>
        <v>110601 - Den Hoogenban</v>
      </c>
      <c r="B6" t="s">
        <v>892</v>
      </c>
      <c r="C6" t="s">
        <v>412</v>
      </c>
      <c r="D6" t="s">
        <v>413</v>
      </c>
      <c r="E6" s="29" t="s">
        <v>704</v>
      </c>
      <c r="F6" t="s">
        <v>23</v>
      </c>
      <c r="G6" s="23" t="str">
        <f>VLOOKUP(E6,Blad2!$A$2:$B$312,2,FALSE)</f>
        <v>3042NM11-04T</v>
      </c>
      <c r="H6">
        <v>154000</v>
      </c>
    </row>
    <row r="7" spans="1:8" x14ac:dyDescent="0.25">
      <c r="A7" s="23" t="str">
        <f>VLOOKUP(E7,Blad2!$D$2:$E$312,2,FALSE)</f>
        <v>132501 - Revaleiland 92 t/m 168 te Amsterdam</v>
      </c>
      <c r="B7" t="s">
        <v>849</v>
      </c>
      <c r="C7" t="s">
        <v>850</v>
      </c>
      <c r="D7" t="s">
        <v>14</v>
      </c>
      <c r="E7" s="29">
        <v>43169386</v>
      </c>
      <c r="F7" t="s">
        <v>10</v>
      </c>
      <c r="G7" s="23" t="str">
        <f>VLOOKUP(E7,Blad2!$A$2:$B$312,2,FALSE)</f>
        <v>1-49951 Tüv</v>
      </c>
      <c r="H7">
        <v>50000</v>
      </c>
    </row>
    <row r="8" spans="1:8" x14ac:dyDescent="0.25">
      <c r="A8" s="23" t="str">
        <f>VLOOKUP(E8,Blad2!$D$2:$E$312,2,FALSE)</f>
        <v>132501 - Revaleiland 92 t/m 168 te Amsterdam</v>
      </c>
      <c r="B8" t="s">
        <v>849</v>
      </c>
      <c r="C8" t="s">
        <v>850</v>
      </c>
      <c r="D8" t="s">
        <v>14</v>
      </c>
      <c r="E8" s="29">
        <v>43292669</v>
      </c>
      <c r="F8" t="s">
        <v>10</v>
      </c>
      <c r="G8" s="23" t="str">
        <f>VLOOKUP(E8,Blad2!$A$2:$B$312,2,FALSE)</f>
        <v>1-49953 Tüv</v>
      </c>
      <c r="H8">
        <v>35000</v>
      </c>
    </row>
    <row r="9" spans="1:8" x14ac:dyDescent="0.25">
      <c r="A9" s="23" t="str">
        <f>VLOOKUP(E9,Blad2!$D$2:$E$312,2,FALSE)</f>
        <v>116801 - Spaland</v>
      </c>
      <c r="B9" t="s">
        <v>871</v>
      </c>
      <c r="C9" t="s">
        <v>424</v>
      </c>
      <c r="D9" t="s">
        <v>425</v>
      </c>
      <c r="E9" s="29" t="s">
        <v>426</v>
      </c>
      <c r="F9" t="s">
        <v>23</v>
      </c>
      <c r="G9" s="23" t="str">
        <f>VLOOKUP(E9,Blad2!$A$2:$B$312,2,FALSE)</f>
        <v>3122AE100-04T</v>
      </c>
      <c r="H9">
        <v>187000</v>
      </c>
    </row>
    <row r="10" spans="1:8" x14ac:dyDescent="0.25">
      <c r="A10" s="23" t="str">
        <f>VLOOKUP(E10,Blad2!$D$2:$E$312,2,FALSE)</f>
        <v>116801 - Spaland</v>
      </c>
      <c r="B10" t="s">
        <v>924</v>
      </c>
      <c r="C10" t="s">
        <v>424</v>
      </c>
      <c r="D10" t="s">
        <v>425</v>
      </c>
      <c r="E10" s="29" t="s">
        <v>427</v>
      </c>
      <c r="F10" t="s">
        <v>23</v>
      </c>
      <c r="G10" s="23" t="str">
        <f>VLOOKUP(E10,Blad2!$A$2:$B$312,2,FALSE)</f>
        <v>3122AE100-05T</v>
      </c>
      <c r="H10">
        <v>218000</v>
      </c>
    </row>
    <row r="11" spans="1:8" x14ac:dyDescent="0.25">
      <c r="A11" s="23" t="str">
        <f>VLOOKUP(E11,Blad2!$D$2:$E$312,2,FALSE)</f>
        <v>101701 - Huis Assendorp I</v>
      </c>
      <c r="B11" t="s">
        <v>613</v>
      </c>
      <c r="C11" t="s">
        <v>879</v>
      </c>
      <c r="D11" t="s">
        <v>611</v>
      </c>
      <c r="E11" s="29" t="s">
        <v>615</v>
      </c>
      <c r="F11" t="s">
        <v>23</v>
      </c>
      <c r="G11" s="23" t="str">
        <f>VLOOKUP(E11,Blad2!$A$2:$B$312,2,FALSE)</f>
        <v>8012EJ132-02T</v>
      </c>
      <c r="H11">
        <v>84000</v>
      </c>
    </row>
    <row r="12" spans="1:8" x14ac:dyDescent="0.25">
      <c r="A12" s="23" t="str">
        <f>VLOOKUP(E12,Blad2!$D$2:$E$312,2,FALSE)</f>
        <v>122102 - Amandelboom II</v>
      </c>
      <c r="B12" t="s">
        <v>1233</v>
      </c>
      <c r="C12" t="s">
        <v>1234</v>
      </c>
      <c r="D12" t="s">
        <v>653</v>
      </c>
      <c r="E12" s="24" t="s">
        <v>788</v>
      </c>
      <c r="F12" t="s">
        <v>23</v>
      </c>
      <c r="G12" s="23" t="str">
        <f>VLOOKUP(E12,Blad2!$A$2:$B$312,2,FALSE)</f>
        <v>8265DC02-04T.</v>
      </c>
      <c r="H12">
        <v>234000</v>
      </c>
    </row>
    <row r="13" spans="1:8" x14ac:dyDescent="0.25">
      <c r="A13" s="23" t="str">
        <f>VLOOKUP(E13,Blad2!$D$2:$E$312,2,FALSE)</f>
        <v>122601 - De Triangel</v>
      </c>
      <c r="B13" t="s">
        <v>1012</v>
      </c>
      <c r="C13" t="s">
        <v>1013</v>
      </c>
      <c r="D13" t="s">
        <v>661</v>
      </c>
      <c r="E13" s="29" t="s">
        <v>793</v>
      </c>
      <c r="F13" t="s">
        <v>23</v>
      </c>
      <c r="G13" s="23" t="str">
        <f>VLOOKUP(E13,Blad2!$A$2:$B$312,2,FALSE)</f>
        <v>8801JS18-04T</v>
      </c>
      <c r="H13">
        <v>16000</v>
      </c>
    </row>
    <row r="14" spans="1:8" x14ac:dyDescent="0.25">
      <c r="A14" s="23" t="str">
        <f>VLOOKUP(E14,Blad2!$D$2:$E$312,2,FALSE)</f>
        <v>109004 - Kerckepad</v>
      </c>
      <c r="B14" t="s">
        <v>730</v>
      </c>
      <c r="C14" t="s">
        <v>1055</v>
      </c>
      <c r="D14" t="s">
        <v>469</v>
      </c>
      <c r="E14" s="29" t="s">
        <v>731</v>
      </c>
      <c r="F14" t="s">
        <v>23</v>
      </c>
      <c r="G14" s="23" t="str">
        <f>VLOOKUP(E14,Blad2!$A$2:$B$312,2,FALSE)</f>
        <v>3882AL02-01T</v>
      </c>
      <c r="H14">
        <v>36000</v>
      </c>
    </row>
    <row r="15" spans="1:8" x14ac:dyDescent="0.25">
      <c r="A15" s="23" t="str">
        <f>VLOOKUP(E15,Blad2!$D$2:$E$312,2,FALSE)</f>
        <v>124601 - De Roef</v>
      </c>
      <c r="B15" t="s">
        <v>749</v>
      </c>
      <c r="C15" t="s">
        <v>750</v>
      </c>
      <c r="D15" t="s">
        <v>751</v>
      </c>
      <c r="E15" s="29" t="s">
        <v>752</v>
      </c>
      <c r="F15" t="s">
        <v>23</v>
      </c>
      <c r="G15" s="23" t="str">
        <f>VLOOKUP(E15,Blad2!$A$2:$B$312,2,FALSE)</f>
        <v>6846LD151-01T</v>
      </c>
      <c r="H15">
        <v>58000</v>
      </c>
    </row>
    <row r="16" spans="1:8" x14ac:dyDescent="0.25">
      <c r="A16" s="23" t="str">
        <f>VLOOKUP(E16,Blad2!$D$2:$E$312,2,FALSE)</f>
        <v>124901 - De Hoge Plataan</v>
      </c>
      <c r="B16" t="s">
        <v>727</v>
      </c>
      <c r="C16" t="s">
        <v>726</v>
      </c>
      <c r="D16" t="s">
        <v>452</v>
      </c>
      <c r="E16" s="29">
        <v>10429536</v>
      </c>
      <c r="F16" t="s">
        <v>21</v>
      </c>
      <c r="G16" s="23" t="str">
        <f>VLOOKUP(E16,Blad2!$A$2:$B$312,2,FALSE)</f>
        <v>3842HE75-02T</v>
      </c>
      <c r="H16">
        <v>87000</v>
      </c>
    </row>
    <row r="17" spans="1:8" x14ac:dyDescent="0.25">
      <c r="A17" s="23" t="str">
        <f>VLOOKUP(E17,Blad2!$D$2:$E$312,2,FALSE)</f>
        <v>129001 - Flora &amp; Pomona</v>
      </c>
      <c r="B17" t="s">
        <v>1034</v>
      </c>
      <c r="C17" t="s">
        <v>746</v>
      </c>
      <c r="D17" t="s">
        <v>1016</v>
      </c>
      <c r="E17" s="24" t="s">
        <v>747</v>
      </c>
      <c r="F17" t="s">
        <v>23</v>
      </c>
      <c r="G17" s="23" t="str">
        <f>VLOOKUP(E17,Blad2!$A$2:$B$312,2,FALSE)</f>
        <v>6661JA05-02T</v>
      </c>
      <c r="H17">
        <v>35000</v>
      </c>
    </row>
    <row r="18" spans="1:8" x14ac:dyDescent="0.25">
      <c r="A18" s="23" t="str">
        <f>VLOOKUP(E18,Blad2!$D$2:$E$312,2,FALSE)</f>
        <v>129001 - Flora &amp; Pomona</v>
      </c>
      <c r="B18" t="s">
        <v>1015</v>
      </c>
      <c r="C18" t="s">
        <v>746</v>
      </c>
      <c r="D18" t="s">
        <v>1016</v>
      </c>
      <c r="E18" s="29" t="s">
        <v>748</v>
      </c>
      <c r="F18" t="s">
        <v>23</v>
      </c>
      <c r="G18" s="23" t="str">
        <f>VLOOKUP(E18,Blad2!$A$2:$B$312,2,FALSE)</f>
        <v>6661JA05-01T</v>
      </c>
      <c r="H18">
        <v>60000</v>
      </c>
    </row>
    <row r="19" spans="1:8" x14ac:dyDescent="0.25">
      <c r="A19" s="23" t="str">
        <f>VLOOKUP(E19,Blad2!$D$2:$E$312,2,FALSE)</f>
        <v>222103  - Amandelboom III</v>
      </c>
      <c r="B19" t="s">
        <v>1226</v>
      </c>
      <c r="C19" t="s">
        <v>786</v>
      </c>
      <c r="D19" t="s">
        <v>653</v>
      </c>
      <c r="E19" s="29" t="s">
        <v>830</v>
      </c>
      <c r="F19" t="s">
        <v>23</v>
      </c>
      <c r="G19" s="23" t="str">
        <f>VLOOKUP(E19,Blad2!$A$2:$B$312,2,FALSE)</f>
        <v>8265DC02-06T</v>
      </c>
      <c r="H19">
        <v>48000</v>
      </c>
    </row>
    <row r="20" spans="1:8" x14ac:dyDescent="0.25">
      <c r="A20" s="23" t="str">
        <f>VLOOKUP(E20,Blad2!$D$2:$E$312,2,FALSE)</f>
        <v>105703 - De Dotter</v>
      </c>
      <c r="B20" t="s">
        <v>766</v>
      </c>
      <c r="C20" t="s">
        <v>959</v>
      </c>
      <c r="D20" t="s">
        <v>558</v>
      </c>
      <c r="E20" s="29" t="s">
        <v>767</v>
      </c>
      <c r="F20" t="s">
        <v>23</v>
      </c>
      <c r="G20" s="23" t="str">
        <f>VLOOKUP(E20,Blad2!$A$2:$B$312,2,FALSE)</f>
        <v>7271EZ40-06T</v>
      </c>
      <c r="H20">
        <v>57000</v>
      </c>
    </row>
    <row r="21" spans="1:8" x14ac:dyDescent="0.25">
      <c r="A21" s="23" t="str">
        <f>VLOOKUP(E21,Blad2!$D$2:$E$312,2,FALSE)</f>
        <v>105704 - De Lely</v>
      </c>
      <c r="B21" t="s">
        <v>768</v>
      </c>
      <c r="C21" t="s">
        <v>959</v>
      </c>
      <c r="D21" t="s">
        <v>558</v>
      </c>
      <c r="E21" s="29" t="s">
        <v>769</v>
      </c>
      <c r="F21" t="s">
        <v>23</v>
      </c>
      <c r="G21" s="23" t="str">
        <f>VLOOKUP(E21,Blad2!$A$2:$B$312,2,FALSE)</f>
        <v>7271EZ40-08T</v>
      </c>
      <c r="H21">
        <v>51000</v>
      </c>
    </row>
    <row r="22" spans="1:8" x14ac:dyDescent="0.25">
      <c r="A22" s="23" t="str">
        <f>VLOOKUP(E22,Blad2!$D$2:$E$312,2,FALSE)</f>
        <v>130501 - Sinnehiem I</v>
      </c>
      <c r="B22" t="s">
        <v>790</v>
      </c>
      <c r="C22" t="s">
        <v>975</v>
      </c>
      <c r="D22" t="s">
        <v>658</v>
      </c>
      <c r="E22" s="29" t="s">
        <v>792</v>
      </c>
      <c r="F22" t="s">
        <v>23</v>
      </c>
      <c r="G22" s="23" t="str">
        <f>VLOOKUP(E22,Blad2!$A$2:$B$312,2,FALSE)</f>
        <v>8433JP01-01TB</v>
      </c>
      <c r="H22">
        <v>127000</v>
      </c>
    </row>
    <row r="23" spans="1:8" x14ac:dyDescent="0.25">
      <c r="A23" s="23" t="str">
        <f>VLOOKUP(E23,Blad2!$D$2:$E$312,2,FALSE)</f>
        <v>130501 - Sinnehiem I</v>
      </c>
      <c r="B23" t="s">
        <v>790</v>
      </c>
      <c r="C23" t="s">
        <v>657</v>
      </c>
      <c r="D23" t="s">
        <v>658</v>
      </c>
      <c r="E23" s="29" t="s">
        <v>791</v>
      </c>
      <c r="F23" t="s">
        <v>23</v>
      </c>
      <c r="G23" s="23" t="str">
        <f>VLOOKUP(E23,Blad2!$A$2:$B$312,2,FALSE)</f>
        <v>8433JP01-02T</v>
      </c>
      <c r="H23">
        <v>120000</v>
      </c>
    </row>
    <row r="24" spans="1:8" x14ac:dyDescent="0.25">
      <c r="A24" s="23" t="str">
        <f>VLOOKUP(E24,Blad2!$D$2:$E$312,2,FALSE)</f>
        <v>110306 - De Esdoorn</v>
      </c>
      <c r="B24" t="s">
        <v>969</v>
      </c>
      <c r="C24" t="s">
        <v>758</v>
      </c>
      <c r="D24" t="s">
        <v>549</v>
      </c>
      <c r="E24" s="29" t="s">
        <v>759</v>
      </c>
      <c r="F24" t="s">
        <v>23</v>
      </c>
      <c r="G24" s="23" t="str">
        <f>VLOOKUP(E24,Blad2!$A$2:$B$312,2,FALSE)</f>
        <v>7213JA01-01T</v>
      </c>
      <c r="H24">
        <v>24000</v>
      </c>
    </row>
    <row r="25" spans="1:8" x14ac:dyDescent="0.25">
      <c r="A25" s="23" t="str">
        <f>VLOOKUP(E25,Blad2!$D$2:$E$312,2,FALSE)</f>
        <v>110304 - De Beuk</v>
      </c>
      <c r="B25" t="s">
        <v>908</v>
      </c>
      <c r="C25" t="s">
        <v>758</v>
      </c>
      <c r="D25" t="s">
        <v>549</v>
      </c>
      <c r="E25" s="29" t="s">
        <v>760</v>
      </c>
      <c r="F25" t="s">
        <v>23</v>
      </c>
      <c r="G25" s="23" t="str">
        <f>VLOOKUP(E25,Blad2!$A$2:$B$312,2,FALSE)</f>
        <v>7213JA01-02T</v>
      </c>
      <c r="H25">
        <v>51000</v>
      </c>
    </row>
    <row r="26" spans="1:8" x14ac:dyDescent="0.25">
      <c r="A26" s="23" t="str">
        <f>VLOOKUP(E26,Blad2!$D$2:$E$312,2,FALSE)</f>
        <v>110302 - De Borkel I (gebouw B)</v>
      </c>
      <c r="B26" t="s">
        <v>1161</v>
      </c>
      <c r="C26" t="s">
        <v>548</v>
      </c>
      <c r="D26" t="s">
        <v>549</v>
      </c>
      <c r="E26" s="29" t="s">
        <v>756</v>
      </c>
      <c r="F26" t="s">
        <v>23</v>
      </c>
      <c r="G26" s="23" t="str">
        <f>VLOOKUP(E26,Blad2!$A$2:$B$312,2,FALSE)</f>
        <v>7213CS61-01TB</v>
      </c>
      <c r="H26">
        <v>56000</v>
      </c>
    </row>
    <row r="27" spans="1:8" x14ac:dyDescent="0.25">
      <c r="A27" s="23" t="str">
        <f>VLOOKUP(E27,Blad2!$D$2:$E$312,2,FALSE)</f>
        <v>110305 - De Linde</v>
      </c>
      <c r="B27" t="s">
        <v>1273</v>
      </c>
      <c r="C27" t="s">
        <v>758</v>
      </c>
      <c r="D27" t="s">
        <v>549</v>
      </c>
      <c r="E27" s="29" t="s">
        <v>761</v>
      </c>
      <c r="F27" t="s">
        <v>23</v>
      </c>
      <c r="G27" s="23" t="str">
        <f>VLOOKUP(E27,Blad2!$A$2:$B$312,2,FALSE)</f>
        <v>7213JA01-03T</v>
      </c>
      <c r="H27">
        <v>41000</v>
      </c>
    </row>
    <row r="28" spans="1:8" x14ac:dyDescent="0.25">
      <c r="A28" s="23" t="str">
        <f>VLOOKUP(E28,Blad2!$D$2:$E$312,2,FALSE)</f>
        <v>113201 - De Veilinghof</v>
      </c>
      <c r="B28" t="s">
        <v>848</v>
      </c>
      <c r="C28" t="s">
        <v>735</v>
      </c>
      <c r="D28" t="s">
        <v>736</v>
      </c>
      <c r="E28" s="29" t="s">
        <v>737</v>
      </c>
      <c r="F28" t="s">
        <v>23</v>
      </c>
      <c r="G28" s="23" t="str">
        <f>VLOOKUP(E28,Blad2!$A$2:$B$312,2,FALSE)</f>
        <v>4041CC03-01TB</v>
      </c>
      <c r="H28">
        <v>101000</v>
      </c>
    </row>
    <row r="29" spans="1:8" x14ac:dyDescent="0.25">
      <c r="A29" s="23" t="str">
        <f>VLOOKUP(E29,Blad2!$D$2:$E$312,2,FALSE)</f>
        <v>113201 - De Veilinghof</v>
      </c>
      <c r="B29" t="s">
        <v>848</v>
      </c>
      <c r="C29" t="s">
        <v>735</v>
      </c>
      <c r="D29" t="s">
        <v>736</v>
      </c>
      <c r="E29" s="29" t="s">
        <v>738</v>
      </c>
      <c r="F29" t="s">
        <v>23</v>
      </c>
      <c r="G29" s="23" t="str">
        <f>VLOOKUP(E29,Blad2!$A$2:$B$312,2,FALSE)</f>
        <v>4041CC03-02T</v>
      </c>
      <c r="H29">
        <v>33000</v>
      </c>
    </row>
    <row r="30" spans="1:8" x14ac:dyDescent="0.25">
      <c r="A30" s="23" t="str">
        <f>VLOOKUP(E30,Blad2!$D$2:$E$312,2,FALSE)</f>
        <v>110303 - De Borkel II (gebouw A)</v>
      </c>
      <c r="B30" t="s">
        <v>1150</v>
      </c>
      <c r="C30" t="s">
        <v>548</v>
      </c>
      <c r="D30" t="s">
        <v>549</v>
      </c>
      <c r="E30" s="29" t="s">
        <v>757</v>
      </c>
      <c r="F30" t="s">
        <v>23</v>
      </c>
      <c r="G30" s="23" t="str">
        <f>VLOOKUP(E30,Blad2!$A$2:$B$312,2,FALSE)</f>
        <v>7213JA01-05TB</v>
      </c>
      <c r="H30">
        <v>122000</v>
      </c>
    </row>
    <row r="31" spans="1:8" x14ac:dyDescent="0.25">
      <c r="A31" s="23" t="str">
        <f>VLOOKUP(E31,Blad2!$D$2:$E$312,2,FALSE)</f>
        <v>132201 - Anklaar I</v>
      </c>
      <c r="B31" t="s">
        <v>772</v>
      </c>
      <c r="C31" t="s">
        <v>1257</v>
      </c>
      <c r="D31" t="s">
        <v>560</v>
      </c>
      <c r="E31" s="29" t="s">
        <v>773</v>
      </c>
      <c r="F31" t="s">
        <v>23</v>
      </c>
      <c r="G31" s="23" t="str">
        <f>VLOOKUP(E31,Blad2!$A$2:$B$312,2,FALSE)</f>
        <v>7323EJ141-01T</v>
      </c>
      <c r="H31">
        <v>81000</v>
      </c>
    </row>
    <row r="32" spans="1:8" x14ac:dyDescent="0.25">
      <c r="A32" s="23" t="str">
        <f>VLOOKUP(E32,Blad2!$D$2:$E$312,2,FALSE)</f>
        <v>132201 - Anklaar I</v>
      </c>
      <c r="B32" t="s">
        <v>772</v>
      </c>
      <c r="C32" t="s">
        <v>1257</v>
      </c>
      <c r="D32" t="s">
        <v>560</v>
      </c>
      <c r="E32" s="29" t="s">
        <v>774</v>
      </c>
      <c r="F32" t="s">
        <v>23</v>
      </c>
      <c r="G32" s="23" t="str">
        <f>VLOOKUP(E32,Blad2!$A$2:$B$312,2,FALSE)</f>
        <v>7323EJ141-02T</v>
      </c>
      <c r="H32">
        <v>113000</v>
      </c>
    </row>
    <row r="33" spans="1:8" x14ac:dyDescent="0.25">
      <c r="A33" s="23" t="str">
        <f>VLOOKUP(E33,Blad2!$D$2:$E$312,2,FALSE)</f>
        <v>132201 - Anklaar I</v>
      </c>
      <c r="B33" t="s">
        <v>772</v>
      </c>
      <c r="C33" t="s">
        <v>1266</v>
      </c>
      <c r="D33" t="s">
        <v>560</v>
      </c>
      <c r="E33" s="29" t="s">
        <v>775</v>
      </c>
      <c r="F33" t="s">
        <v>23</v>
      </c>
      <c r="G33" s="23" t="str">
        <f>VLOOKUP(E33,Blad2!$A$2:$B$312,2,FALSE)</f>
        <v>7323EJ141-03T</v>
      </c>
      <c r="H33">
        <v>114000</v>
      </c>
    </row>
    <row r="34" spans="1:8" x14ac:dyDescent="0.25">
      <c r="A34" s="23" t="str">
        <f>VLOOKUP(E34,Blad2!$D$2:$E$312,2,FALSE)</f>
        <v xml:space="preserve">131601 - Rubina </v>
      </c>
      <c r="B34" t="s">
        <v>1089</v>
      </c>
      <c r="C34" t="s">
        <v>1090</v>
      </c>
      <c r="D34" t="s">
        <v>375</v>
      </c>
      <c r="E34" s="29" t="s">
        <v>808</v>
      </c>
      <c r="F34" t="s">
        <v>23</v>
      </c>
      <c r="G34" s="23" t="str">
        <f>VLOOKUP(E34,Blad2!$A$2:$B$312,2,FALSE)</f>
        <v>1215PP02-02T</v>
      </c>
      <c r="H34">
        <v>23000</v>
      </c>
    </row>
    <row r="35" spans="1:8" x14ac:dyDescent="0.25">
      <c r="A35" s="23" t="str">
        <f>VLOOKUP(E35,Blad2!$D$2:$E$312,2,FALSE)</f>
        <v xml:space="preserve">131601 - Rubina </v>
      </c>
      <c r="B35" t="s">
        <v>1089</v>
      </c>
      <c r="C35" t="s">
        <v>807</v>
      </c>
      <c r="D35" t="s">
        <v>375</v>
      </c>
      <c r="E35" s="29" t="s">
        <v>809</v>
      </c>
      <c r="F35" t="s">
        <v>23</v>
      </c>
      <c r="G35" s="23" t="str">
        <f>VLOOKUP(E35,Blad2!$A$2:$B$312,2,FALSE)</f>
        <v>1215PP02-01T</v>
      </c>
      <c r="H35">
        <v>42000</v>
      </c>
    </row>
    <row r="36" spans="1:8" x14ac:dyDescent="0.25">
      <c r="A36" s="23" t="str">
        <f>VLOOKUP(E36,Blad2!$D$2:$E$312,2,FALSE)</f>
        <v>120501 - Hof van Leerbroek</v>
      </c>
      <c r="B36" t="s">
        <v>1073</v>
      </c>
      <c r="C36" t="s">
        <v>739</v>
      </c>
      <c r="D36" t="s">
        <v>740</v>
      </c>
      <c r="E36" s="29" t="s">
        <v>742</v>
      </c>
      <c r="F36" t="s">
        <v>23</v>
      </c>
      <c r="G36" s="23" t="str">
        <f>VLOOKUP(E36,Blad2!$A$2:$B$312,2,FALSE)</f>
        <v>4245LD01-02T</v>
      </c>
      <c r="H36">
        <v>30000</v>
      </c>
    </row>
    <row r="37" spans="1:8" x14ac:dyDescent="0.25">
      <c r="A37" s="23" t="str">
        <f>VLOOKUP(E37,Blad2!$D$2:$E$312,2,FALSE)</f>
        <v>130601 - Willem Drees Oostpoort</v>
      </c>
      <c r="B37" t="s">
        <v>860</v>
      </c>
      <c r="C37" t="s">
        <v>861</v>
      </c>
      <c r="D37" t="s">
        <v>14</v>
      </c>
      <c r="E37" s="29" t="s">
        <v>679</v>
      </c>
      <c r="F37" t="s">
        <v>23</v>
      </c>
      <c r="G37" s="23" t="str">
        <f>VLOOKUP(E37,Blad2!$A$2:$B$312,2,FALSE)</f>
        <v>1093KP304-01T</v>
      </c>
      <c r="H37">
        <v>131000</v>
      </c>
    </row>
    <row r="38" spans="1:8" x14ac:dyDescent="0.25">
      <c r="A38" s="23" t="str">
        <f>VLOOKUP(E38,Blad2!$D$2:$E$312,2,FALSE)</f>
        <v>130601 - Willem Drees Oostpoort</v>
      </c>
      <c r="B38" t="s">
        <v>860</v>
      </c>
      <c r="C38" t="s">
        <v>861</v>
      </c>
      <c r="D38" t="s">
        <v>14</v>
      </c>
      <c r="E38" s="29" t="s">
        <v>680</v>
      </c>
      <c r="F38" t="s">
        <v>23</v>
      </c>
      <c r="G38" s="23" t="str">
        <f>VLOOKUP(E38,Blad2!$A$2:$B$312,2,FALSE)</f>
        <v>1093KP304-02T</v>
      </c>
      <c r="H38">
        <v>137000</v>
      </c>
    </row>
    <row r="39" spans="1:8" x14ac:dyDescent="0.25">
      <c r="A39" s="23" t="str">
        <f>VLOOKUP(E39,Blad2!$D$2:$E$312,2,FALSE)</f>
        <v>130601 - Willem Drees Oostpoort</v>
      </c>
      <c r="B39" t="s">
        <v>837</v>
      </c>
      <c r="C39" t="s">
        <v>838</v>
      </c>
      <c r="D39" t="s">
        <v>14</v>
      </c>
      <c r="E39" s="29" t="s">
        <v>681</v>
      </c>
      <c r="F39" t="s">
        <v>23</v>
      </c>
      <c r="G39" s="23" t="str">
        <f>VLOOKUP(E39,Blad2!$A$2:$B$312,2,FALSE)</f>
        <v>1093KP304-03T</v>
      </c>
      <c r="H39">
        <v>74000</v>
      </c>
    </row>
    <row r="40" spans="1:8" x14ac:dyDescent="0.25">
      <c r="A40" s="23" t="str">
        <f>VLOOKUP(E40,Blad2!$D$2:$E$312,2,FALSE)</f>
        <v>130601 - Willem Drees Oostpoort</v>
      </c>
      <c r="B40" t="s">
        <v>1318</v>
      </c>
      <c r="C40" t="s">
        <v>1319</v>
      </c>
      <c r="D40" t="s">
        <v>14</v>
      </c>
      <c r="E40" s="29" t="s">
        <v>682</v>
      </c>
      <c r="F40" t="s">
        <v>23</v>
      </c>
      <c r="G40" s="23" t="str">
        <f>VLOOKUP(E40,Blad2!$A$2:$B$312,2,FALSE)</f>
        <v>1093KP304-04T</v>
      </c>
      <c r="H40">
        <v>80000</v>
      </c>
    </row>
    <row r="41" spans="1:8" x14ac:dyDescent="0.25">
      <c r="A41" s="23" t="str">
        <f>VLOOKUP(E41,Blad2!$D$2:$E$312,2,FALSE)</f>
        <v>131001 - Jeruzalem Staete</v>
      </c>
      <c r="B41" t="s">
        <v>1264</v>
      </c>
      <c r="C41" t="s">
        <v>1265</v>
      </c>
      <c r="D41" t="s">
        <v>14</v>
      </c>
      <c r="E41" s="24" t="s">
        <v>683</v>
      </c>
      <c r="F41" t="s">
        <v>23</v>
      </c>
      <c r="G41" s="23" t="str">
        <f>VLOOKUP(E41,Blad2!$A$2:$B$312,2,FALSE)</f>
        <v>1097EM33-012</v>
      </c>
      <c r="H41">
        <v>97000</v>
      </c>
    </row>
    <row r="42" spans="1:8" x14ac:dyDescent="0.25">
      <c r="A42" s="23" t="str">
        <f>VLOOKUP(E42,Blad2!$D$2:$E$312,2,FALSE)</f>
        <v>131001 - Jeruzalem Staete</v>
      </c>
      <c r="B42" t="s">
        <v>1191</v>
      </c>
      <c r="C42" t="s">
        <v>1192</v>
      </c>
      <c r="D42" t="s">
        <v>14</v>
      </c>
      <c r="E42" s="29" t="s">
        <v>684</v>
      </c>
      <c r="F42" t="s">
        <v>23</v>
      </c>
      <c r="G42" s="23" t="str">
        <f>VLOOKUP(E42,Blad2!$A$2:$B$312,2,FALSE)</f>
        <v>1097EM33-01T</v>
      </c>
      <c r="H42">
        <v>102000</v>
      </c>
    </row>
    <row r="43" spans="1:8" x14ac:dyDescent="0.25">
      <c r="A43" s="23" t="str">
        <f>VLOOKUP(E43,Blad2!$D$2:$E$312,2,FALSE)</f>
        <v>107102 - De Voorburcht</v>
      </c>
      <c r="B43" t="s">
        <v>1295</v>
      </c>
      <c r="C43" t="s">
        <v>744</v>
      </c>
      <c r="D43" t="s">
        <v>745</v>
      </c>
      <c r="E43" s="29">
        <v>10989588</v>
      </c>
      <c r="F43" t="s">
        <v>10</v>
      </c>
      <c r="G43" s="23" t="str">
        <f>VLOOKUP(E43,Blad2!$A$2:$B$312,2,FALSE)</f>
        <v>5311CM01-03T</v>
      </c>
      <c r="H43">
        <v>36000</v>
      </c>
    </row>
    <row r="44" spans="1:8" x14ac:dyDescent="0.25">
      <c r="A44" s="23" t="str">
        <f>VLOOKUP(E44,Blad2!$D$2:$E$312,2,FALSE)</f>
        <v>107401 - De Boombergflank I</v>
      </c>
      <c r="B44" t="s">
        <v>373</v>
      </c>
      <c r="C44" t="s">
        <v>374</v>
      </c>
      <c r="D44" t="s">
        <v>375</v>
      </c>
      <c r="E44" s="29" t="s">
        <v>376</v>
      </c>
      <c r="F44" t="s">
        <v>23</v>
      </c>
      <c r="G44" s="23" t="str">
        <f>VLOOKUP(E44,Blad2!$A$2:$B$312,2,FALSE)</f>
        <v>1217RX65-01H</v>
      </c>
      <c r="H44">
        <v>50000</v>
      </c>
    </row>
    <row r="45" spans="1:8" x14ac:dyDescent="0.25">
      <c r="A45" s="23" t="str">
        <f>VLOOKUP(E45,Blad2!$D$2:$E$312,2,FALSE)</f>
        <v>214105  - Voor Anker II</v>
      </c>
      <c r="B45" t="s">
        <v>1021</v>
      </c>
      <c r="C45" t="s">
        <v>985</v>
      </c>
      <c r="D45" t="s">
        <v>379</v>
      </c>
      <c r="E45" s="24">
        <v>43332498</v>
      </c>
      <c r="F45" t="s">
        <v>10</v>
      </c>
      <c r="G45" s="23" t="str">
        <f>VLOOKUP(E45,Blad2!$A$2:$B$312,2,FALSE)</f>
        <v>1272KV100-02Gh</v>
      </c>
      <c r="H45">
        <v>2250</v>
      </c>
    </row>
    <row r="46" spans="1:8" x14ac:dyDescent="0.25">
      <c r="A46" s="23" t="str">
        <f>VLOOKUP(E46,Blad2!$D$2:$E$312,2,FALSE)</f>
        <v>129601 - De Oranjehof</v>
      </c>
      <c r="B46" t="s">
        <v>685</v>
      </c>
      <c r="C46" t="s">
        <v>935</v>
      </c>
      <c r="D46" t="s">
        <v>379</v>
      </c>
      <c r="E46" s="29" t="s">
        <v>686</v>
      </c>
      <c r="F46" t="s">
        <v>23</v>
      </c>
      <c r="G46" s="23" t="str">
        <f>VLOOKUP(E46,Blad2!$A$2:$B$312,2,FALSE)</f>
        <v>1271VP11-01T</v>
      </c>
      <c r="H46">
        <v>42000</v>
      </c>
    </row>
    <row r="47" spans="1:8" x14ac:dyDescent="0.25">
      <c r="A47" s="23" t="str">
        <f>VLOOKUP(E47,Blad2!$D$2:$E$312,2,FALSE)</f>
        <v>114104 - De Pastoriehof</v>
      </c>
      <c r="B47" t="s">
        <v>1077</v>
      </c>
      <c r="C47" t="s">
        <v>1078</v>
      </c>
      <c r="D47" t="s">
        <v>1061</v>
      </c>
      <c r="E47" s="29">
        <v>43332493</v>
      </c>
      <c r="F47" t="s">
        <v>10</v>
      </c>
      <c r="G47" s="23" t="str">
        <f>VLOOKUP(E47,Blad2!$A$2:$B$312,2,FALSE)</f>
        <v>1272HD01-01T</v>
      </c>
      <c r="H47">
        <v>20000</v>
      </c>
    </row>
    <row r="48" spans="1:8" x14ac:dyDescent="0.25">
      <c r="A48" s="23" t="str">
        <f>VLOOKUP(E48,Blad2!$D$2:$E$312,2,FALSE)</f>
        <v>114101 - Voor Anker I</v>
      </c>
      <c r="B48" t="s">
        <v>377</v>
      </c>
      <c r="C48" t="s">
        <v>378</v>
      </c>
      <c r="D48" t="s">
        <v>379</v>
      </c>
      <c r="E48" s="29">
        <v>43332496</v>
      </c>
      <c r="F48" t="s">
        <v>10</v>
      </c>
      <c r="G48" s="23" t="str">
        <f>VLOOKUP(E48,Blad2!$A$2:$B$312,2,FALSE)</f>
        <v>1272KV100-03H</v>
      </c>
      <c r="H48">
        <v>143000</v>
      </c>
    </row>
    <row r="49" spans="1:8" x14ac:dyDescent="0.25">
      <c r="A49" s="23" t="str">
        <f>VLOOKUP(E49,Blad2!$D$2:$E$312,2,FALSE)</f>
        <v>214105  - Voor Anker II</v>
      </c>
      <c r="B49" t="s">
        <v>984</v>
      </c>
      <c r="C49" t="s">
        <v>985</v>
      </c>
      <c r="D49" t="s">
        <v>379</v>
      </c>
      <c r="E49" s="24">
        <v>43332494</v>
      </c>
      <c r="F49" t="s">
        <v>10</v>
      </c>
      <c r="G49" s="23" t="str">
        <f>VLOOKUP(E49,Blad2!$A$2:$B$312,2,FALSE)</f>
        <v>1272KV100-01H</v>
      </c>
      <c r="H49">
        <v>68000</v>
      </c>
    </row>
    <row r="50" spans="1:8" x14ac:dyDescent="0.25">
      <c r="A50" s="23" t="str">
        <f>VLOOKUP(E50,Blad2!$D$2:$E$312,2,FALSE)</f>
        <v>114103 - Zeezicht</v>
      </c>
      <c r="B50" t="s">
        <v>1059</v>
      </c>
      <c r="C50" t="s">
        <v>1060</v>
      </c>
      <c r="D50" t="s">
        <v>1061</v>
      </c>
      <c r="E50" s="24">
        <v>43332558</v>
      </c>
      <c r="F50" t="s">
        <v>10</v>
      </c>
      <c r="G50" s="23" t="str">
        <f>VLOOKUP(E50,Blad2!$A$2:$B$312,2,FALSE)</f>
        <v>1272KV100-04H</v>
      </c>
      <c r="H50">
        <v>87000</v>
      </c>
    </row>
    <row r="51" spans="1:8" x14ac:dyDescent="0.25">
      <c r="A51" s="23" t="str">
        <f>VLOOKUP(E51,Blad2!$D$2:$E$312,2,FALSE)</f>
        <v>108901 - Buitenhaeghe</v>
      </c>
      <c r="B51" t="s">
        <v>380</v>
      </c>
      <c r="C51" t="s">
        <v>931</v>
      </c>
      <c r="D51" t="s">
        <v>381</v>
      </c>
      <c r="E51" s="29" t="s">
        <v>383</v>
      </c>
      <c r="F51" t="s">
        <v>23</v>
      </c>
      <c r="G51" s="23" t="str">
        <f>VLOOKUP(E51,Blad2!$A$2:$B$312,2,FALSE)</f>
        <v>1344EL01-02T</v>
      </c>
      <c r="H51">
        <v>137000</v>
      </c>
    </row>
    <row r="52" spans="1:8" x14ac:dyDescent="0.25">
      <c r="A52" s="23" t="str">
        <f>VLOOKUP(E52,Blad2!$D$2:$E$312,2,FALSE)</f>
        <v>980101 - De Veste</v>
      </c>
      <c r="B52" t="s">
        <v>1159</v>
      </c>
      <c r="C52" t="s">
        <v>811</v>
      </c>
      <c r="D52" t="s">
        <v>812</v>
      </c>
      <c r="E52" s="29" t="s">
        <v>814</v>
      </c>
      <c r="F52" t="s">
        <v>23</v>
      </c>
      <c r="G52" s="23" t="str">
        <f>VLOOKUP(E52,Blad2!$A$2:$B$312,2,FALSE)</f>
        <v>1411EL01-01TB</v>
      </c>
      <c r="H52">
        <v>173000</v>
      </c>
    </row>
    <row r="53" spans="1:8" x14ac:dyDescent="0.25">
      <c r="A53" s="23" t="str">
        <f>VLOOKUP(E53,Blad2!$D$2:$E$312,2,FALSE)</f>
        <v>980101 - De Veste</v>
      </c>
      <c r="B53" t="s">
        <v>1159</v>
      </c>
      <c r="C53" t="s">
        <v>811</v>
      </c>
      <c r="D53" t="s">
        <v>812</v>
      </c>
      <c r="E53" s="29" t="s">
        <v>813</v>
      </c>
      <c r="F53" t="s">
        <v>23</v>
      </c>
      <c r="G53" s="23" t="str">
        <f>VLOOKUP(E53,Blad2!$A$2:$B$312,2,FALSE)</f>
        <v>1411EL01-02T</v>
      </c>
      <c r="H53">
        <v>206000</v>
      </c>
    </row>
    <row r="54" spans="1:8" x14ac:dyDescent="0.25">
      <c r="A54" s="23" t="str">
        <f>VLOOKUP(E54,Blad2!$D$2:$E$312,2,FALSE)</f>
        <v>980102  - De Basteien</v>
      </c>
      <c r="B54" t="s">
        <v>1159</v>
      </c>
      <c r="C54" t="s">
        <v>811</v>
      </c>
      <c r="D54" t="s">
        <v>812</v>
      </c>
      <c r="E54" s="29" t="s">
        <v>815</v>
      </c>
      <c r="F54" t="s">
        <v>23</v>
      </c>
      <c r="G54" s="23" t="str">
        <f>VLOOKUP(E54,Blad2!$A$2:$B$312,2,FALSE)</f>
        <v>1411EL01-03T</v>
      </c>
      <c r="H54">
        <v>56000</v>
      </c>
    </row>
    <row r="55" spans="1:8" x14ac:dyDescent="0.25">
      <c r="A55" s="23" t="str">
        <f>VLOOKUP(E55,Blad2!$D$2:$E$312,2,FALSE)</f>
        <v>101004 - Beukenhof</v>
      </c>
      <c r="B55" t="s">
        <v>834</v>
      </c>
      <c r="C55" t="s">
        <v>835</v>
      </c>
      <c r="D55" t="s">
        <v>386</v>
      </c>
      <c r="E55" s="24" t="s">
        <v>394</v>
      </c>
      <c r="F55" s="23" t="s">
        <v>13</v>
      </c>
      <c r="G55" s="23" t="str">
        <f>VLOOKUP(E55,Blad2!$A$2:$B$312,2,FALSE)</f>
        <v>1431BV01-01H</v>
      </c>
      <c r="H55">
        <v>48000</v>
      </c>
    </row>
    <row r="56" spans="1:8" x14ac:dyDescent="0.25">
      <c r="A56" s="23" t="str">
        <f>VLOOKUP(E56,Blad2!$D$2:$E$312,2,FALSE)</f>
        <v>101001 - Aelsmeer Zorgcentrum</v>
      </c>
      <c r="B56" t="s">
        <v>385</v>
      </c>
      <c r="C56" t="s">
        <v>1038</v>
      </c>
      <c r="D56" t="s">
        <v>1043</v>
      </c>
      <c r="E56" s="24" t="s">
        <v>387</v>
      </c>
      <c r="F56" s="23" t="s">
        <v>13</v>
      </c>
      <c r="G56" s="23" t="str">
        <f>VLOOKUP(E56,Blad2!$A$2:$B$312,2,FALSE)</f>
        <v>1431BZ02-02H</v>
      </c>
      <c r="H56">
        <v>118000</v>
      </c>
    </row>
    <row r="57" spans="1:8" x14ac:dyDescent="0.25">
      <c r="A57" s="23" t="str">
        <f>VLOOKUP(E57,Blad2!$D$2:$E$312,2,FALSE)</f>
        <v>101001 - Aelsmeer Zorgcentrum</v>
      </c>
      <c r="B57" t="s">
        <v>385</v>
      </c>
      <c r="C57" t="s">
        <v>1038</v>
      </c>
      <c r="D57" t="s">
        <v>386</v>
      </c>
      <c r="E57" s="24" t="s">
        <v>388</v>
      </c>
      <c r="F57" s="23" t="s">
        <v>13</v>
      </c>
      <c r="G57" s="23" t="str">
        <f>VLOOKUP(E57,Blad2!$A$2:$B$312,2,FALSE)</f>
        <v>1431BZ02-01H</v>
      </c>
      <c r="H57">
        <v>124000</v>
      </c>
    </row>
    <row r="58" spans="1:8" x14ac:dyDescent="0.25">
      <c r="A58" s="23" t="str">
        <f>VLOOKUP(E58,Blad2!$D$2:$E$312,2,FALSE)</f>
        <v>101003 - Rozenholm</v>
      </c>
      <c r="B58" t="s">
        <v>391</v>
      </c>
      <c r="C58" t="s">
        <v>1069</v>
      </c>
      <c r="D58" t="s">
        <v>386</v>
      </c>
      <c r="E58" s="24" t="s">
        <v>393</v>
      </c>
      <c r="F58" s="23" t="s">
        <v>13</v>
      </c>
      <c r="G58" s="23" t="str">
        <f>VLOOKUP(E58,Blad2!$A$2:$B$312,2,FALSE)</f>
        <v>1431BZ02-04T</v>
      </c>
      <c r="H58">
        <v>20000</v>
      </c>
    </row>
    <row r="59" spans="1:8" x14ac:dyDescent="0.25">
      <c r="A59" s="23" t="str">
        <f>VLOOKUP(E59,Blad2!$D$2:$E$312,2,FALSE)</f>
        <v>101002 - Bloemendaele</v>
      </c>
      <c r="B59" t="s">
        <v>389</v>
      </c>
      <c r="C59" t="s">
        <v>1291</v>
      </c>
      <c r="D59" t="s">
        <v>1292</v>
      </c>
      <c r="E59" s="24" t="s">
        <v>390</v>
      </c>
      <c r="F59" s="23" t="s">
        <v>13</v>
      </c>
      <c r="G59" s="23" t="str">
        <f>VLOOKUP(E59,Blad2!$A$2:$B$312,2,FALSE)</f>
        <v>1431BZ02-05H</v>
      </c>
      <c r="H59">
        <v>42000</v>
      </c>
    </row>
    <row r="60" spans="1:8" x14ac:dyDescent="0.25">
      <c r="A60" s="23" t="str">
        <f>VLOOKUP(E60,Blad2!$D$2:$E$312,2,FALSE)</f>
        <v>101003 - Rozenholm</v>
      </c>
      <c r="B60" t="s">
        <v>391</v>
      </c>
      <c r="C60" t="s">
        <v>1069</v>
      </c>
      <c r="D60" t="s">
        <v>386</v>
      </c>
      <c r="E60" s="24" t="s">
        <v>392</v>
      </c>
      <c r="F60" s="23" t="s">
        <v>13</v>
      </c>
      <c r="G60" s="23" t="str">
        <f>VLOOKUP(E60,Blad2!$A$2:$B$312,2,FALSE)</f>
        <v>1431BZ02-03T</v>
      </c>
      <c r="H60">
        <v>35000</v>
      </c>
    </row>
    <row r="61" spans="1:8" x14ac:dyDescent="0.25">
      <c r="A61" s="23" t="str">
        <f>VLOOKUP(E61,Blad2!$D$2:$E$312,2,FALSE)</f>
        <v>224102  - Boerhaavehof</v>
      </c>
      <c r="B61" t="s">
        <v>1222</v>
      </c>
      <c r="C61" t="s">
        <v>829</v>
      </c>
      <c r="D61" t="s">
        <v>1223</v>
      </c>
      <c r="E61" s="29">
        <v>40272963</v>
      </c>
      <c r="F61" t="s">
        <v>10</v>
      </c>
      <c r="G61" s="23" t="str">
        <f>VLOOKUP(E61,Blad2!$A$2:$B$312,2,FALSE)</f>
        <v>1433JZ01-01T</v>
      </c>
      <c r="H61">
        <v>86000</v>
      </c>
    </row>
    <row r="62" spans="1:8" x14ac:dyDescent="0.25">
      <c r="A62" s="23" t="str">
        <f>VLOOKUP(E62,Blad2!$D$2:$E$312,2,FALSE)</f>
        <v>224102  - Boerhaavehof</v>
      </c>
      <c r="B62" t="s">
        <v>1222</v>
      </c>
      <c r="C62" t="s">
        <v>829</v>
      </c>
      <c r="D62" t="s">
        <v>1223</v>
      </c>
      <c r="E62" s="29">
        <v>40272964</v>
      </c>
      <c r="F62" t="s">
        <v>10</v>
      </c>
      <c r="G62" s="23" t="str">
        <f>VLOOKUP(E62,Blad2!$A$2:$B$312,2,FALSE)</f>
        <v>1433JZ01-02T</v>
      </c>
      <c r="H62">
        <v>67000</v>
      </c>
    </row>
    <row r="63" spans="1:8" x14ac:dyDescent="0.25">
      <c r="A63" s="23" t="str">
        <f>VLOOKUP(E63,Blad2!$D$2:$E$312,2,FALSE)</f>
        <v>124101 - Nobelhof</v>
      </c>
      <c r="B63" t="s">
        <v>691</v>
      </c>
      <c r="C63" t="s">
        <v>692</v>
      </c>
      <c r="D63" t="s">
        <v>693</v>
      </c>
      <c r="E63" s="29">
        <v>40272962</v>
      </c>
      <c r="F63" t="s">
        <v>10</v>
      </c>
      <c r="G63" s="23" t="str">
        <f>VLOOKUP(E63,Blad2!$A$2:$B$312,2,FALSE)</f>
        <v>1433JZ01-03T</v>
      </c>
      <c r="H63">
        <v>55000</v>
      </c>
    </row>
    <row r="64" spans="1:8" x14ac:dyDescent="0.25">
      <c r="A64" s="23" t="str">
        <f>VLOOKUP(E64,Blad2!$D$2:$E$312,2,FALSE)</f>
        <v>103001 - Almere</v>
      </c>
      <c r="B64" t="s">
        <v>1200</v>
      </c>
      <c r="C64" t="s">
        <v>1201</v>
      </c>
      <c r="D64" t="s">
        <v>395</v>
      </c>
      <c r="E64" s="24" t="s">
        <v>396</v>
      </c>
      <c r="F64" s="23" t="s">
        <v>13</v>
      </c>
      <c r="G64" s="23" t="str">
        <f>VLOOKUP(E64,Blad2!$A$2:$B$312,2,FALSE)</f>
        <v>1674PB02-01H</v>
      </c>
      <c r="H64">
        <v>43000</v>
      </c>
    </row>
    <row r="65" spans="1:8" x14ac:dyDescent="0.25">
      <c r="A65" s="23" t="str">
        <f>VLOOKUP(E65,Blad2!$D$2:$E$312,2,FALSE)</f>
        <v>103002 - t Landje</v>
      </c>
      <c r="B65" t="s">
        <v>866</v>
      </c>
      <c r="C65" t="s">
        <v>867</v>
      </c>
      <c r="D65" t="s">
        <v>395</v>
      </c>
      <c r="E65" s="29" t="s">
        <v>397</v>
      </c>
      <c r="F65" s="23" t="s">
        <v>13</v>
      </c>
      <c r="G65" s="23" t="str">
        <f>VLOOKUP(E65,Blad2!$A$2:$B$312,2,FALSE)</f>
        <v>1674PB02-02H</v>
      </c>
      <c r="H65">
        <v>11000</v>
      </c>
    </row>
    <row r="66" spans="1:8" x14ac:dyDescent="0.25">
      <c r="A66" s="23" t="str">
        <f>VLOOKUP(E66,Blad2!$D$2:$E$312,2,FALSE)</f>
        <v>102501 - Buiten Zorg III</v>
      </c>
      <c r="B66" t="s">
        <v>1147</v>
      </c>
      <c r="C66" t="s">
        <v>1148</v>
      </c>
      <c r="D66" t="s">
        <v>1047</v>
      </c>
      <c r="E66" s="29" t="s">
        <v>398</v>
      </c>
      <c r="F66" t="s">
        <v>23</v>
      </c>
      <c r="G66" s="23" t="str">
        <f>VLOOKUP(E66,Blad2!$A$2:$B$312,2,FALSE)</f>
        <v>1722XR143-02H</v>
      </c>
      <c r="H66">
        <v>55000</v>
      </c>
    </row>
    <row r="67" spans="1:8" x14ac:dyDescent="0.25">
      <c r="A67" s="23" t="str">
        <f>VLOOKUP(E67,Blad2!$D$2:$E$312,2,FALSE)</f>
        <v>102502 - Buiten Zorg I</v>
      </c>
      <c r="B67" t="s">
        <v>399</v>
      </c>
      <c r="C67" t="s">
        <v>1148</v>
      </c>
      <c r="D67" t="s">
        <v>1047</v>
      </c>
      <c r="E67" s="29" t="s">
        <v>400</v>
      </c>
      <c r="F67" t="s">
        <v>23</v>
      </c>
      <c r="G67" s="23" t="str">
        <f>VLOOKUP(E67,Blad2!$A$2:$B$312,2,FALSE)</f>
        <v>1722XR143-01T</v>
      </c>
      <c r="H67">
        <v>68000</v>
      </c>
    </row>
    <row r="68" spans="1:8" x14ac:dyDescent="0.25">
      <c r="A68" s="23" t="str">
        <f>VLOOKUP(E68,Blad2!$D$2:$E$312,2,FALSE)</f>
        <v>106501 - De Vleugels</v>
      </c>
      <c r="B68" t="s">
        <v>1241</v>
      </c>
      <c r="C68" t="s">
        <v>401</v>
      </c>
      <c r="D68" t="s">
        <v>402</v>
      </c>
      <c r="E68" s="24" t="s">
        <v>404</v>
      </c>
      <c r="F68" s="23" t="s">
        <v>13</v>
      </c>
      <c r="G68" s="23" t="str">
        <f>VLOOKUP(E68,Blad2!$A$2:$B$312,2,FALSE)</f>
        <v>1816LV01-02T</v>
      </c>
      <c r="H68">
        <v>137000</v>
      </c>
    </row>
    <row r="69" spans="1:8" x14ac:dyDescent="0.25">
      <c r="A69" s="23" t="str">
        <f>VLOOKUP(E69,Blad2!$D$2:$E$312,2,FALSE)</f>
        <v>106501 - De Vleugels</v>
      </c>
      <c r="B69" t="s">
        <v>1241</v>
      </c>
      <c r="C69" t="s">
        <v>401</v>
      </c>
      <c r="D69" t="s">
        <v>402</v>
      </c>
      <c r="E69" s="24" t="s">
        <v>403</v>
      </c>
      <c r="F69" s="23" t="s">
        <v>13</v>
      </c>
      <c r="G69" s="23" t="str">
        <f>VLOOKUP(E69,Blad2!$A$2:$B$312,2,FALSE)</f>
        <v>1816LV01-01T</v>
      </c>
      <c r="H69">
        <v>161000</v>
      </c>
    </row>
    <row r="70" spans="1:8" x14ac:dyDescent="0.25">
      <c r="A70" s="23" t="str">
        <f>VLOOKUP(E70,Blad2!$D$2:$E$312,2,FALSE)</f>
        <v>106502 - Merel &amp; Zwaluw</v>
      </c>
      <c r="B70" t="s">
        <v>873</v>
      </c>
      <c r="C70" t="s">
        <v>405</v>
      </c>
      <c r="D70" t="s">
        <v>402</v>
      </c>
      <c r="E70" s="29" t="s">
        <v>406</v>
      </c>
      <c r="F70" t="s">
        <v>23</v>
      </c>
      <c r="G70" s="23" t="str">
        <f>VLOOKUP(E70,Blad2!$A$2:$B$312,2,FALSE)</f>
        <v>1816LV01-04T</v>
      </c>
      <c r="H70">
        <v>131000</v>
      </c>
    </row>
    <row r="71" spans="1:8" x14ac:dyDescent="0.25">
      <c r="A71" s="23" t="str">
        <f>VLOOKUP(E71,Blad2!$D$2:$E$312,2,FALSE)</f>
        <v>106502 - Merel &amp; Zwaluw</v>
      </c>
      <c r="B71" t="s">
        <v>1113</v>
      </c>
      <c r="C71" t="s">
        <v>1114</v>
      </c>
      <c r="D71" t="s">
        <v>402</v>
      </c>
      <c r="E71" s="29" t="s">
        <v>407</v>
      </c>
      <c r="F71" t="s">
        <v>23</v>
      </c>
      <c r="G71" s="23" t="str">
        <f>VLOOKUP(E71,Blad2!$A$2:$B$312,2,FALSE)</f>
        <v>1816LV01-03T</v>
      </c>
      <c r="H71">
        <v>91000</v>
      </c>
    </row>
    <row r="72" spans="1:8" x14ac:dyDescent="0.25">
      <c r="A72" s="23" t="str">
        <f>VLOOKUP(E72,Blad2!$D$2:$E$312,2,FALSE)</f>
        <v>106503 - De Alkenhorst</v>
      </c>
      <c r="B72" t="s">
        <v>1259</v>
      </c>
      <c r="C72" t="s">
        <v>1260</v>
      </c>
      <c r="D72" t="s">
        <v>402</v>
      </c>
      <c r="E72" s="29" t="s">
        <v>695</v>
      </c>
      <c r="F72" t="s">
        <v>23</v>
      </c>
      <c r="G72" s="23" t="str">
        <f>VLOOKUP(E72,Blad2!$A$2:$B$312,2,FALSE)</f>
        <v>1816LV01-05T</v>
      </c>
      <c r="H72">
        <v>61000</v>
      </c>
    </row>
    <row r="73" spans="1:8" x14ac:dyDescent="0.25">
      <c r="A73" s="23" t="str">
        <f>VLOOKUP(E73,Blad2!$D$2:$E$312,2,FALSE)</f>
        <v>106503 - De Alkenhorst</v>
      </c>
      <c r="B73" t="s">
        <v>1259</v>
      </c>
      <c r="C73" t="s">
        <v>1260</v>
      </c>
      <c r="D73" t="s">
        <v>402</v>
      </c>
      <c r="E73" s="29" t="s">
        <v>696</v>
      </c>
      <c r="F73" t="s">
        <v>23</v>
      </c>
      <c r="G73" s="23" t="str">
        <f>VLOOKUP(E73,Blad2!$A$2:$B$312,2,FALSE)</f>
        <v>1816LV01-06T</v>
      </c>
      <c r="H73">
        <v>50000</v>
      </c>
    </row>
    <row r="74" spans="1:8" x14ac:dyDescent="0.25">
      <c r="A74" s="23" t="str">
        <f>VLOOKUP(E74,Blad2!$D$2:$E$312,2,FALSE)</f>
        <v>105301 - Vijverhof 137 woningen</v>
      </c>
      <c r="B74" t="s">
        <v>408</v>
      </c>
      <c r="C74" t="s">
        <v>1057</v>
      </c>
      <c r="D74" t="s">
        <v>409</v>
      </c>
      <c r="E74" s="29" t="s">
        <v>410</v>
      </c>
      <c r="F74" s="23" t="s">
        <v>13</v>
      </c>
      <c r="G74" s="23" t="str">
        <f>VLOOKUP(E74,Blad2!$A$2:$B$312,2,FALSE)</f>
        <v>2625PM01-01T</v>
      </c>
      <c r="H74">
        <v>164000</v>
      </c>
    </row>
    <row r="75" spans="1:8" x14ac:dyDescent="0.25">
      <c r="A75" s="23" t="str">
        <f>VLOOKUP(E75,Blad2!$D$2:$E$312,2,FALSE)</f>
        <v>105301 - Vijverhof 137 woningen</v>
      </c>
      <c r="B75" t="s">
        <v>408</v>
      </c>
      <c r="C75" t="s">
        <v>1057</v>
      </c>
      <c r="D75" t="s">
        <v>409</v>
      </c>
      <c r="E75" s="29" t="s">
        <v>411</v>
      </c>
      <c r="F75" s="23" t="s">
        <v>13</v>
      </c>
      <c r="G75" s="23" t="str">
        <f>VLOOKUP(E75,Blad2!$A$2:$B$312,2,FALSE)</f>
        <v>2625PM01-02T</v>
      </c>
      <c r="H75">
        <v>128000</v>
      </c>
    </row>
    <row r="76" spans="1:8" x14ac:dyDescent="0.25">
      <c r="A76" s="23" t="str">
        <f>VLOOKUP(E76,Blad2!$D$2:$E$312,2,FALSE)</f>
        <v>129201 - Waterhoen</v>
      </c>
      <c r="B76" t="s">
        <v>697</v>
      </c>
      <c r="C76" t="s">
        <v>698</v>
      </c>
      <c r="D76" t="s">
        <v>699</v>
      </c>
      <c r="E76" s="29" t="s">
        <v>700</v>
      </c>
      <c r="F76" s="23" t="s">
        <v>13</v>
      </c>
      <c r="G76" s="23" t="str">
        <f>VLOOKUP(E76,Blad2!$A$2:$B$312,2,FALSE)</f>
        <v>2643JC201-01T</v>
      </c>
      <c r="H76">
        <v>72000</v>
      </c>
    </row>
    <row r="77" spans="1:8" x14ac:dyDescent="0.25">
      <c r="A77" s="23" t="str">
        <f>VLOOKUP(E77,Blad2!$D$2:$E$312,2,FALSE)</f>
        <v>129201 - Waterhoen</v>
      </c>
      <c r="B77" t="s">
        <v>697</v>
      </c>
      <c r="C77" t="s">
        <v>698</v>
      </c>
      <c r="D77" t="s">
        <v>699</v>
      </c>
      <c r="E77" s="29" t="s">
        <v>701</v>
      </c>
      <c r="F77" s="23" t="s">
        <v>13</v>
      </c>
      <c r="G77" s="23" t="str">
        <f>VLOOKUP(E77,Blad2!$A$2:$B$312,2,FALSE)</f>
        <v>2643JC201-02T</v>
      </c>
      <c r="H77">
        <v>61000</v>
      </c>
    </row>
    <row r="78" spans="1:8" x14ac:dyDescent="0.25">
      <c r="A78" s="23" t="str">
        <f>VLOOKUP(E78,Blad2!$D$2:$E$312,2,FALSE)</f>
        <v>129202 - Meerkoet</v>
      </c>
      <c r="B78" t="s">
        <v>702</v>
      </c>
      <c r="C78" t="s">
        <v>698</v>
      </c>
      <c r="D78" t="s">
        <v>699</v>
      </c>
      <c r="E78" s="29" t="s">
        <v>703</v>
      </c>
      <c r="F78" s="23" t="s">
        <v>13</v>
      </c>
      <c r="G78" s="23" t="str">
        <f>VLOOKUP(E78,Blad2!$A$2:$B$312,2,FALSE)</f>
        <v>2643JC201-03T</v>
      </c>
      <c r="H78">
        <v>96000</v>
      </c>
    </row>
    <row r="79" spans="1:8" x14ac:dyDescent="0.25">
      <c r="A79" s="23" t="str">
        <f>VLOOKUP(E79,Blad2!$D$2:$E$312,2,FALSE)</f>
        <v>110603 - Den Vrijenban</v>
      </c>
      <c r="B79" t="s">
        <v>961</v>
      </c>
      <c r="C79" t="s">
        <v>962</v>
      </c>
      <c r="D79" t="s">
        <v>413</v>
      </c>
      <c r="E79" s="29" t="s">
        <v>415</v>
      </c>
      <c r="F79" t="s">
        <v>23</v>
      </c>
      <c r="G79" s="23" t="str">
        <f>VLOOKUP(E79,Blad2!$A$2:$B$312,2,FALSE)</f>
        <v>3042NM11-02T</v>
      </c>
      <c r="H79">
        <v>127000</v>
      </c>
    </row>
    <row r="80" spans="1:8" x14ac:dyDescent="0.25">
      <c r="A80" s="23" t="str">
        <f>VLOOKUP(E80,Blad2!$D$2:$E$312,2,FALSE)</f>
        <v>110603 - Den Vrijenban</v>
      </c>
      <c r="B80" t="s">
        <v>961</v>
      </c>
      <c r="C80" t="s">
        <v>962</v>
      </c>
      <c r="D80" t="s">
        <v>413</v>
      </c>
      <c r="E80" s="29" t="s">
        <v>416</v>
      </c>
      <c r="F80" t="s">
        <v>23</v>
      </c>
      <c r="G80" s="23" t="str">
        <f>VLOOKUP(E80,Blad2!$A$2:$B$312,2,FALSE)</f>
        <v>3042NM11-03T</v>
      </c>
      <c r="H80">
        <v>188000</v>
      </c>
    </row>
    <row r="81" spans="1:8" x14ac:dyDescent="0.25">
      <c r="A81" s="23" t="str">
        <f>VLOOKUP(E81,Blad2!$D$2:$E$312,2,FALSE)</f>
        <v>101802 - Arcadia Parkflat</v>
      </c>
      <c r="B81" t="s">
        <v>1130</v>
      </c>
      <c r="C81" t="s">
        <v>1131</v>
      </c>
      <c r="D81" t="s">
        <v>413</v>
      </c>
      <c r="E81" s="29" t="s">
        <v>421</v>
      </c>
      <c r="F81" t="s">
        <v>23</v>
      </c>
      <c r="G81" s="23" t="str">
        <f>VLOOKUP(E81,Blad2!$A$2:$B$312,2,FALSE)</f>
        <v>3054TB163-08T</v>
      </c>
      <c r="H81">
        <v>63000</v>
      </c>
    </row>
    <row r="82" spans="1:8" x14ac:dyDescent="0.25">
      <c r="A82" s="23" t="str">
        <f>VLOOKUP(E82,Blad2!$D$2:$E$312,2,FALSE)</f>
        <v>101802 - Arcadia Parkflat</v>
      </c>
      <c r="B82" t="s">
        <v>1130</v>
      </c>
      <c r="C82" t="s">
        <v>1131</v>
      </c>
      <c r="D82" t="s">
        <v>413</v>
      </c>
      <c r="E82" s="29" t="s">
        <v>422</v>
      </c>
      <c r="F82" t="s">
        <v>23</v>
      </c>
      <c r="G82" s="23" t="str">
        <f>VLOOKUP(E82,Blad2!$A$2:$B$312,2,FALSE)</f>
        <v>3054TB163-06T</v>
      </c>
      <c r="H82">
        <v>138000</v>
      </c>
    </row>
    <row r="83" spans="1:8" x14ac:dyDescent="0.25">
      <c r="A83" s="23" t="str">
        <f>VLOOKUP(E83,Blad2!$D$2:$E$312,2,FALSE)</f>
        <v>101802 - Arcadia Parkflat</v>
      </c>
      <c r="B83" t="s">
        <v>1130</v>
      </c>
      <c r="C83" t="s">
        <v>1131</v>
      </c>
      <c r="D83" t="s">
        <v>413</v>
      </c>
      <c r="E83" s="29" t="s">
        <v>423</v>
      </c>
      <c r="F83" t="s">
        <v>23</v>
      </c>
      <c r="G83" s="23" t="str">
        <f>VLOOKUP(E83,Blad2!$A$2:$B$312,2,FALSE)</f>
        <v>3054TB163-07T</v>
      </c>
      <c r="H83">
        <v>199000</v>
      </c>
    </row>
    <row r="84" spans="1:8" x14ac:dyDescent="0.25">
      <c r="A84" s="23" t="str">
        <f>VLOOKUP(E84,Blad2!$D$2:$E$312,2,FALSE)</f>
        <v>101801 - Arcadia</v>
      </c>
      <c r="B84" s="23" t="s">
        <v>417</v>
      </c>
      <c r="C84" t="s">
        <v>1151</v>
      </c>
      <c r="D84" t="s">
        <v>413</v>
      </c>
      <c r="E84" s="29" t="s">
        <v>419</v>
      </c>
      <c r="F84" t="s">
        <v>23</v>
      </c>
      <c r="G84" s="23" t="str">
        <f>VLOOKUP(E84,Blad2!$A$2:$B$312,2,FALSE)</f>
        <v>3054TB163-02T</v>
      </c>
      <c r="H84">
        <v>212000</v>
      </c>
    </row>
    <row r="85" spans="1:8" x14ac:dyDescent="0.25">
      <c r="A85" s="23" t="str">
        <f>VLOOKUP(E85,Blad2!$D$2:$E$312,2,FALSE)</f>
        <v>101801 - Arcadia</v>
      </c>
      <c r="B85" s="23" t="s">
        <v>417</v>
      </c>
      <c r="C85" t="s">
        <v>1127</v>
      </c>
      <c r="D85" t="s">
        <v>413</v>
      </c>
      <c r="E85" s="27" t="s">
        <v>420</v>
      </c>
      <c r="F85" t="s">
        <v>23</v>
      </c>
      <c r="G85" s="23" t="str">
        <f>VLOOKUP(E85,Blad2!$A$2:$B$312,2,FALSE)</f>
        <v>3054TB163-03T</v>
      </c>
      <c r="H85">
        <v>170000</v>
      </c>
    </row>
    <row r="86" spans="1:8" x14ac:dyDescent="0.25">
      <c r="A86" s="23" t="str">
        <f>VLOOKUP(E86,Blad2!$D$2:$E$312,2,FALSE)</f>
        <v>101801 - Arcadia</v>
      </c>
      <c r="B86" s="23" t="s">
        <v>417</v>
      </c>
      <c r="C86" t="s">
        <v>1127</v>
      </c>
      <c r="D86" t="s">
        <v>413</v>
      </c>
      <c r="E86" s="29" t="s">
        <v>418</v>
      </c>
      <c r="F86" t="s">
        <v>23</v>
      </c>
      <c r="G86" s="23" t="str">
        <f>VLOOKUP(E86,Blad2!$A$2:$B$312,2,FALSE)</f>
        <v>3054TB163-09H</v>
      </c>
      <c r="H86">
        <v>17000</v>
      </c>
    </row>
    <row r="87" spans="1:8" x14ac:dyDescent="0.25">
      <c r="A87" s="23" t="str">
        <f>VLOOKUP(E87,Blad2!$D$2:$E$312,2,FALSE)</f>
        <v>116803 - Meerzicht</v>
      </c>
      <c r="B87" t="s">
        <v>429</v>
      </c>
      <c r="C87" t="s">
        <v>918</v>
      </c>
      <c r="D87" t="s">
        <v>425</v>
      </c>
      <c r="E87" s="29" t="s">
        <v>430</v>
      </c>
      <c r="F87" t="s">
        <v>23</v>
      </c>
      <c r="G87" s="23" t="str">
        <f>VLOOKUP(E87,Blad2!$A$2:$B$312,2,FALSE)</f>
        <v>3122AE100-01T</v>
      </c>
      <c r="H87">
        <v>102000</v>
      </c>
    </row>
    <row r="88" spans="1:8" x14ac:dyDescent="0.25">
      <c r="A88" s="23" t="str">
        <f>VLOOKUP(E88,Blad2!$D$2:$E$312,2,FALSE)</f>
        <v>116803 - Meerzicht</v>
      </c>
      <c r="B88" t="s">
        <v>429</v>
      </c>
      <c r="C88" t="s">
        <v>918</v>
      </c>
      <c r="D88" t="s">
        <v>425</v>
      </c>
      <c r="E88" s="29" t="s">
        <v>431</v>
      </c>
      <c r="F88" t="s">
        <v>23</v>
      </c>
      <c r="G88" s="23" t="str">
        <f>VLOOKUP(E88,Blad2!$A$2:$B$312,2,FALSE)</f>
        <v>3122AE100-02T</v>
      </c>
      <c r="H88">
        <v>137000</v>
      </c>
    </row>
    <row r="89" spans="1:8" x14ac:dyDescent="0.25">
      <c r="A89" s="23" t="str">
        <f>VLOOKUP(E89,Blad2!$D$2:$E$312,2,FALSE)</f>
        <v>116802 - Groenzicht</v>
      </c>
      <c r="B89" t="s">
        <v>1008</v>
      </c>
      <c r="C89" t="s">
        <v>1009</v>
      </c>
      <c r="D89" t="s">
        <v>1010</v>
      </c>
      <c r="E89" s="29" t="s">
        <v>428</v>
      </c>
      <c r="F89" t="s">
        <v>23</v>
      </c>
      <c r="G89" s="23" t="str">
        <f>VLOOKUP(E89,Blad2!$A$2:$B$312,2,FALSE)</f>
        <v>3122AE100-03T</v>
      </c>
      <c r="H89">
        <v>139000</v>
      </c>
    </row>
    <row r="90" spans="1:8" x14ac:dyDescent="0.25">
      <c r="A90" s="23" t="str">
        <f>VLOOKUP(E90,Blad2!$D$2:$E$312,2,FALSE)</f>
        <v>112601 - De Linde</v>
      </c>
      <c r="B90" t="s">
        <v>432</v>
      </c>
      <c r="C90" t="s">
        <v>1075</v>
      </c>
      <c r="D90" t="s">
        <v>433</v>
      </c>
      <c r="E90" s="24">
        <v>43332500</v>
      </c>
      <c r="F90" t="s">
        <v>10</v>
      </c>
      <c r="G90" s="23" t="str">
        <f>VLOOKUP(E90,Blad2!$A$2:$B$312,2,FALSE)</f>
        <v>3312GT158-01T</v>
      </c>
      <c r="H90">
        <v>201000</v>
      </c>
    </row>
    <row r="91" spans="1:8" x14ac:dyDescent="0.25">
      <c r="A91" s="23" t="str">
        <f>VLOOKUP(E91,Blad2!$D$2:$E$312,2,FALSE)</f>
        <v>112601 - De Linde</v>
      </c>
      <c r="B91" t="s">
        <v>432</v>
      </c>
      <c r="C91" t="s">
        <v>1075</v>
      </c>
      <c r="D91" t="s">
        <v>1105</v>
      </c>
      <c r="E91" s="24">
        <v>43332499</v>
      </c>
      <c r="F91" t="s">
        <v>10</v>
      </c>
      <c r="G91" s="23" t="str">
        <f>VLOOKUP(E91,Blad2!$A$2:$B$312,2,FALSE)</f>
        <v>3312GT158-02T</v>
      </c>
      <c r="H91">
        <v>171000</v>
      </c>
    </row>
    <row r="92" spans="1:8" x14ac:dyDescent="0.25">
      <c r="A92" s="23" t="str">
        <f>VLOOKUP(E92,Blad2!$D$2:$E$312,2,FALSE)</f>
        <v>130102 - Oranjepark</v>
      </c>
      <c r="B92" t="s">
        <v>906</v>
      </c>
      <c r="C92" t="s">
        <v>707</v>
      </c>
      <c r="D92" t="s">
        <v>708</v>
      </c>
      <c r="E92" s="29" t="s">
        <v>711</v>
      </c>
      <c r="F92" t="s">
        <v>23</v>
      </c>
      <c r="G92" s="23" t="str">
        <f>VLOOKUP(E92,Blad2!$A$2:$B$312,2,FALSE)</f>
        <v>3421JD03-01T</v>
      </c>
      <c r="H92">
        <v>57000</v>
      </c>
    </row>
    <row r="93" spans="1:8" x14ac:dyDescent="0.25">
      <c r="A93" s="23" t="str">
        <f>VLOOKUP(E93,Blad2!$D$2:$E$312,2,FALSE)</f>
        <v>130102 - Oranjepark</v>
      </c>
      <c r="B93" t="s">
        <v>906</v>
      </c>
      <c r="C93" t="s">
        <v>957</v>
      </c>
      <c r="D93" t="s">
        <v>708</v>
      </c>
      <c r="E93" s="29" t="s">
        <v>712</v>
      </c>
      <c r="F93" t="s">
        <v>23</v>
      </c>
      <c r="G93" s="23" t="str">
        <f>VLOOKUP(E93,Blad2!$A$2:$B$312,2,FALSE)</f>
        <v>3421JD03-02T</v>
      </c>
      <c r="H93">
        <v>59000</v>
      </c>
    </row>
    <row r="94" spans="1:8" x14ac:dyDescent="0.25">
      <c r="A94" s="23" t="str">
        <f>VLOOKUP(E94,Blad2!$D$2:$E$312,2,FALSE)</f>
        <v>104201 - Berkenhof</v>
      </c>
      <c r="B94" t="s">
        <v>434</v>
      </c>
      <c r="C94" t="s">
        <v>1255</v>
      </c>
      <c r="D94" t="s">
        <v>435</v>
      </c>
      <c r="E94" s="29" t="s">
        <v>436</v>
      </c>
      <c r="F94" s="23" t="s">
        <v>13</v>
      </c>
      <c r="G94" s="23" t="str">
        <f>VLOOKUP(E94,Blad2!$A$2:$B$312,2,FALSE)</f>
        <v>3471CG07-01T</v>
      </c>
      <c r="H94">
        <v>9000</v>
      </c>
    </row>
    <row r="95" spans="1:8" x14ac:dyDescent="0.25">
      <c r="A95" s="23" t="str">
        <f>VLOOKUP(E95,Blad2!$D$2:$E$312,2,FALSE)</f>
        <v>132001 - Samuel Muller</v>
      </c>
      <c r="B95" t="s">
        <v>1238</v>
      </c>
      <c r="C95" t="s">
        <v>1239</v>
      </c>
      <c r="D95" t="s">
        <v>438</v>
      </c>
      <c r="E95" s="29">
        <v>10060619</v>
      </c>
      <c r="F95" t="s">
        <v>10</v>
      </c>
      <c r="G95" s="23" t="str">
        <f>VLOOKUP(E95,Blad2!$A$2:$B$312,2,FALSE)</f>
        <v>3515BX15-02T/H</v>
      </c>
      <c r="H95">
        <v>18000</v>
      </c>
    </row>
    <row r="96" spans="1:8" x14ac:dyDescent="0.25">
      <c r="A96" s="23" t="str">
        <f>VLOOKUP(E96,Blad2!$D$2:$E$312,2,FALSE)</f>
        <v>131701 - Plantage Ondiep</v>
      </c>
      <c r="B96" t="s">
        <v>882</v>
      </c>
      <c r="C96" t="s">
        <v>883</v>
      </c>
      <c r="D96" t="s">
        <v>438</v>
      </c>
      <c r="E96" s="29" t="s">
        <v>715</v>
      </c>
      <c r="F96" t="s">
        <v>23</v>
      </c>
      <c r="G96" s="23" t="str">
        <f>VLOOKUP(E96,Blad2!$A$2:$B$312,2,FALSE)</f>
        <v>3551DM79-01T</v>
      </c>
      <c r="H96">
        <v>159000</v>
      </c>
    </row>
    <row r="97" spans="1:8" x14ac:dyDescent="0.25">
      <c r="A97" s="23" t="str">
        <f>VLOOKUP(E97,Blad2!$D$2:$E$312,2,FALSE)</f>
        <v>131701 - Plantage Ondiep</v>
      </c>
      <c r="B97" t="s">
        <v>1268</v>
      </c>
      <c r="C97" t="s">
        <v>713</v>
      </c>
      <c r="D97" t="s">
        <v>438</v>
      </c>
      <c r="E97" s="29" t="s">
        <v>714</v>
      </c>
      <c r="F97" t="s">
        <v>23</v>
      </c>
      <c r="G97" s="23" t="str">
        <f>VLOOKUP(E97,Blad2!$A$2:$B$312,2,FALSE)</f>
        <v>3551DJ20-02T</v>
      </c>
      <c r="H97">
        <v>158000</v>
      </c>
    </row>
    <row r="98" spans="1:8" x14ac:dyDescent="0.25">
      <c r="A98" s="23" t="str">
        <f>VLOOKUP(E98,Blad2!$D$2:$E$312,2,FALSE)</f>
        <v>131901 - Amsterdamsestraatweg</v>
      </c>
      <c r="B98" t="s">
        <v>716</v>
      </c>
      <c r="C98" t="s">
        <v>1033</v>
      </c>
      <c r="D98" t="s">
        <v>438</v>
      </c>
      <c r="E98" s="29">
        <v>10060646</v>
      </c>
      <c r="F98" t="s">
        <v>10</v>
      </c>
      <c r="G98" s="23" t="str">
        <f>VLOOKUP(E98,Blad2!$A$2:$B$312,2,FALSE)</f>
        <v>3555HD699-01T</v>
      </c>
      <c r="H98">
        <v>58000</v>
      </c>
    </row>
    <row r="99" spans="1:8" x14ac:dyDescent="0.25">
      <c r="A99" s="23" t="str">
        <f>VLOOKUP(E99,Blad2!$D$2:$E$312,2,FALSE)</f>
        <v>132101 - Het Hoefijzer</v>
      </c>
      <c r="B99" t="s">
        <v>1285</v>
      </c>
      <c r="C99" t="s">
        <v>1286</v>
      </c>
      <c r="D99" t="s">
        <v>438</v>
      </c>
      <c r="E99" s="29">
        <v>10060639</v>
      </c>
      <c r="F99" t="s">
        <v>10</v>
      </c>
      <c r="G99" s="23" t="str">
        <f>VLOOKUP(E99,Blad2!$A$2:$B$312,2,FALSE)</f>
        <v>3572WH01-01T</v>
      </c>
      <c r="H99">
        <v>33000</v>
      </c>
    </row>
    <row r="100" spans="1:8" x14ac:dyDescent="0.25">
      <c r="A100" s="23" t="str">
        <f>VLOOKUP(E100,Blad2!$D$2:$E$312,2,FALSE)</f>
        <v>132101 - Het Hoefijzer</v>
      </c>
      <c r="B100" t="s">
        <v>1285</v>
      </c>
      <c r="C100" t="s">
        <v>1286</v>
      </c>
      <c r="D100" t="s">
        <v>438</v>
      </c>
      <c r="E100" s="29">
        <v>10060640</v>
      </c>
      <c r="F100" t="s">
        <v>10</v>
      </c>
      <c r="G100" s="23" t="str">
        <f>VLOOKUP(E100,Blad2!$A$2:$B$312,2,FALSE)</f>
        <v>3572WH01-02T</v>
      </c>
      <c r="H100">
        <v>75000</v>
      </c>
    </row>
    <row r="101" spans="1:8" x14ac:dyDescent="0.25">
      <c r="A101" s="23" t="str">
        <f>VLOOKUP(E101,Blad2!$D$2:$E$312,2,FALSE)</f>
        <v>109901 - Henriëtte Swellengrebel</v>
      </c>
      <c r="B101" s="23" t="s">
        <v>1829</v>
      </c>
      <c r="C101" t="s">
        <v>1164</v>
      </c>
      <c r="D101" t="s">
        <v>1005</v>
      </c>
      <c r="E101" s="24">
        <v>43332560</v>
      </c>
      <c r="F101" t="s">
        <v>10</v>
      </c>
      <c r="G101" s="23" t="str">
        <f>VLOOKUP(E101,Blad2!$A$2:$B$312,2,FALSE)</f>
        <v>3582KV100-01H</v>
      </c>
      <c r="H101">
        <v>186000</v>
      </c>
    </row>
    <row r="102" spans="1:8" x14ac:dyDescent="0.25">
      <c r="A102" s="23" t="str">
        <f>VLOOKUP(E102,Blad2!$D$2:$E$312,2,FALSE)</f>
        <v>109901 - Henriëtte Swellengrebel</v>
      </c>
      <c r="B102" s="23" t="s">
        <v>1829</v>
      </c>
      <c r="C102" t="s">
        <v>437</v>
      </c>
      <c r="D102" t="s">
        <v>1005</v>
      </c>
      <c r="E102" s="24">
        <v>43332559</v>
      </c>
      <c r="F102" t="s">
        <v>10</v>
      </c>
      <c r="G102" s="23" t="str">
        <f>VLOOKUP(E102,Blad2!$A$2:$B$312,2,FALSE)</f>
        <v>3582KV100-02H</v>
      </c>
      <c r="H102">
        <v>118000</v>
      </c>
    </row>
    <row r="103" spans="1:8" x14ac:dyDescent="0.25">
      <c r="A103" s="23" t="str">
        <f>VLOOKUP(E103,Blad2!$D$2:$E$312,2,FALSE)</f>
        <v>109902 - Rubenshof</v>
      </c>
      <c r="B103" t="s">
        <v>439</v>
      </c>
      <c r="C103" t="s">
        <v>440</v>
      </c>
      <c r="D103" t="s">
        <v>1005</v>
      </c>
      <c r="E103" s="24">
        <v>43332501</v>
      </c>
      <c r="F103" t="s">
        <v>10</v>
      </c>
      <c r="G103" s="23" t="str">
        <f>VLOOKUP(E103,Blad2!$A$2:$B$312,2,FALSE)</f>
        <v>3582KV100-04H</v>
      </c>
      <c r="H103">
        <v>123000</v>
      </c>
    </row>
    <row r="104" spans="1:8" x14ac:dyDescent="0.25">
      <c r="A104" s="23" t="str">
        <f>VLOOKUP(E104,Blad2!$D$2:$E$312,2,FALSE)</f>
        <v>109903 - Fliednerhof</v>
      </c>
      <c r="B104" s="23" t="s">
        <v>1830</v>
      </c>
      <c r="C104" t="s">
        <v>1004</v>
      </c>
      <c r="D104" t="s">
        <v>1005</v>
      </c>
      <c r="E104" s="24">
        <v>43332562</v>
      </c>
      <c r="F104" t="s">
        <v>10</v>
      </c>
      <c r="G104" s="23" t="str">
        <f>VLOOKUP(E104,Blad2!$A$2:$B$312,2,FALSE)</f>
        <v>3582KX300-01T</v>
      </c>
      <c r="H104">
        <v>94000</v>
      </c>
    </row>
    <row r="105" spans="1:8" x14ac:dyDescent="0.25">
      <c r="A105" s="23" t="str">
        <f>VLOOKUP(E105,Blad2!$D$2:$E$312,2,FALSE)</f>
        <v>109903 - Fliednerhof</v>
      </c>
      <c r="B105" s="23" t="s">
        <v>1830</v>
      </c>
      <c r="C105" t="s">
        <v>1004</v>
      </c>
      <c r="D105" t="s">
        <v>1005</v>
      </c>
      <c r="E105" s="24">
        <v>43332561</v>
      </c>
      <c r="F105" t="s">
        <v>10</v>
      </c>
      <c r="G105" s="23" t="str">
        <f>VLOOKUP(E105,Blad2!$A$2:$B$312,2,FALSE)</f>
        <v>3582KX300-02T</v>
      </c>
      <c r="H105">
        <v>105000</v>
      </c>
    </row>
    <row r="106" spans="1:8" x14ac:dyDescent="0.25">
      <c r="A106" s="23" t="str">
        <f>VLOOKUP(E106,Blad2!$D$2:$E$312,2,FALSE)</f>
        <v>102603 - ter Beekhof</v>
      </c>
      <c r="B106" t="s">
        <v>1283</v>
      </c>
      <c r="C106" t="s">
        <v>442</v>
      </c>
      <c r="D106" t="s">
        <v>443</v>
      </c>
      <c r="E106" s="29" t="s">
        <v>444</v>
      </c>
      <c r="F106" t="s">
        <v>23</v>
      </c>
      <c r="G106" s="23" t="str">
        <f>VLOOKUP(E106,Blad2!$A$2:$B$312,2,FALSE)</f>
        <v>3632BK02-03H</v>
      </c>
      <c r="H106">
        <v>11000</v>
      </c>
    </row>
    <row r="107" spans="1:8" x14ac:dyDescent="0.25">
      <c r="A107" s="23" t="str">
        <f>VLOOKUP(E107,Blad2!$D$2:$E$312,2,FALSE)</f>
        <v xml:space="preserve">102601 - 't Kampje </v>
      </c>
      <c r="B107" t="s">
        <v>441</v>
      </c>
      <c r="C107" t="s">
        <v>442</v>
      </c>
      <c r="D107" t="s">
        <v>443</v>
      </c>
      <c r="E107" s="29">
        <v>42474735</v>
      </c>
      <c r="F107" t="s">
        <v>10</v>
      </c>
      <c r="G107" s="23" t="str">
        <f>VLOOKUP(E107,Blad2!$A$2:$B$312,2,FALSE)</f>
        <v>3632BK02-01T</v>
      </c>
      <c r="H107">
        <v>14000</v>
      </c>
    </row>
    <row r="108" spans="1:8" x14ac:dyDescent="0.25">
      <c r="A108" s="23" t="str">
        <f>VLOOKUP(E108,Blad2!$D$2:$E$312,2,FALSE)</f>
        <v xml:space="preserve">102601 - 't Kampje </v>
      </c>
      <c r="B108" t="s">
        <v>441</v>
      </c>
      <c r="C108" t="s">
        <v>442</v>
      </c>
      <c r="D108" t="s">
        <v>443</v>
      </c>
      <c r="E108" s="29">
        <v>42474738</v>
      </c>
      <c r="F108" t="s">
        <v>10</v>
      </c>
      <c r="G108" s="23" t="str">
        <f>VLOOKUP(E108,Blad2!$A$2:$B$312,2,FALSE)</f>
        <v>3632BK02-02T</v>
      </c>
      <c r="H108">
        <v>59000</v>
      </c>
    </row>
    <row r="109" spans="1:8" x14ac:dyDescent="0.25">
      <c r="A109" s="23" t="str">
        <f>VLOOKUP(E109,Blad2!$D$2:$E$312,2,FALSE)</f>
        <v>102602 - Pleinzicht</v>
      </c>
      <c r="B109" t="s">
        <v>1298</v>
      </c>
      <c r="C109" t="s">
        <v>1299</v>
      </c>
      <c r="D109" t="s">
        <v>443</v>
      </c>
      <c r="E109" s="29">
        <v>42474751</v>
      </c>
      <c r="F109" t="s">
        <v>10</v>
      </c>
      <c r="G109" s="23" t="str">
        <f>VLOOKUP(E109,Blad2!$A$2:$B$312,2,FALSE)</f>
        <v>3632BK02-04T</v>
      </c>
      <c r="H109">
        <v>39000</v>
      </c>
    </row>
    <row r="110" spans="1:8" x14ac:dyDescent="0.25">
      <c r="A110" s="23" t="str">
        <f>VLOOKUP(E110,Blad2!$D$2:$E$312,2,FALSE)</f>
        <v>102801 - De Koperwiek</v>
      </c>
      <c r="B110" t="s">
        <v>717</v>
      </c>
      <c r="C110" t="s">
        <v>718</v>
      </c>
      <c r="D110" t="s">
        <v>719</v>
      </c>
      <c r="E110" s="24" t="s">
        <v>722</v>
      </c>
      <c r="F110" s="23" t="s">
        <v>13</v>
      </c>
      <c r="G110" s="23" t="str">
        <f>VLOOKUP(E110,Blad2!$A$2:$B$312,2,FALSE)</f>
        <v>3722CB03-01T</v>
      </c>
      <c r="H110">
        <v>218000</v>
      </c>
    </row>
    <row r="111" spans="1:8" x14ac:dyDescent="0.25">
      <c r="A111" s="23" t="str">
        <f>VLOOKUP(E111,Blad2!$D$2:$E$312,2,FALSE)</f>
        <v>102801 - De Koperwiek</v>
      </c>
      <c r="B111" t="s">
        <v>717</v>
      </c>
      <c r="C111" t="s">
        <v>718</v>
      </c>
      <c r="D111" t="s">
        <v>1145</v>
      </c>
      <c r="E111" s="24" t="s">
        <v>721</v>
      </c>
      <c r="F111" s="23" t="s">
        <v>13</v>
      </c>
      <c r="G111" s="23" t="str">
        <f>VLOOKUP(E111,Blad2!$A$2:$B$312,2,FALSE)</f>
        <v>3722CB03-01TB</v>
      </c>
      <c r="H111">
        <v>191000</v>
      </c>
    </row>
    <row r="112" spans="1:8" x14ac:dyDescent="0.25">
      <c r="A112" s="23" t="str">
        <f>VLOOKUP(E112,Blad2!$D$2:$E$312,2,FALSE)</f>
        <v>102801 - De Koperwiek</v>
      </c>
      <c r="B112" t="s">
        <v>717</v>
      </c>
      <c r="C112" t="s">
        <v>718</v>
      </c>
      <c r="D112" t="s">
        <v>719</v>
      </c>
      <c r="E112" s="24" t="s">
        <v>720</v>
      </c>
      <c r="F112" s="23" t="s">
        <v>13</v>
      </c>
      <c r="G112" s="23" t="str">
        <f>VLOOKUP(E112,Blad2!$A$2:$B$312,2,FALSE)</f>
        <v>3722CB03-03T</v>
      </c>
      <c r="H112">
        <v>65000</v>
      </c>
    </row>
    <row r="113" spans="1:8" x14ac:dyDescent="0.25">
      <c r="A113" s="23" t="str">
        <f>VLOOKUP(E113,Blad2!$D$2:$E$312,2,FALSE)</f>
        <v>102802 - De Kopertuin</v>
      </c>
      <c r="B113" t="s">
        <v>920</v>
      </c>
      <c r="C113" t="s">
        <v>723</v>
      </c>
      <c r="D113" t="s">
        <v>719</v>
      </c>
      <c r="E113" s="29" t="s">
        <v>724</v>
      </c>
      <c r="F113" s="23" t="s">
        <v>13</v>
      </c>
      <c r="G113" s="23" t="str">
        <f>VLOOKUP(E113,Blad2!$A$2:$B$312,2,FALSE)</f>
        <v>3722XB21-01H</v>
      </c>
      <c r="H113">
        <v>53000</v>
      </c>
    </row>
    <row r="114" spans="1:8" x14ac:dyDescent="0.25">
      <c r="A114" s="23" t="str">
        <f>VLOOKUP(E114,Blad2!$D$2:$E$312,2,FALSE)</f>
        <v>113401 - Amalia-oord</v>
      </c>
      <c r="B114" t="s">
        <v>449</v>
      </c>
      <c r="C114" t="s">
        <v>1101</v>
      </c>
      <c r="D114" t="s">
        <v>450</v>
      </c>
      <c r="E114" s="29" t="s">
        <v>451</v>
      </c>
      <c r="F114" t="s">
        <v>23</v>
      </c>
      <c r="G114" s="23" t="str">
        <f>VLOOKUP(E114,Blad2!$A$2:$B$312,2,FALSE)</f>
        <v>3742CD40-01T</v>
      </c>
      <c r="H114">
        <v>21000</v>
      </c>
    </row>
    <row r="115" spans="1:8" x14ac:dyDescent="0.25">
      <c r="A115" s="23" t="str">
        <f>VLOOKUP(E115,Blad2!$D$2:$E$312,2,FALSE)</f>
        <v>124901 - De Hoge Plataan</v>
      </c>
      <c r="B115" t="s">
        <v>725</v>
      </c>
      <c r="C115" t="s">
        <v>726</v>
      </c>
      <c r="D115" t="s">
        <v>452</v>
      </c>
      <c r="E115" s="29">
        <v>10429535</v>
      </c>
      <c r="F115" t="s">
        <v>21</v>
      </c>
      <c r="G115" s="23" t="str">
        <f>VLOOKUP(E115,Blad2!$A$2:$B$312,2,FALSE)</f>
        <v>3842HE75-01T</v>
      </c>
      <c r="H115">
        <v>76000</v>
      </c>
    </row>
    <row r="116" spans="1:8" x14ac:dyDescent="0.25">
      <c r="A116" s="23" t="str">
        <f>VLOOKUP(E116,Blad2!$D$2:$E$312,2,FALSE)</f>
        <v>103503 - Meerstaete</v>
      </c>
      <c r="B116" t="s">
        <v>1321</v>
      </c>
      <c r="C116" t="s">
        <v>1322</v>
      </c>
      <c r="D116" t="s">
        <v>1020</v>
      </c>
      <c r="E116" s="29" t="s">
        <v>458</v>
      </c>
      <c r="F116" s="23" t="s">
        <v>13</v>
      </c>
      <c r="G116" s="23" t="str">
        <f>VLOOKUP(E116,Blad2!$A$2:$B$312,2,FALSE)</f>
        <v>3844DE74-01T</v>
      </c>
      <c r="H116">
        <v>46000</v>
      </c>
    </row>
    <row r="117" spans="1:8" x14ac:dyDescent="0.25">
      <c r="A117" s="23" t="str">
        <f>VLOOKUP(E117,Blad2!$D$2:$E$312,2,FALSE)</f>
        <v>109501 - Weideheem</v>
      </c>
      <c r="B117" t="s">
        <v>460</v>
      </c>
      <c r="C117" t="s">
        <v>1094</v>
      </c>
      <c r="D117" t="s">
        <v>452</v>
      </c>
      <c r="E117" s="29" t="s">
        <v>461</v>
      </c>
      <c r="F117" s="23" t="s">
        <v>13</v>
      </c>
      <c r="G117" s="23" t="str">
        <f>VLOOKUP(E117,Blad2!$A$2:$B$312,2,FALSE)</f>
        <v>3844DW14-03T</v>
      </c>
      <c r="H117">
        <v>149000</v>
      </c>
    </row>
    <row r="118" spans="1:8" x14ac:dyDescent="0.25">
      <c r="A118" s="23" t="str">
        <f>VLOOKUP(E118,Blad2!$D$2:$E$312,2,FALSE)</f>
        <v>109501 - Weideheem</v>
      </c>
      <c r="B118" t="s">
        <v>460</v>
      </c>
      <c r="C118" t="s">
        <v>1094</v>
      </c>
      <c r="D118" t="s">
        <v>452</v>
      </c>
      <c r="E118" s="24" t="s">
        <v>462</v>
      </c>
      <c r="F118" s="23" t="s">
        <v>13</v>
      </c>
      <c r="G118" s="23" t="str">
        <f>VLOOKUP(E118,Blad2!$A$2:$B$312,2,FALSE)</f>
        <v>3844DW14-04T</v>
      </c>
      <c r="H118">
        <v>116000</v>
      </c>
    </row>
    <row r="119" spans="1:8" x14ac:dyDescent="0.25">
      <c r="A119" s="23" t="str">
        <f>VLOOKUP(E119,Blad2!$D$2:$E$312,2,FALSE)</f>
        <v xml:space="preserve">103501 - Randmeer </v>
      </c>
      <c r="B119" t="s">
        <v>454</v>
      </c>
      <c r="C119" t="s">
        <v>1019</v>
      </c>
      <c r="D119" t="s">
        <v>1020</v>
      </c>
      <c r="E119" s="24" t="s">
        <v>455</v>
      </c>
      <c r="F119" s="23" t="s">
        <v>13</v>
      </c>
      <c r="G119" s="23" t="str">
        <f>VLOOKUP(E119,Blad2!$A$2:$B$312,2,FALSE)</f>
        <v>3844DW14-01T</v>
      </c>
      <c r="H119">
        <v>72000</v>
      </c>
    </row>
    <row r="120" spans="1:8" x14ac:dyDescent="0.25">
      <c r="A120" s="23" t="str">
        <f>VLOOKUP(E120,Blad2!$D$2:$E$312,2,FALSE)</f>
        <v xml:space="preserve">103501 - Randmeer </v>
      </c>
      <c r="B120" t="s">
        <v>454</v>
      </c>
      <c r="C120" t="s">
        <v>1064</v>
      </c>
      <c r="D120" t="s">
        <v>1020</v>
      </c>
      <c r="E120" s="29" t="s">
        <v>456</v>
      </c>
      <c r="F120" s="23" t="s">
        <v>13</v>
      </c>
      <c r="G120" s="23" t="str">
        <f>VLOOKUP(E120,Blad2!$A$2:$B$312,2,FALSE)</f>
        <v>3844DW14-02TB</v>
      </c>
      <c r="H120">
        <v>85000</v>
      </c>
    </row>
    <row r="121" spans="1:8" x14ac:dyDescent="0.25">
      <c r="A121" s="23" t="str">
        <f>VLOOKUP(E121,Blad2!$D$2:$E$312,2,FALSE)</f>
        <v>120701 - Bunninchem</v>
      </c>
      <c r="B121" t="s">
        <v>1108</v>
      </c>
      <c r="C121" t="s">
        <v>1109</v>
      </c>
      <c r="D121" t="s">
        <v>477</v>
      </c>
      <c r="E121" s="24" t="s">
        <v>478</v>
      </c>
      <c r="F121" s="23" t="s">
        <v>13</v>
      </c>
      <c r="G121" s="23" t="str">
        <f>VLOOKUP(E121,Blad2!$A$2:$B$312,2,FALSE)</f>
        <v>3981EJ26-04T</v>
      </c>
      <c r="H121">
        <v>146000</v>
      </c>
    </row>
    <row r="122" spans="1:8" x14ac:dyDescent="0.25">
      <c r="A122" s="23" t="str">
        <f>VLOOKUP(E122,Blad2!$D$2:$E$312,2,FALSE)</f>
        <v>116301 - Op 't Kerkerf</v>
      </c>
      <c r="B122" t="s">
        <v>465</v>
      </c>
      <c r="C122" t="s">
        <v>1232</v>
      </c>
      <c r="D122" t="s">
        <v>466</v>
      </c>
      <c r="E122" s="24">
        <v>43332504</v>
      </c>
      <c r="F122" t="s">
        <v>10</v>
      </c>
      <c r="G122" s="23" t="str">
        <f>VLOOKUP(E122,Blad2!$A$2:$B$312,2,FALSE)</f>
        <v>3849BE0-01H</v>
      </c>
      <c r="H122">
        <v>10000</v>
      </c>
    </row>
    <row r="123" spans="1:8" x14ac:dyDescent="0.25">
      <c r="A123" s="23" t="str">
        <f>VLOOKUP(E123,Blad2!$D$2:$E$312,2,FALSE)</f>
        <v>109001 - Elim</v>
      </c>
      <c r="B123" t="s">
        <v>467</v>
      </c>
      <c r="C123" t="s">
        <v>894</v>
      </c>
      <c r="D123" t="s">
        <v>895</v>
      </c>
      <c r="E123" s="29" t="s">
        <v>470</v>
      </c>
      <c r="F123" t="s">
        <v>23</v>
      </c>
      <c r="G123" s="23" t="str">
        <f>VLOOKUP(E123,Blad2!$A$2:$B$312,2,FALSE)</f>
        <v>3882AL46-01T</v>
      </c>
      <c r="H123">
        <v>81000</v>
      </c>
    </row>
    <row r="124" spans="1:8" x14ac:dyDescent="0.25">
      <c r="A124" s="23" t="str">
        <f>VLOOKUP(E124,Blad2!$D$2:$E$312,2,FALSE)</f>
        <v>115501 - Sparrenheide I</v>
      </c>
      <c r="B124" t="s">
        <v>1253</v>
      </c>
      <c r="C124" t="s">
        <v>471</v>
      </c>
      <c r="D124" t="s">
        <v>973</v>
      </c>
      <c r="E124" s="29">
        <v>10057683</v>
      </c>
      <c r="F124" t="s">
        <v>10</v>
      </c>
      <c r="G124" s="23" t="str">
        <f>VLOOKUP(E124,Blad2!$A$2:$B$312,2,FALSE)</f>
        <v>3971DA01-02T</v>
      </c>
      <c r="H124">
        <v>126000</v>
      </c>
    </row>
    <row r="125" spans="1:8" x14ac:dyDescent="0.25">
      <c r="A125" s="23" t="str">
        <f>VLOOKUP(E125,Blad2!$D$2:$E$312,2,FALSE)</f>
        <v>115501 - Sparrenheide I</v>
      </c>
      <c r="B125" t="s">
        <v>1253</v>
      </c>
      <c r="C125" t="s">
        <v>471</v>
      </c>
      <c r="D125" t="s">
        <v>973</v>
      </c>
      <c r="E125" s="29">
        <v>10057679</v>
      </c>
      <c r="F125" t="s">
        <v>10</v>
      </c>
      <c r="G125" s="23" t="str">
        <f>VLOOKUP(E125,Blad2!$A$2:$B$312,2,FALSE)</f>
        <v>3971DA01-01T</v>
      </c>
      <c r="H125">
        <v>62000</v>
      </c>
    </row>
    <row r="126" spans="1:8" x14ac:dyDescent="0.25">
      <c r="A126" s="23" t="str">
        <f>VLOOKUP(E126,Blad2!$D$2:$E$312,2,FALSE)</f>
        <v>115502 - Sparrenheide II</v>
      </c>
      <c r="B126" t="s">
        <v>1066</v>
      </c>
      <c r="C126" t="s">
        <v>1067</v>
      </c>
      <c r="D126" t="s">
        <v>973</v>
      </c>
      <c r="E126" s="29">
        <v>10057687</v>
      </c>
      <c r="F126" t="s">
        <v>10</v>
      </c>
      <c r="G126" s="23" t="str">
        <f>VLOOKUP(E126,Blad2!$A$2:$B$312,2,FALSE)</f>
        <v>3971DA01-03T</v>
      </c>
      <c r="H126">
        <v>14000</v>
      </c>
    </row>
    <row r="127" spans="1:8" x14ac:dyDescent="0.25">
      <c r="A127" s="23" t="str">
        <f>VLOOKUP(E127,Blad2!$D$2:$E$312,2,FALSE)</f>
        <v>119901 - Rehoboth</v>
      </c>
      <c r="B127" t="s">
        <v>475</v>
      </c>
      <c r="C127" t="s">
        <v>1278</v>
      </c>
      <c r="D127" t="s">
        <v>472</v>
      </c>
      <c r="E127" s="29" t="s">
        <v>476</v>
      </c>
      <c r="F127" t="s">
        <v>23</v>
      </c>
      <c r="G127" s="23" t="str">
        <f>VLOOKUP(E127,Blad2!$A$2:$B$312,2,FALSE)</f>
        <v>3973VJ10-02H</v>
      </c>
      <c r="H127">
        <v>151000</v>
      </c>
    </row>
    <row r="128" spans="1:8" x14ac:dyDescent="0.25">
      <c r="A128" s="23" t="str">
        <f>VLOOKUP(E128,Blad2!$D$2:$E$312,2,FALSE)</f>
        <v>120701 - Bunninchem</v>
      </c>
      <c r="B128" t="s">
        <v>1108</v>
      </c>
      <c r="C128" t="s">
        <v>1109</v>
      </c>
      <c r="D128" t="s">
        <v>477</v>
      </c>
      <c r="E128" s="29" t="s">
        <v>479</v>
      </c>
      <c r="F128" s="23" t="s">
        <v>13</v>
      </c>
      <c r="G128" s="23" t="str">
        <f>VLOOKUP(E128,Blad2!$A$2:$B$312,2,FALSE)</f>
        <v>3981EJ26-05T</v>
      </c>
      <c r="H128">
        <v>211000</v>
      </c>
    </row>
    <row r="129" spans="1:8" x14ac:dyDescent="0.25">
      <c r="A129" s="23" t="str">
        <f>VLOOKUP(E129,Blad2!$D$2:$E$312,2,FALSE)</f>
        <v>120702 - Burgemeester van der Weijer</v>
      </c>
      <c r="B129" t="s">
        <v>991</v>
      </c>
      <c r="C129" t="s">
        <v>992</v>
      </c>
      <c r="D129" t="s">
        <v>477</v>
      </c>
      <c r="E129" s="24" t="s">
        <v>480</v>
      </c>
      <c r="F129" s="23" t="s">
        <v>13</v>
      </c>
      <c r="G129" s="23" t="str">
        <f>VLOOKUP(E129,Blad2!$A$2:$B$312,2,FALSE)</f>
        <v>3981EK30-01H</v>
      </c>
      <c r="H129">
        <v>13000</v>
      </c>
    </row>
    <row r="130" spans="1:8" x14ac:dyDescent="0.25">
      <c r="A130" s="23" t="str">
        <f>VLOOKUP(E130,Blad2!$D$2:$E$312,2,FALSE)</f>
        <v>130001 - Talita</v>
      </c>
      <c r="B130" t="s">
        <v>1063</v>
      </c>
      <c r="C130" t="s">
        <v>732</v>
      </c>
      <c r="D130" t="s">
        <v>733</v>
      </c>
      <c r="E130" s="29" t="s">
        <v>734</v>
      </c>
      <c r="F130" t="s">
        <v>23</v>
      </c>
      <c r="G130" s="23" t="str">
        <f>VLOOKUP(E130,Blad2!$A$2:$B$312,2,FALSE)</f>
        <v>3994KZ01-01T</v>
      </c>
      <c r="H130">
        <v>35000</v>
      </c>
    </row>
    <row r="131" spans="1:8" x14ac:dyDescent="0.25">
      <c r="A131" s="23" t="str">
        <f>VLOOKUP(E131,Blad2!$D$2:$E$312,2,FALSE)</f>
        <v>108801 - Huis ter Leede</v>
      </c>
      <c r="B131" t="s">
        <v>488</v>
      </c>
      <c r="C131" t="s">
        <v>1212</v>
      </c>
      <c r="D131" t="s">
        <v>485</v>
      </c>
      <c r="E131" s="24" t="s">
        <v>490</v>
      </c>
      <c r="F131" t="s">
        <v>23</v>
      </c>
      <c r="G131" s="23" t="str">
        <f>VLOOKUP(E131,Blad2!$A$2:$B$312,2,FALSE)</f>
        <v>4143EN01-01T</v>
      </c>
      <c r="H131">
        <v>154000</v>
      </c>
    </row>
    <row r="132" spans="1:8" x14ac:dyDescent="0.25">
      <c r="A132" s="23" t="str">
        <f>VLOOKUP(E132,Blad2!$D$2:$E$312,2,FALSE)</f>
        <v>108801 - Huis ter Leede</v>
      </c>
      <c r="B132" t="s">
        <v>488</v>
      </c>
      <c r="C132" t="s">
        <v>1212</v>
      </c>
      <c r="D132" t="s">
        <v>485</v>
      </c>
      <c r="E132" s="24" t="s">
        <v>491</v>
      </c>
      <c r="F132" t="s">
        <v>23</v>
      </c>
      <c r="G132" s="23" t="str">
        <f>VLOOKUP(E132,Blad2!$A$2:$B$312,2,FALSE)</f>
        <v>4143EN01-02TB</v>
      </c>
      <c r="H132">
        <v>238000</v>
      </c>
    </row>
    <row r="133" spans="1:8" x14ac:dyDescent="0.25">
      <c r="A133" s="23" t="str">
        <f>VLOOKUP(E133,Blad2!$D$2:$E$312,2,FALSE)</f>
        <v>108801 - Huis ter Leede</v>
      </c>
      <c r="B133" t="s">
        <v>488</v>
      </c>
      <c r="C133" t="s">
        <v>489</v>
      </c>
      <c r="D133" t="s">
        <v>485</v>
      </c>
      <c r="E133" s="29" t="s">
        <v>492</v>
      </c>
      <c r="F133" t="s">
        <v>23</v>
      </c>
      <c r="G133" s="23" t="str">
        <f>VLOOKUP(E133,Blad2!$A$2:$B$312,2,FALSE)</f>
        <v>4143EN01-03T</v>
      </c>
      <c r="H133">
        <v>48000</v>
      </c>
    </row>
    <row r="134" spans="1:8" x14ac:dyDescent="0.25">
      <c r="A134" s="23" t="str">
        <f>VLOOKUP(E134,Blad2!$D$2:$E$312,2,FALSE)</f>
        <v>108803 - Beukelaar</v>
      </c>
      <c r="B134" t="s">
        <v>493</v>
      </c>
      <c r="C134" t="s">
        <v>995</v>
      </c>
      <c r="D134" t="s">
        <v>485</v>
      </c>
      <c r="E134" s="29" t="s">
        <v>495</v>
      </c>
      <c r="F134" t="s">
        <v>23</v>
      </c>
      <c r="G134" s="23" t="str">
        <f>VLOOKUP(E134,Blad2!$A$2:$B$312,2,FALSE)</f>
        <v>4143EV81-02T</v>
      </c>
      <c r="H134">
        <v>131000</v>
      </c>
    </row>
    <row r="135" spans="1:8" x14ac:dyDescent="0.25">
      <c r="A135" s="23" t="str">
        <f>VLOOKUP(E135,Blad2!$D$2:$E$312,2,FALSE)</f>
        <v>116401 - Wolfshoek</v>
      </c>
      <c r="B135" t="s">
        <v>1026</v>
      </c>
      <c r="C135" t="s">
        <v>1027</v>
      </c>
      <c r="D135" t="s">
        <v>497</v>
      </c>
      <c r="E135" s="29">
        <v>10057689</v>
      </c>
      <c r="F135" t="s">
        <v>10</v>
      </c>
      <c r="G135" s="23" t="str">
        <f>VLOOKUP(E135,Blad2!$A$2:$B$312,2,FALSE)</f>
        <v>4461WL18-05T</v>
      </c>
      <c r="H135">
        <v>44000</v>
      </c>
    </row>
    <row r="136" spans="1:8" x14ac:dyDescent="0.25">
      <c r="A136" s="23" t="str">
        <f>VLOOKUP(E136,Blad2!$D$2:$E$312,2,FALSE)</f>
        <v>108701 - Randhof</v>
      </c>
      <c r="B136" t="s">
        <v>1040</v>
      </c>
      <c r="C136" t="s">
        <v>496</v>
      </c>
      <c r="D136" t="s">
        <v>497</v>
      </c>
      <c r="E136" s="29" t="s">
        <v>499</v>
      </c>
      <c r="F136" t="s">
        <v>23</v>
      </c>
      <c r="G136" s="23" t="str">
        <f>VLOOKUP(E136,Blad2!$A$2:$B$312,2,FALSE)</f>
        <v>4461WL18-01T</v>
      </c>
      <c r="H136">
        <v>65000</v>
      </c>
    </row>
    <row r="137" spans="1:8" x14ac:dyDescent="0.25">
      <c r="A137" s="23" t="str">
        <f>VLOOKUP(E137,Blad2!$D$2:$E$312,2,FALSE)</f>
        <v>108701 - Randhof</v>
      </c>
      <c r="B137" t="s">
        <v>1040</v>
      </c>
      <c r="C137" t="s">
        <v>496</v>
      </c>
      <c r="D137" t="s">
        <v>497</v>
      </c>
      <c r="E137" s="29" t="s">
        <v>498</v>
      </c>
      <c r="F137" t="s">
        <v>23</v>
      </c>
      <c r="G137" s="23" t="str">
        <f>VLOOKUP(E137,Blad2!$A$2:$B$312,2,FALSE)</f>
        <v>4461WL18-02T</v>
      </c>
      <c r="H137">
        <v>85000</v>
      </c>
    </row>
    <row r="138" spans="1:8" x14ac:dyDescent="0.25">
      <c r="A138" s="23" t="str">
        <f>VLOOKUP(E138,Blad2!$D$2:$E$312,2,FALSE)</f>
        <v>108701 - Randhof</v>
      </c>
      <c r="B138" t="s">
        <v>1040</v>
      </c>
      <c r="C138" t="s">
        <v>496</v>
      </c>
      <c r="D138" t="s">
        <v>497</v>
      </c>
      <c r="E138" s="29" t="s">
        <v>500</v>
      </c>
      <c r="F138" t="s">
        <v>23</v>
      </c>
      <c r="G138" s="23" t="str">
        <f>VLOOKUP(E138,Blad2!$A$2:$B$312,2,FALSE)</f>
        <v>4461WL18-03T</v>
      </c>
      <c r="H138">
        <v>119000</v>
      </c>
    </row>
    <row r="139" spans="1:8" x14ac:dyDescent="0.25">
      <c r="A139" s="23" t="str">
        <f>VLOOKUP(E139,Blad2!$D$2:$E$312,2,FALSE)</f>
        <v>108702 - Nassauhof</v>
      </c>
      <c r="B139" t="s">
        <v>501</v>
      </c>
      <c r="C139" t="s">
        <v>885</v>
      </c>
      <c r="D139" t="s">
        <v>497</v>
      </c>
      <c r="E139" s="24" t="s">
        <v>502</v>
      </c>
      <c r="F139" t="s">
        <v>23</v>
      </c>
      <c r="G139" s="23" t="str">
        <f>VLOOKUP(E139,Blad2!$A$2:$B$312,2,FALSE)</f>
        <v>4461WL18-04T</v>
      </c>
      <c r="H139">
        <v>30000</v>
      </c>
    </row>
    <row r="140" spans="1:8" x14ac:dyDescent="0.25">
      <c r="A140" s="23" t="str">
        <f>VLOOKUP(E140,Blad2!$D$2:$E$312,2,FALSE)</f>
        <v>115201 - Lointhoven II</v>
      </c>
      <c r="B140" t="s">
        <v>1246</v>
      </c>
      <c r="C140" t="s">
        <v>1247</v>
      </c>
      <c r="D140" t="s">
        <v>504</v>
      </c>
      <c r="E140" s="29">
        <v>10057675</v>
      </c>
      <c r="F140" t="s">
        <v>10</v>
      </c>
      <c r="G140" s="23" t="str">
        <f>VLOOKUP(E140,Blad2!$A$2:$B$312,2,FALSE)</f>
        <v>5141AM83-01T</v>
      </c>
      <c r="H140">
        <v>35000</v>
      </c>
    </row>
    <row r="141" spans="1:8" x14ac:dyDescent="0.25">
      <c r="A141" s="23" t="str">
        <f>VLOOKUP(E141,Blad2!$D$2:$E$312,2,FALSE)</f>
        <v>115903 - De Wielewaal IV</v>
      </c>
      <c r="B141" t="s">
        <v>1036</v>
      </c>
      <c r="C141" t="s">
        <v>508</v>
      </c>
      <c r="D141" t="s">
        <v>505</v>
      </c>
      <c r="E141" s="24" t="s">
        <v>509</v>
      </c>
      <c r="F141" t="s">
        <v>23</v>
      </c>
      <c r="G141" s="23" t="str">
        <f>VLOOKUP(E141,Blad2!$A$2:$B$312,2,FALSE)</f>
        <v>5301GR06-01H</v>
      </c>
      <c r="H141">
        <v>16000</v>
      </c>
    </row>
    <row r="142" spans="1:8" x14ac:dyDescent="0.25">
      <c r="A142" s="23" t="str">
        <f>VLOOKUP(E142,Blad2!$D$2:$E$312,2,FALSE)</f>
        <v>115901 - De Wielewaal I</v>
      </c>
      <c r="B142" t="s">
        <v>1154</v>
      </c>
      <c r="C142" t="s">
        <v>1155</v>
      </c>
      <c r="D142" t="s">
        <v>505</v>
      </c>
      <c r="E142" s="29" t="s">
        <v>506</v>
      </c>
      <c r="F142" t="s">
        <v>23</v>
      </c>
      <c r="G142" s="23" t="str">
        <f>VLOOKUP(E142,Blad2!$A$2:$B$312,2,FALSE)</f>
        <v>5301GV01-01T</v>
      </c>
      <c r="H142">
        <v>197000</v>
      </c>
    </row>
    <row r="143" spans="1:8" x14ac:dyDescent="0.25">
      <c r="A143" s="23" t="str">
        <f>VLOOKUP(E143,Blad2!$D$2:$E$312,2,FALSE)</f>
        <v>115901 - De Wielewaal I</v>
      </c>
      <c r="B143" t="s">
        <v>1154</v>
      </c>
      <c r="C143" t="s">
        <v>1155</v>
      </c>
      <c r="D143" t="s">
        <v>505</v>
      </c>
      <c r="E143" s="29" t="s">
        <v>507</v>
      </c>
      <c r="F143" t="s">
        <v>23</v>
      </c>
      <c r="G143" s="23" t="str">
        <f>VLOOKUP(E143,Blad2!$A$2:$B$312,2,FALSE)</f>
        <v>5301GV01-02T</v>
      </c>
      <c r="H143">
        <v>55000</v>
      </c>
    </row>
    <row r="144" spans="1:8" x14ac:dyDescent="0.25">
      <c r="A144" s="23" t="str">
        <f>VLOOKUP(E144,Blad2!$D$2:$E$312,2,FALSE)</f>
        <v>106401 - De Honskamp</v>
      </c>
      <c r="B144" t="s">
        <v>517</v>
      </c>
      <c r="C144" t="s">
        <v>842</v>
      </c>
      <c r="D144" t="s">
        <v>515</v>
      </c>
      <c r="E144" s="24" t="s">
        <v>518</v>
      </c>
      <c r="F144" s="23" t="s">
        <v>13</v>
      </c>
      <c r="G144" s="23" t="str">
        <f>VLOOKUP(E144,Blad2!$A$2:$B$312,2,FALSE)</f>
        <v>6741AA25-01T</v>
      </c>
      <c r="H144">
        <v>31000</v>
      </c>
    </row>
    <row r="145" spans="1:8" x14ac:dyDescent="0.25">
      <c r="A145" s="23" t="str">
        <f>VLOOKUP(E145,Blad2!$D$2:$E$312,2,FALSE)</f>
        <v>106401 - De Honskamp</v>
      </c>
      <c r="B145" t="s">
        <v>517</v>
      </c>
      <c r="C145" t="s">
        <v>842</v>
      </c>
      <c r="D145" t="s">
        <v>515</v>
      </c>
      <c r="E145" s="24" t="s">
        <v>519</v>
      </c>
      <c r="F145" s="23" t="s">
        <v>13</v>
      </c>
      <c r="G145" s="23" t="str">
        <f>VLOOKUP(E145,Blad2!$A$2:$B$312,2,FALSE)</f>
        <v>6741AA25-02T</v>
      </c>
      <c r="H145">
        <v>71000</v>
      </c>
    </row>
    <row r="146" spans="1:8" x14ac:dyDescent="0.25">
      <c r="A146" s="23" t="str">
        <f>VLOOKUP(E146,Blad2!$D$2:$E$312,2,FALSE)</f>
        <v>106402 - Tuinzicht</v>
      </c>
      <c r="B146" t="s">
        <v>1304</v>
      </c>
      <c r="C146" t="s">
        <v>1305</v>
      </c>
      <c r="D146" t="s">
        <v>1306</v>
      </c>
      <c r="E146" s="24" t="s">
        <v>516</v>
      </c>
      <c r="F146" s="23" t="s">
        <v>13</v>
      </c>
      <c r="G146" s="23" t="str">
        <f>VLOOKUP(E146,Blad2!$A$2:$B$312,2,FALSE)</f>
        <v>6741AA25-03H</v>
      </c>
      <c r="H146">
        <v>13000</v>
      </c>
    </row>
    <row r="147" spans="1:8" x14ac:dyDescent="0.25">
      <c r="A147" s="23" t="str">
        <f>VLOOKUP(E147,Blad2!$D$2:$E$312,2,FALSE)</f>
        <v>104501 - De Oude Plataan</v>
      </c>
      <c r="B147" t="s">
        <v>520</v>
      </c>
      <c r="C147" t="s">
        <v>840</v>
      </c>
      <c r="D147" t="s">
        <v>521</v>
      </c>
      <c r="E147" s="29" t="s">
        <v>523</v>
      </c>
      <c r="F147" s="23" t="s">
        <v>13</v>
      </c>
      <c r="G147" s="23" t="str">
        <f>VLOOKUP(E147,Blad2!$A$2:$B$312,2,FALSE)</f>
        <v>6953BZ05-05T</v>
      </c>
      <c r="H147">
        <v>99000</v>
      </c>
    </row>
    <row r="148" spans="1:8" x14ac:dyDescent="0.25">
      <c r="A148" s="23" t="str">
        <f>VLOOKUP(E148,Blad2!$D$2:$E$312,2,FALSE)</f>
        <v>104503 - De Berken</v>
      </c>
      <c r="B148" t="s">
        <v>526</v>
      </c>
      <c r="C148" t="s">
        <v>1315</v>
      </c>
      <c r="D148" t="s">
        <v>521</v>
      </c>
      <c r="E148" s="29" t="s">
        <v>527</v>
      </c>
      <c r="F148" s="23" t="s">
        <v>13</v>
      </c>
      <c r="G148" s="23" t="str">
        <f>VLOOKUP(E148,Blad2!$A$2:$B$312,2,FALSE)</f>
        <v>6953BZ21-02H</v>
      </c>
      <c r="H148">
        <v>6000</v>
      </c>
    </row>
    <row r="149" spans="1:8" x14ac:dyDescent="0.25">
      <c r="A149" s="23" t="str">
        <f>VLOOKUP(E149,Blad2!$D$2:$E$312,2,FALSE)</f>
        <v>104503 - De Berken</v>
      </c>
      <c r="B149" t="s">
        <v>524</v>
      </c>
      <c r="C149" t="s">
        <v>1183</v>
      </c>
      <c r="D149" t="s">
        <v>521</v>
      </c>
      <c r="E149" s="29" t="s">
        <v>525</v>
      </c>
      <c r="F149" t="s">
        <v>23</v>
      </c>
      <c r="G149" s="23" t="str">
        <f>VLOOKUP(E149,Blad2!$A$2:$B$312,2,FALSE)</f>
        <v>6953BZ21-01H</v>
      </c>
      <c r="H149">
        <v>3500</v>
      </c>
    </row>
    <row r="150" spans="1:8" x14ac:dyDescent="0.25">
      <c r="A150" s="23" t="str">
        <f>VLOOKUP(E150,Blad2!$D$2:$E$312,2,FALSE)</f>
        <v>104504 - De Hazelaar</v>
      </c>
      <c r="B150" t="s">
        <v>528</v>
      </c>
      <c r="C150" t="s">
        <v>1183</v>
      </c>
      <c r="D150" t="s">
        <v>521</v>
      </c>
      <c r="E150" s="29" t="s">
        <v>529</v>
      </c>
      <c r="F150" s="23" t="s">
        <v>13</v>
      </c>
      <c r="G150" s="23" t="str">
        <f>VLOOKUP(E150,Blad2!$A$2:$B$312,2,FALSE)</f>
        <v>6953BZ21-03H</v>
      </c>
      <c r="H150">
        <v>60000</v>
      </c>
    </row>
    <row r="151" spans="1:8" x14ac:dyDescent="0.25">
      <c r="A151" s="23" t="str">
        <f>VLOOKUP(E151,Blad2!$D$2:$E$312,2,FALSE)</f>
        <v>104501 - De Oude Plataan</v>
      </c>
      <c r="B151" t="s">
        <v>520</v>
      </c>
      <c r="C151" t="s">
        <v>840</v>
      </c>
      <c r="D151" t="s">
        <v>521</v>
      </c>
      <c r="E151" s="29" t="s">
        <v>522</v>
      </c>
      <c r="F151" s="23" t="s">
        <v>13</v>
      </c>
      <c r="G151" s="23" t="str">
        <f>VLOOKUP(E151,Blad2!$A$2:$B$312,2,FALSE)</f>
        <v>6953BZ05-04T</v>
      </c>
      <c r="H151">
        <v>131000</v>
      </c>
    </row>
    <row r="152" spans="1:8" x14ac:dyDescent="0.25">
      <c r="A152" s="23" t="str">
        <f>VLOOKUP(E152,Blad2!$D$2:$E$312,2,FALSE)</f>
        <v>130201 - Vogelvlucht</v>
      </c>
      <c r="B152" t="s">
        <v>856</v>
      </c>
      <c r="C152" t="s">
        <v>753</v>
      </c>
      <c r="D152" t="s">
        <v>754</v>
      </c>
      <c r="E152" s="29" t="s">
        <v>755</v>
      </c>
      <c r="F152" t="s">
        <v>23</v>
      </c>
      <c r="G152" s="23" t="str">
        <f>VLOOKUP(E152,Blad2!$A$2:$B$312,2,FALSE)</f>
        <v>6987GT02-01T</v>
      </c>
      <c r="H152">
        <v>37000</v>
      </c>
    </row>
    <row r="153" spans="1:8" x14ac:dyDescent="0.25">
      <c r="A153" s="23" t="str">
        <f>VLOOKUP(E153,Blad2!$D$2:$E$312,2,FALSE)</f>
        <v>119701 - Veerhuis</v>
      </c>
      <c r="B153" t="s">
        <v>1301</v>
      </c>
      <c r="C153" t="s">
        <v>1302</v>
      </c>
      <c r="D153" t="s">
        <v>530</v>
      </c>
      <c r="E153" s="29" t="s">
        <v>531</v>
      </c>
      <c r="F153" s="23" t="s">
        <v>13</v>
      </c>
      <c r="G153" s="23" t="str">
        <f>VLOOKUP(E153,Blad2!$A$2:$B$312,2,FALSE)</f>
        <v>6991DV61-01H</v>
      </c>
      <c r="H153">
        <v>82000</v>
      </c>
    </row>
    <row r="154" spans="1:8" x14ac:dyDescent="0.25">
      <c r="A154" s="23" t="str">
        <f>VLOOKUP(E154,Blad2!$D$2:$E$312,2,FALSE)</f>
        <v>261401  - De Rhederhof</v>
      </c>
      <c r="B154" t="s">
        <v>1117</v>
      </c>
      <c r="C154" t="s">
        <v>1118</v>
      </c>
      <c r="D154" t="s">
        <v>530</v>
      </c>
      <c r="E154" s="29" t="s">
        <v>821</v>
      </c>
      <c r="F154" s="23" t="s">
        <v>13</v>
      </c>
      <c r="G154" s="23" t="str">
        <f>VLOOKUP(E154,Blad2!$A$2:$B$312,2,FALSE)</f>
        <v>6991DV61-02T</v>
      </c>
      <c r="H154">
        <v>143000</v>
      </c>
    </row>
    <row r="155" spans="1:8" x14ac:dyDescent="0.25">
      <c r="A155" s="23" t="str">
        <f>VLOOKUP(E155,Blad2!$D$2:$E$312,2,FALSE)</f>
        <v>261401  - De Rhederhof</v>
      </c>
      <c r="B155" t="s">
        <v>1117</v>
      </c>
      <c r="C155" t="s">
        <v>1118</v>
      </c>
      <c r="D155" t="s">
        <v>530</v>
      </c>
      <c r="E155" s="29" t="s">
        <v>820</v>
      </c>
      <c r="F155" s="23" t="s">
        <v>13</v>
      </c>
      <c r="G155" s="23" t="str">
        <f>VLOOKUP(E155,Blad2!$A$2:$B$312,2,FALSE)</f>
        <v>6991DV61-03T</v>
      </c>
      <c r="H155">
        <v>271000</v>
      </c>
    </row>
    <row r="156" spans="1:8" x14ac:dyDescent="0.25">
      <c r="A156" s="23" t="str">
        <f>VLOOKUP(E156,Blad2!$D$2:$E$312,2,FALSE)</f>
        <v>261401  - De Rhederhof</v>
      </c>
      <c r="B156" t="s">
        <v>818</v>
      </c>
      <c r="C156" t="s">
        <v>946</v>
      </c>
      <c r="D156" t="s">
        <v>530</v>
      </c>
      <c r="E156" s="24" t="s">
        <v>819</v>
      </c>
      <c r="F156" s="23" t="s">
        <v>13</v>
      </c>
      <c r="G156" s="23" t="str">
        <f>VLOOKUP(E156,Blad2!$A$2:$B$312,2,FALSE)</f>
        <v>6991DV61-04H</v>
      </c>
      <c r="H156">
        <v>20000</v>
      </c>
    </row>
    <row r="157" spans="1:8" x14ac:dyDescent="0.25">
      <c r="A157" s="23" t="str">
        <f>VLOOKUP(E157,Blad2!$D$2:$E$312,2,FALSE)</f>
        <v>119702 - De Brink</v>
      </c>
      <c r="B157" t="s">
        <v>1311</v>
      </c>
      <c r="C157" t="s">
        <v>1302</v>
      </c>
      <c r="D157" t="s">
        <v>530</v>
      </c>
      <c r="E157" s="29" t="s">
        <v>532</v>
      </c>
      <c r="F157" s="23" t="s">
        <v>13</v>
      </c>
      <c r="G157" s="23" t="str">
        <f>VLOOKUP(E157,Blad2!$A$2:$B$312,2,FALSE)</f>
        <v>6991DV61-05H</v>
      </c>
      <c r="H157">
        <v>24000</v>
      </c>
    </row>
    <row r="158" spans="1:8" x14ac:dyDescent="0.25">
      <c r="A158" s="23" t="str">
        <f>VLOOKUP(E158,Blad2!$D$2:$E$312,2,FALSE)</f>
        <v>106601 - Het Weerdje</v>
      </c>
      <c r="B158" t="s">
        <v>1194</v>
      </c>
      <c r="C158" t="s">
        <v>1195</v>
      </c>
      <c r="D158" t="s">
        <v>534</v>
      </c>
      <c r="E158" s="29">
        <v>43332506</v>
      </c>
      <c r="F158" t="s">
        <v>10</v>
      </c>
      <c r="G158" s="23" t="str">
        <f>VLOOKUP(E158,Blad2!$A$2:$B$312,2,FALSE)</f>
        <v>7006BE01-02T</v>
      </c>
      <c r="H158">
        <v>23000</v>
      </c>
    </row>
    <row r="159" spans="1:8" x14ac:dyDescent="0.25">
      <c r="A159" s="23" t="str">
        <f>VLOOKUP(E159,Blad2!$D$2:$E$312,2,FALSE)</f>
        <v>106601 - Het Weerdje</v>
      </c>
      <c r="B159" t="s">
        <v>533</v>
      </c>
      <c r="C159" t="s">
        <v>979</v>
      </c>
      <c r="D159" t="s">
        <v>534</v>
      </c>
      <c r="E159" s="29">
        <v>43332505</v>
      </c>
      <c r="F159" t="s">
        <v>10</v>
      </c>
      <c r="G159" s="23" t="str">
        <f>VLOOKUP(E159,Blad2!$A$2:$B$312,2,FALSE)</f>
        <v>7006BE01-01T</v>
      </c>
      <c r="H159">
        <v>16000</v>
      </c>
    </row>
    <row r="160" spans="1:8" x14ac:dyDescent="0.25">
      <c r="A160" s="23" t="str">
        <f>VLOOKUP(E160,Blad2!$D$2:$E$312,2,FALSE)</f>
        <v>106601 - Het Weerdje</v>
      </c>
      <c r="B160" t="s">
        <v>533</v>
      </c>
      <c r="C160" t="s">
        <v>979</v>
      </c>
      <c r="D160" t="s">
        <v>534</v>
      </c>
      <c r="E160" s="29">
        <v>43332506</v>
      </c>
      <c r="F160" t="s">
        <v>10</v>
      </c>
      <c r="G160" s="23" t="str">
        <f>VLOOKUP(E160,Blad2!$A$2:$B$312,2,FALSE)</f>
        <v>7006BE01-02T</v>
      </c>
      <c r="H160">
        <v>13000</v>
      </c>
    </row>
    <row r="161" spans="1:8" x14ac:dyDescent="0.25">
      <c r="A161" s="23" t="str">
        <f>VLOOKUP(E161,Blad2!$D$2:$E$312,2,FALSE)</f>
        <v>111701 - De Baander I</v>
      </c>
      <c r="B161" t="s">
        <v>997</v>
      </c>
      <c r="C161" t="s">
        <v>535</v>
      </c>
      <c r="D161" t="s">
        <v>536</v>
      </c>
      <c r="E161" s="29" t="s">
        <v>537</v>
      </c>
      <c r="F161" t="s">
        <v>23</v>
      </c>
      <c r="G161" s="23" t="str">
        <f>VLOOKUP(E161,Blad2!$A$2:$B$312,2,FALSE)</f>
        <v>7061CD40-01H</v>
      </c>
      <c r="H161">
        <v>59000</v>
      </c>
    </row>
    <row r="162" spans="1:8" x14ac:dyDescent="0.25">
      <c r="A162" s="23" t="str">
        <f>VLOOKUP(E162,Blad2!$D$2:$E$312,2,FALSE)</f>
        <v>121401 - De Pelkwijk I</v>
      </c>
      <c r="B162" t="s">
        <v>540</v>
      </c>
      <c r="C162" t="s">
        <v>1120</v>
      </c>
      <c r="D162" t="s">
        <v>1124</v>
      </c>
      <c r="E162" s="29" t="s">
        <v>541</v>
      </c>
      <c r="F162" s="23" t="s">
        <v>13</v>
      </c>
      <c r="G162" s="23" t="str">
        <f>VLOOKUP(E162,Blad2!$A$2:$B$312,2,FALSE)</f>
        <v>7101WL95-01T</v>
      </c>
      <c r="H162">
        <v>96000</v>
      </c>
    </row>
    <row r="163" spans="1:8" x14ac:dyDescent="0.25">
      <c r="A163" s="23" t="str">
        <f>VLOOKUP(E163,Blad2!$D$2:$E$312,2,FALSE)</f>
        <v>121401 - De Pelkwijk I</v>
      </c>
      <c r="B163" t="s">
        <v>540</v>
      </c>
      <c r="C163" t="s">
        <v>1120</v>
      </c>
      <c r="D163" t="s">
        <v>1124</v>
      </c>
      <c r="E163" s="29" t="s">
        <v>542</v>
      </c>
      <c r="F163" s="23" t="s">
        <v>13</v>
      </c>
      <c r="G163" s="23" t="str">
        <f>VLOOKUP(E163,Blad2!$A$2:$B$312,2,FALSE)</f>
        <v>7101WL95-02T</v>
      </c>
      <c r="H163">
        <v>90000</v>
      </c>
    </row>
    <row r="164" spans="1:8" x14ac:dyDescent="0.25">
      <c r="A164" s="23" t="str">
        <f>VLOOKUP(E164,Blad2!$D$2:$E$312,2,FALSE)</f>
        <v>121403 - De Pelkwijk III</v>
      </c>
      <c r="B164" t="s">
        <v>540</v>
      </c>
      <c r="C164" t="s">
        <v>1120</v>
      </c>
      <c r="D164" t="s">
        <v>1133</v>
      </c>
      <c r="E164" s="29" t="s">
        <v>539</v>
      </c>
      <c r="F164" s="23" t="s">
        <v>13</v>
      </c>
      <c r="G164" s="23" t="str">
        <f>VLOOKUP(E164,Blad2!$A$2:$B$312,2,FALSE)</f>
        <v>7101WL95-03H</v>
      </c>
      <c r="H164">
        <v>69000</v>
      </c>
    </row>
    <row r="165" spans="1:8" x14ac:dyDescent="0.25">
      <c r="A165" s="23" t="str">
        <f>VLOOKUP(E165,Blad2!$D$2:$E$312,2,FALSE)</f>
        <v>121401 - De Pelkwijk I</v>
      </c>
      <c r="B165" t="s">
        <v>540</v>
      </c>
      <c r="C165" t="s">
        <v>1120</v>
      </c>
      <c r="D165" t="s">
        <v>538</v>
      </c>
      <c r="E165" s="24" t="s">
        <v>543</v>
      </c>
      <c r="F165" s="23" t="s">
        <v>13</v>
      </c>
      <c r="G165" s="23" t="str">
        <f>VLOOKUP(E165,Blad2!$A$2:$B$312,2,FALSE)</f>
        <v>7101WL95-02T</v>
      </c>
      <c r="H165">
        <v>266000</v>
      </c>
    </row>
    <row r="166" spans="1:8" x14ac:dyDescent="0.25">
      <c r="A166" s="23" t="str">
        <f>VLOOKUP(E166,Blad2!$D$2:$E$312,2,FALSE)</f>
        <v>101901 - De Meergaarden I</v>
      </c>
      <c r="B166" t="s">
        <v>956</v>
      </c>
      <c r="C166" t="s">
        <v>544</v>
      </c>
      <c r="D166" t="s">
        <v>545</v>
      </c>
      <c r="E166" s="29" t="s">
        <v>547</v>
      </c>
      <c r="F166" s="23" t="s">
        <v>13</v>
      </c>
      <c r="G166" s="23" t="str">
        <f>VLOOKUP(E166,Blad2!$A$2:$B$312,2,FALSE)</f>
        <v>7151DW06-01T</v>
      </c>
      <c r="H166">
        <v>185000</v>
      </c>
    </row>
    <row r="167" spans="1:8" x14ac:dyDescent="0.25">
      <c r="A167" s="23" t="str">
        <f>VLOOKUP(E167,Blad2!$D$2:$E$312,2,FALSE)</f>
        <v>110301 - De Berk</v>
      </c>
      <c r="B167" t="s">
        <v>1141</v>
      </c>
      <c r="C167" t="s">
        <v>1142</v>
      </c>
      <c r="D167" t="s">
        <v>1143</v>
      </c>
      <c r="E167" s="29" t="s">
        <v>550</v>
      </c>
      <c r="F167" t="s">
        <v>23</v>
      </c>
      <c r="G167" s="23" t="str">
        <f>VLOOKUP(E167,Blad2!$A$2:$B$312,2,FALSE)</f>
        <v>7213CS61-04H</v>
      </c>
      <c r="H167">
        <v>24000</v>
      </c>
    </row>
    <row r="168" spans="1:8" x14ac:dyDescent="0.25">
      <c r="A168" s="23" t="str">
        <f>VLOOKUP(E168,Blad2!$D$2:$E$312,2,FALSE)</f>
        <v>210307  - De Bloemenkamp</v>
      </c>
      <c r="B168" t="s">
        <v>1185</v>
      </c>
      <c r="C168" t="s">
        <v>1186</v>
      </c>
      <c r="D168" t="s">
        <v>549</v>
      </c>
      <c r="E168" s="24" t="s">
        <v>822</v>
      </c>
      <c r="F168" s="23" t="s">
        <v>13</v>
      </c>
      <c r="G168" s="23" t="str">
        <f>VLOOKUP(E168,Blad2!$A$2:$B$312,2,FALSE)</f>
        <v>7213DE04-01H</v>
      </c>
      <c r="H168">
        <v>57000</v>
      </c>
    </row>
    <row r="169" spans="1:8" x14ac:dyDescent="0.25">
      <c r="A169" s="23" t="str">
        <f>VLOOKUP(E169,Blad2!$D$2:$E$312,2,FALSE)</f>
        <v>117001 - De Bongerd</v>
      </c>
      <c r="B169" t="s">
        <v>1236</v>
      </c>
      <c r="C169" t="s">
        <v>1237</v>
      </c>
      <c r="D169" t="s">
        <v>551</v>
      </c>
      <c r="E169" s="24">
        <v>43332508</v>
      </c>
      <c r="F169" t="s">
        <v>10</v>
      </c>
      <c r="G169" s="23" t="str">
        <f>VLOOKUP(E169,Blad2!$A$2:$B$312,2,FALSE)</f>
        <v>7221CR01-01H</v>
      </c>
      <c r="H169">
        <v>36000</v>
      </c>
    </row>
    <row r="170" spans="1:8" x14ac:dyDescent="0.25">
      <c r="A170" s="23" t="str">
        <f>VLOOKUP(E170,Blad2!$D$2:$E$312,2,FALSE)</f>
        <v>105902 - Steintjesweide</v>
      </c>
      <c r="B170" t="s">
        <v>552</v>
      </c>
      <c r="C170" t="s">
        <v>915</v>
      </c>
      <c r="D170" t="s">
        <v>916</v>
      </c>
      <c r="E170" s="24" t="s">
        <v>553</v>
      </c>
      <c r="F170" t="s">
        <v>23</v>
      </c>
      <c r="G170" s="23" t="str">
        <f>VLOOKUP(E170,Blad2!$A$2:$B$312,2,FALSE)</f>
        <v>7255DP01-01HB</v>
      </c>
      <c r="H170">
        <v>69000</v>
      </c>
    </row>
    <row r="171" spans="1:8" x14ac:dyDescent="0.25">
      <c r="A171" s="23" t="str">
        <f>VLOOKUP(E171,Blad2!$D$2:$E$312,2,FALSE)</f>
        <v>105903 - Wittesweide</v>
      </c>
      <c r="B171" t="s">
        <v>937</v>
      </c>
      <c r="C171" t="s">
        <v>938</v>
      </c>
      <c r="D171" t="s">
        <v>916</v>
      </c>
      <c r="E171" s="29" t="s">
        <v>765</v>
      </c>
      <c r="F171" t="s">
        <v>23</v>
      </c>
      <c r="G171" s="23" t="str">
        <f>VLOOKUP(E171,Blad2!$A$2:$B$312,2,FALSE)</f>
        <v>7255DP01-04T</v>
      </c>
      <c r="H171">
        <v>94000</v>
      </c>
    </row>
    <row r="172" spans="1:8" x14ac:dyDescent="0.25">
      <c r="A172" s="23" t="str">
        <f>VLOOKUP(E172,Blad2!$D$2:$E$312,2,FALSE)</f>
        <v>105901 - De Bleijke</v>
      </c>
      <c r="B172" t="s">
        <v>762</v>
      </c>
      <c r="C172" t="s">
        <v>555</v>
      </c>
      <c r="D172" t="s">
        <v>916</v>
      </c>
      <c r="E172" s="29" t="s">
        <v>763</v>
      </c>
      <c r="F172" t="s">
        <v>23</v>
      </c>
      <c r="G172" s="23" t="str">
        <f>VLOOKUP(E172,Blad2!$A$2:$B$312,2,FALSE)</f>
        <v>7255DP37-05T</v>
      </c>
      <c r="H172">
        <v>139000</v>
      </c>
    </row>
    <row r="173" spans="1:8" x14ac:dyDescent="0.25">
      <c r="A173" s="23" t="str">
        <f>VLOOKUP(E173,Blad2!$D$2:$E$312,2,FALSE)</f>
        <v>105901 - De Bleijke</v>
      </c>
      <c r="B173" t="s">
        <v>762</v>
      </c>
      <c r="C173" t="s">
        <v>555</v>
      </c>
      <c r="D173" t="s">
        <v>916</v>
      </c>
      <c r="E173" s="29" t="s">
        <v>764</v>
      </c>
      <c r="F173" t="s">
        <v>23</v>
      </c>
      <c r="G173" s="23" t="str">
        <f>VLOOKUP(E173,Blad2!$A$2:$B$312,2,FALSE)</f>
        <v>7255DP37-06T</v>
      </c>
      <c r="H173">
        <v>28000</v>
      </c>
    </row>
    <row r="174" spans="1:8" x14ac:dyDescent="0.25">
      <c r="A174" s="23" t="str">
        <f>VLOOKUP(E174,Blad2!$D$2:$E$312,2,FALSE)</f>
        <v>105904 - De Beukelaar</v>
      </c>
      <c r="B174" t="s">
        <v>554</v>
      </c>
      <c r="C174" t="s">
        <v>940</v>
      </c>
      <c r="D174" t="s">
        <v>941</v>
      </c>
      <c r="E174" s="29" t="s">
        <v>556</v>
      </c>
      <c r="F174" t="s">
        <v>23</v>
      </c>
      <c r="G174" s="23" t="str">
        <f>VLOOKUP(E174,Blad2!$A$2:$B$312,2,FALSE)</f>
        <v>7255DP37-07T</v>
      </c>
      <c r="H174">
        <v>9000</v>
      </c>
    </row>
    <row r="175" spans="1:8" x14ac:dyDescent="0.25">
      <c r="A175" s="23" t="str">
        <f>VLOOKUP(E175,Blad2!$D$2:$E$312,2,FALSE)</f>
        <v>105702 - Berkelzicht</v>
      </c>
      <c r="B175" t="s">
        <v>557</v>
      </c>
      <c r="C175" t="s">
        <v>1275</v>
      </c>
      <c r="D175" t="s">
        <v>558</v>
      </c>
      <c r="E175" s="24" t="s">
        <v>559</v>
      </c>
      <c r="F175" t="s">
        <v>23</v>
      </c>
      <c r="G175" s="23" t="str">
        <f>VLOOKUP(E175,Blad2!$A$2:$B$312,2,FALSE)</f>
        <v>7271EZ40-03TB</v>
      </c>
      <c r="H175">
        <v>95000</v>
      </c>
    </row>
    <row r="176" spans="1:8" x14ac:dyDescent="0.25">
      <c r="A176" s="23" t="str">
        <f>VLOOKUP(E176,Blad2!$D$2:$E$312,2,FALSE)</f>
        <v>105705 - De Lis</v>
      </c>
      <c r="B176" t="s">
        <v>770</v>
      </c>
      <c r="C176" t="s">
        <v>959</v>
      </c>
      <c r="D176" t="s">
        <v>558</v>
      </c>
      <c r="E176" s="29" t="s">
        <v>771</v>
      </c>
      <c r="F176" t="s">
        <v>23</v>
      </c>
      <c r="G176" s="23" t="str">
        <f>VLOOKUP(E176,Blad2!$A$2:$B$312,2,FALSE)</f>
        <v>7271EZ40-07T</v>
      </c>
      <c r="H176">
        <v>38000</v>
      </c>
    </row>
    <row r="177" spans="1:8" x14ac:dyDescent="0.25">
      <c r="A177" s="23" t="str">
        <f>VLOOKUP(E177,Blad2!$D$2:$E$312,2,FALSE)</f>
        <v>105701 - J.W. Andriessen</v>
      </c>
      <c r="B177" t="s">
        <v>632</v>
      </c>
      <c r="C177" t="s">
        <v>987</v>
      </c>
      <c r="D177" t="s">
        <v>558</v>
      </c>
      <c r="E177" s="29" t="s">
        <v>633</v>
      </c>
      <c r="F177" t="s">
        <v>23</v>
      </c>
      <c r="G177" s="23" t="str">
        <f>VLOOKUP(E177,Blad2!$A$2:$B$312,2,FALSE)</f>
        <v>7271EZ40-04T</v>
      </c>
      <c r="H177">
        <v>195000</v>
      </c>
    </row>
    <row r="178" spans="1:8" x14ac:dyDescent="0.25">
      <c r="A178" s="23" t="str">
        <f>VLOOKUP(E178,Blad2!$D$2:$E$312,2,FALSE)</f>
        <v>105701 - J.W. Andriessen</v>
      </c>
      <c r="B178" t="s">
        <v>632</v>
      </c>
      <c r="C178" t="s">
        <v>987</v>
      </c>
      <c r="D178" t="s">
        <v>558</v>
      </c>
      <c r="E178" s="29" t="s">
        <v>634</v>
      </c>
      <c r="F178" t="s">
        <v>23</v>
      </c>
      <c r="G178" s="23" t="str">
        <f>VLOOKUP(E178,Blad2!$A$2:$B$312,2,FALSE)</f>
        <v>7271EZ40-05T</v>
      </c>
      <c r="H178">
        <v>111000</v>
      </c>
    </row>
    <row r="179" spans="1:8" x14ac:dyDescent="0.25">
      <c r="A179" s="23" t="str">
        <f>VLOOKUP(E179,Blad2!$D$2:$E$312,2,FALSE)</f>
        <v>106801 - Walterbosch</v>
      </c>
      <c r="B179" t="s">
        <v>1097</v>
      </c>
      <c r="C179" t="s">
        <v>1098</v>
      </c>
      <c r="D179" t="s">
        <v>1099</v>
      </c>
      <c r="E179" s="29">
        <v>43332503</v>
      </c>
      <c r="F179" t="s">
        <v>10</v>
      </c>
      <c r="G179" s="23" t="s">
        <v>2252</v>
      </c>
      <c r="H179">
        <v>68000</v>
      </c>
    </row>
    <row r="180" spans="1:8" x14ac:dyDescent="0.25">
      <c r="A180" s="23" t="str">
        <f>VLOOKUP(E180,Blad2!$D$2:$E$312,2,FALSE)</f>
        <v>106801 - Walterbosch</v>
      </c>
      <c r="B180" t="s">
        <v>1097</v>
      </c>
      <c r="C180" t="s">
        <v>1098</v>
      </c>
      <c r="D180" t="s">
        <v>1099</v>
      </c>
      <c r="E180" s="29">
        <v>43332509</v>
      </c>
      <c r="F180" t="s">
        <v>10</v>
      </c>
      <c r="G180" s="23" t="s">
        <v>1951</v>
      </c>
      <c r="H180">
        <v>96000</v>
      </c>
    </row>
    <row r="181" spans="1:8" x14ac:dyDescent="0.25">
      <c r="A181" s="23" t="str">
        <f>VLOOKUP(E181,Blad2!$D$2:$E$312,2,FALSE)</f>
        <v>109203 - De Vier Dorpen III</v>
      </c>
      <c r="B181" t="s">
        <v>1217</v>
      </c>
      <c r="C181" t="s">
        <v>1214</v>
      </c>
      <c r="D181" t="s">
        <v>563</v>
      </c>
      <c r="E181" s="29" t="s">
        <v>565</v>
      </c>
      <c r="F181" t="s">
        <v>23</v>
      </c>
      <c r="G181" s="23" t="str">
        <f>VLOOKUP(E181,Blad2!$A$2:$B$312,2,FALSE)</f>
        <v>7361GB09-03T</v>
      </c>
      <c r="H181">
        <v>8000</v>
      </c>
    </row>
    <row r="182" spans="1:8" x14ac:dyDescent="0.25">
      <c r="A182" s="23" t="str">
        <f>VLOOKUP(E182,Blad2!$D$2:$E$312,2,FALSE)</f>
        <v>109202 - De Vier Dorpen II</v>
      </c>
      <c r="B182" t="s">
        <v>561</v>
      </c>
      <c r="C182" t="s">
        <v>1214</v>
      </c>
      <c r="D182" t="s">
        <v>563</v>
      </c>
      <c r="E182" s="29" t="s">
        <v>564</v>
      </c>
      <c r="F182" t="s">
        <v>23</v>
      </c>
      <c r="G182" s="23" t="str">
        <f>VLOOKUP(E182,Blad2!$A$2:$B$312,2,FALSE)</f>
        <v>7361GB09-02H</v>
      </c>
      <c r="H182">
        <v>13000</v>
      </c>
    </row>
    <row r="183" spans="1:8" x14ac:dyDescent="0.25">
      <c r="A183" s="23" t="str">
        <f>VLOOKUP(E183,Blad2!$D$2:$E$312,2,FALSE)</f>
        <v>109201 - De Vier Dorpen I</v>
      </c>
      <c r="B183" t="s">
        <v>566</v>
      </c>
      <c r="C183" t="s">
        <v>562</v>
      </c>
      <c r="D183" t="s">
        <v>563</v>
      </c>
      <c r="E183" s="29" t="s">
        <v>567</v>
      </c>
      <c r="F183" t="s">
        <v>23</v>
      </c>
      <c r="G183" s="23" t="str">
        <f>VLOOKUP(E183,Blad2!$A$2:$B$312,2,FALSE)</f>
        <v>7361GB09-01T</v>
      </c>
      <c r="H183">
        <v>139000</v>
      </c>
    </row>
    <row r="184" spans="1:8" x14ac:dyDescent="0.25">
      <c r="A184" s="23" t="str">
        <f>VLOOKUP(E184,Blad2!$D$2:$E$312,2,FALSE)</f>
        <v>121601 - De Benring I</v>
      </c>
      <c r="B184" t="s">
        <v>568</v>
      </c>
      <c r="C184" t="s">
        <v>569</v>
      </c>
      <c r="D184" t="s">
        <v>570</v>
      </c>
      <c r="E184" s="29" t="s">
        <v>571</v>
      </c>
      <c r="F184" t="s">
        <v>23</v>
      </c>
      <c r="G184" s="23" t="str">
        <f>VLOOKUP(E184,Blad2!$A$2:$B$312,2,FALSE)</f>
        <v>7383XC51-01T</v>
      </c>
      <c r="H184">
        <v>97000</v>
      </c>
    </row>
    <row r="185" spans="1:8" x14ac:dyDescent="0.25">
      <c r="A185" s="23" t="str">
        <f>VLOOKUP(E185,Blad2!$D$2:$E$312,2,FALSE)</f>
        <v>121601 - De Benring I</v>
      </c>
      <c r="B185" t="s">
        <v>568</v>
      </c>
      <c r="C185" t="s">
        <v>569</v>
      </c>
      <c r="D185" t="s">
        <v>570</v>
      </c>
      <c r="E185" s="29" t="s">
        <v>572</v>
      </c>
      <c r="F185" t="s">
        <v>23</v>
      </c>
      <c r="G185" s="23" t="str">
        <f>VLOOKUP(E185,Blad2!$A$2:$B$312,2,FALSE)</f>
        <v>7383XC51-02T</v>
      </c>
      <c r="H185">
        <v>33000</v>
      </c>
    </row>
    <row r="186" spans="1:8" x14ac:dyDescent="0.25">
      <c r="A186" s="23" t="str">
        <f>VLOOKUP(E186,Blad2!$D$2:$E$312,2,FALSE)</f>
        <v>121601 - De Benring I</v>
      </c>
      <c r="B186" t="s">
        <v>568</v>
      </c>
      <c r="C186" t="s">
        <v>569</v>
      </c>
      <c r="D186" t="s">
        <v>570</v>
      </c>
      <c r="E186" s="24" t="s">
        <v>573</v>
      </c>
      <c r="F186" t="s">
        <v>23</v>
      </c>
      <c r="G186" s="23" t="str">
        <f>VLOOKUP(E186,Blad2!$A$2:$B$312,2,FALSE)</f>
        <v>7383XC51-04H</v>
      </c>
      <c r="H186">
        <v>18000</v>
      </c>
    </row>
    <row r="187" spans="1:8" x14ac:dyDescent="0.25">
      <c r="A187" s="23" t="str">
        <f>VLOOKUP(E187,Blad2!$D$2:$E$312,2,FALSE)</f>
        <v>101103 - De Hoge Es III</v>
      </c>
      <c r="B187" t="s">
        <v>1308</v>
      </c>
      <c r="C187" t="s">
        <v>1309</v>
      </c>
      <c r="D187" t="s">
        <v>576</v>
      </c>
      <c r="E187" s="24">
        <v>42844500</v>
      </c>
      <c r="F187" t="s">
        <v>10</v>
      </c>
      <c r="G187" s="23" t="str">
        <f>VLOOKUP(E187,Blad2!$A$2:$B$312,2,FALSE)</f>
        <v>7441GM43-01H</v>
      </c>
      <c r="H187">
        <v>29000</v>
      </c>
    </row>
    <row r="188" spans="1:8" x14ac:dyDescent="0.25">
      <c r="A188" s="23" t="str">
        <f>VLOOKUP(E188,Blad2!$D$2:$E$312,2,FALSE)</f>
        <v>101102 - De Hoge Es II</v>
      </c>
      <c r="B188" t="s">
        <v>1138</v>
      </c>
      <c r="C188" t="s">
        <v>1139</v>
      </c>
      <c r="D188" t="s">
        <v>576</v>
      </c>
      <c r="E188" s="24">
        <v>42636563</v>
      </c>
      <c r="F188" t="s">
        <v>10</v>
      </c>
      <c r="G188" s="23" t="str">
        <f>VLOOKUP(E188,Blad2!$A$2:$B$312,2,FALSE)</f>
        <v>7441GM43-02H</v>
      </c>
      <c r="H188">
        <v>54000</v>
      </c>
    </row>
    <row r="189" spans="1:8" x14ac:dyDescent="0.25">
      <c r="A189" s="23" t="str">
        <f>VLOOKUP(E189,Blad2!$D$2:$E$312,2,FALSE)</f>
        <v>120401 - De Parallel</v>
      </c>
      <c r="B189" t="s">
        <v>776</v>
      </c>
      <c r="C189" t="s">
        <v>777</v>
      </c>
      <c r="D189" t="s">
        <v>576</v>
      </c>
      <c r="E189" s="29">
        <v>43332510</v>
      </c>
      <c r="F189" t="s">
        <v>10</v>
      </c>
      <c r="G189" s="23" t="str">
        <f>VLOOKUP(E189,Blad2!$A$2:$B$312,2,FALSE)</f>
        <v>7442LA01-01T</v>
      </c>
      <c r="H189">
        <v>137000</v>
      </c>
    </row>
    <row r="190" spans="1:8" x14ac:dyDescent="0.25">
      <c r="A190" s="23" t="str">
        <f>VLOOKUP(E190,Blad2!$D$2:$E$312,2,FALSE)</f>
        <v>101101 - De Hoge Es I</v>
      </c>
      <c r="B190" t="s">
        <v>574</v>
      </c>
      <c r="C190" t="s">
        <v>575</v>
      </c>
      <c r="D190" t="s">
        <v>576</v>
      </c>
      <c r="E190" s="24">
        <v>42879712</v>
      </c>
      <c r="F190" t="s">
        <v>10</v>
      </c>
      <c r="G190" s="23" t="str">
        <f>VLOOKUP(E190,Blad2!$A$2:$B$312,2,FALSE)</f>
        <v>7442LA01-02T</v>
      </c>
      <c r="H190">
        <v>158000</v>
      </c>
    </row>
    <row r="191" spans="1:8" x14ac:dyDescent="0.25">
      <c r="A191" s="23" t="str">
        <f>VLOOKUP(E191,Blad2!$D$2:$E$312,2,FALSE)</f>
        <v>107602 - De Blenke II</v>
      </c>
      <c r="B191" t="s">
        <v>943</v>
      </c>
      <c r="C191" t="s">
        <v>944</v>
      </c>
      <c r="D191" t="s">
        <v>579</v>
      </c>
      <c r="E191" s="29" t="s">
        <v>582</v>
      </c>
      <c r="F191" s="23" t="s">
        <v>13</v>
      </c>
      <c r="G191" s="23" t="str">
        <f>VLOOKUP(E191,Blad2!$A$2:$B$312,2,FALSE)</f>
        <v>7447AP42-04T</v>
      </c>
      <c r="H191">
        <v>90000</v>
      </c>
    </row>
    <row r="192" spans="1:8" x14ac:dyDescent="0.25">
      <c r="A192" s="23" t="str">
        <f>VLOOKUP(E192,Blad2!$D$2:$E$312,2,FALSE)</f>
        <v>107601 - De Blenke I</v>
      </c>
      <c r="B192" t="s">
        <v>577</v>
      </c>
      <c r="C192" t="s">
        <v>578</v>
      </c>
      <c r="D192" t="s">
        <v>579</v>
      </c>
      <c r="E192" s="29" t="s">
        <v>580</v>
      </c>
      <c r="F192" s="23" t="s">
        <v>13</v>
      </c>
      <c r="G192" s="23" t="str">
        <f>VLOOKUP(E192,Blad2!$A$2:$B$312,2,FALSE)</f>
        <v>7447AP42-01T</v>
      </c>
      <c r="H192">
        <v>91000</v>
      </c>
    </row>
    <row r="193" spans="1:8" x14ac:dyDescent="0.25">
      <c r="A193" s="23" t="str">
        <f>VLOOKUP(E193,Blad2!$D$2:$E$312,2,FALSE)</f>
        <v>107601 - De Blenke I</v>
      </c>
      <c r="B193" t="s">
        <v>577</v>
      </c>
      <c r="C193" t="s">
        <v>578</v>
      </c>
      <c r="D193" t="s">
        <v>579</v>
      </c>
      <c r="E193" s="24" t="s">
        <v>581</v>
      </c>
      <c r="F193" s="23" t="s">
        <v>13</v>
      </c>
      <c r="G193" s="23" t="str">
        <f>VLOOKUP(E193,Blad2!$A$2:$B$312,2,FALSE)</f>
        <v>7447AP42-03T</v>
      </c>
      <c r="H193">
        <v>74000</v>
      </c>
    </row>
    <row r="194" spans="1:8" x14ac:dyDescent="0.25">
      <c r="A194" s="23" t="str">
        <f>VLOOKUP(E194,Blad2!$D$2:$E$312,2,FALSE)</f>
        <v>113301 - De Blenkeborgh</v>
      </c>
      <c r="B194" t="s">
        <v>583</v>
      </c>
      <c r="C194" t="s">
        <v>584</v>
      </c>
      <c r="D194" t="s">
        <v>579</v>
      </c>
      <c r="E194" s="29" t="s">
        <v>585</v>
      </c>
      <c r="F194" s="23" t="s">
        <v>13</v>
      </c>
      <c r="G194" s="23" t="str">
        <f>VLOOKUP(E194,Blad2!$A$2:$B$312,2,FALSE)</f>
        <v>7447AP42-05H</v>
      </c>
      <c r="H194">
        <v>20800</v>
      </c>
    </row>
    <row r="195" spans="1:8" x14ac:dyDescent="0.25">
      <c r="A195" s="23" t="str">
        <f>VLOOKUP(E195,Blad2!$D$2:$E$312,2,FALSE)</f>
        <v>204602 - Diessenplas I</v>
      </c>
      <c r="B195" t="s">
        <v>823</v>
      </c>
      <c r="C195" t="s">
        <v>824</v>
      </c>
      <c r="D195" t="s">
        <v>586</v>
      </c>
      <c r="E195" s="29" t="s">
        <v>826</v>
      </c>
      <c r="F195" t="s">
        <v>23</v>
      </c>
      <c r="G195" s="23" t="str">
        <f>VLOOKUP(E195,Blad2!$A$2:$B$312,2,FALSE)</f>
        <v>7451GB57-03T</v>
      </c>
      <c r="H195">
        <v>192000</v>
      </c>
    </row>
    <row r="196" spans="1:8" x14ac:dyDescent="0.25">
      <c r="A196" s="23" t="str">
        <f>VLOOKUP(E196,Blad2!$D$2:$E$312,2,FALSE)</f>
        <v>204602 - Diessenplas I</v>
      </c>
      <c r="B196" t="s">
        <v>823</v>
      </c>
      <c r="C196" t="s">
        <v>824</v>
      </c>
      <c r="D196" t="s">
        <v>586</v>
      </c>
      <c r="E196" s="29" t="s">
        <v>825</v>
      </c>
      <c r="F196" t="s">
        <v>23</v>
      </c>
      <c r="G196" s="23" t="str">
        <f>VLOOKUP(E196,Blad2!$A$2:$B$312,2,FALSE)</f>
        <v>7451GB57-02T</v>
      </c>
      <c r="H196">
        <v>229000</v>
      </c>
    </row>
    <row r="197" spans="1:8" x14ac:dyDescent="0.25">
      <c r="A197" s="23" t="str">
        <f>VLOOKUP(E197,Blad2!$D$2:$E$312,2,FALSE)</f>
        <v>104601 - Diessenplas III</v>
      </c>
      <c r="B197" t="s">
        <v>1030</v>
      </c>
      <c r="C197" t="s">
        <v>1031</v>
      </c>
      <c r="D197" t="s">
        <v>586</v>
      </c>
      <c r="E197" s="29" t="s">
        <v>587</v>
      </c>
      <c r="F197" t="s">
        <v>23</v>
      </c>
      <c r="G197" s="23" t="str">
        <f>VLOOKUP(E197,Blad2!$A$2:$B$312,2,FALSE)</f>
        <v>7451GB57-01T</v>
      </c>
      <c r="H197">
        <v>56000</v>
      </c>
    </row>
    <row r="198" spans="1:8" x14ac:dyDescent="0.25">
      <c r="A198" s="23" t="str">
        <f>VLOOKUP(E198,Blad2!$D$2:$E$312,2,FALSE)</f>
        <v>102103 - De Potskamp</v>
      </c>
      <c r="B198" t="s">
        <v>853</v>
      </c>
      <c r="C198" t="s">
        <v>588</v>
      </c>
      <c r="D198" t="s">
        <v>854</v>
      </c>
      <c r="E198" s="29" t="s">
        <v>590</v>
      </c>
      <c r="F198" s="23" t="s">
        <v>13</v>
      </c>
      <c r="G198" s="23" t="str">
        <f>VLOOKUP(E198,Blad2!$A$2:$B$312,2,FALSE)</f>
        <v>7573CC30-01H</v>
      </c>
      <c r="H198">
        <v>66000</v>
      </c>
    </row>
    <row r="199" spans="1:8" x14ac:dyDescent="0.25">
      <c r="A199" s="23" t="str">
        <f>VLOOKUP(E199,Blad2!$D$2:$E$312,2,FALSE)</f>
        <v>102101 - Scholtenhof I</v>
      </c>
      <c r="B199" t="s">
        <v>591</v>
      </c>
      <c r="C199" t="s">
        <v>592</v>
      </c>
      <c r="D199" t="s">
        <v>589</v>
      </c>
      <c r="E199" s="29" t="s">
        <v>593</v>
      </c>
      <c r="F199" s="23" t="s">
        <v>13</v>
      </c>
      <c r="G199" s="23" t="str">
        <f>VLOOKUP(E199,Blad2!$A$2:$B$312,2,FALSE)</f>
        <v>7573CC30-03T</v>
      </c>
      <c r="H199">
        <v>81000</v>
      </c>
    </row>
    <row r="200" spans="1:8" x14ac:dyDescent="0.25">
      <c r="A200" s="23" t="str">
        <f>VLOOKUP(E200,Blad2!$D$2:$E$312,2,FALSE)</f>
        <v>102102 - Scholtenhof II</v>
      </c>
      <c r="B200" t="s">
        <v>591</v>
      </c>
      <c r="C200" t="s">
        <v>592</v>
      </c>
      <c r="D200" t="s">
        <v>589</v>
      </c>
      <c r="E200" s="29" t="s">
        <v>595</v>
      </c>
      <c r="F200" s="23" t="s">
        <v>13</v>
      </c>
      <c r="G200" s="23" t="str">
        <f>VLOOKUP(E200,Blad2!$A$2:$B$312,2,FALSE)</f>
        <v>7573CC30-06T</v>
      </c>
      <c r="H200">
        <v>199000</v>
      </c>
    </row>
    <row r="201" spans="1:8" x14ac:dyDescent="0.25">
      <c r="A201" s="23" t="str">
        <f>VLOOKUP(E201,Blad2!$D$2:$E$312,2,FALSE)</f>
        <v>115701 - De Grevinkhof I</v>
      </c>
      <c r="B201" t="s">
        <v>900</v>
      </c>
      <c r="C201" t="s">
        <v>901</v>
      </c>
      <c r="D201" t="s">
        <v>854</v>
      </c>
      <c r="E201" s="29" t="s">
        <v>596</v>
      </c>
      <c r="F201" s="23" t="s">
        <v>13</v>
      </c>
      <c r="G201" s="23" t="str">
        <f>VLOOKUP(E201,Blad2!$A$2:$B$312,2,FALSE)</f>
        <v>7573CC30-02H</v>
      </c>
      <c r="H201">
        <v>39250</v>
      </c>
    </row>
    <row r="202" spans="1:8" x14ac:dyDescent="0.25">
      <c r="A202" s="23" t="str">
        <f>VLOOKUP(E202,Blad2!$D$2:$E$312,2,FALSE)</f>
        <v>103602 - De Buterhof</v>
      </c>
      <c r="B202" t="s">
        <v>1230</v>
      </c>
      <c r="C202" t="s">
        <v>1167</v>
      </c>
      <c r="D202" t="s">
        <v>1168</v>
      </c>
      <c r="E202" s="24" t="s">
        <v>597</v>
      </c>
      <c r="F202" s="23" t="s">
        <v>13</v>
      </c>
      <c r="G202" s="23" t="str">
        <f>VLOOKUP(E202,Blad2!$A$2:$B$312,2,FALSE)</f>
        <v>7671GM03-03T</v>
      </c>
      <c r="H202">
        <v>58000</v>
      </c>
    </row>
    <row r="203" spans="1:8" x14ac:dyDescent="0.25">
      <c r="A203" s="23" t="str">
        <f>VLOOKUP(E203,Blad2!$D$2:$E$312,2,FALSE)</f>
        <v>103603 - De Grevinckhof</v>
      </c>
      <c r="B203" t="s">
        <v>1166</v>
      </c>
      <c r="C203" t="s">
        <v>1167</v>
      </c>
      <c r="D203" t="s">
        <v>1168</v>
      </c>
      <c r="E203" s="24" t="s">
        <v>598</v>
      </c>
      <c r="F203" t="s">
        <v>23</v>
      </c>
      <c r="G203" s="23" t="str">
        <f>VLOOKUP(E203,Blad2!$A$2:$B$312,2,FALSE)</f>
        <v>7671GM03-01H</v>
      </c>
      <c r="H203">
        <v>39000</v>
      </c>
    </row>
    <row r="204" spans="1:8" x14ac:dyDescent="0.25">
      <c r="A204" s="23" t="str">
        <f>VLOOKUP(E204,Blad2!$D$2:$E$312,2,FALSE)</f>
        <v>116201 - Het Flierborgh</v>
      </c>
      <c r="B204" t="s">
        <v>1081</v>
      </c>
      <c r="C204" t="s">
        <v>1082</v>
      </c>
      <c r="D204" t="s">
        <v>599</v>
      </c>
      <c r="E204" s="24" t="s">
        <v>600</v>
      </c>
      <c r="F204" s="23" t="s">
        <v>13</v>
      </c>
      <c r="G204" s="23" t="str">
        <f>VLOOKUP(E204,Blad2!$A$2:$B$312,2,FALSE)</f>
        <v>7681AZ05-01H</v>
      </c>
      <c r="H204">
        <v>40000</v>
      </c>
    </row>
    <row r="205" spans="1:8" x14ac:dyDescent="0.25">
      <c r="A205" s="23" t="str">
        <f>VLOOKUP(E205,Blad2!$D$2:$E$312,2,FALSE)</f>
        <v>106001 - Het Liefferdinck I</v>
      </c>
      <c r="B205" t="s">
        <v>601</v>
      </c>
      <c r="C205" t="s">
        <v>602</v>
      </c>
      <c r="D205" t="s">
        <v>1270</v>
      </c>
      <c r="E205" s="29" t="s">
        <v>603</v>
      </c>
      <c r="F205" s="23" t="s">
        <v>13</v>
      </c>
      <c r="G205" s="23" t="str">
        <f>VLOOKUP(E205,Blad2!$A$2:$B$312,2,FALSE)</f>
        <v>7683VV04-02T</v>
      </c>
      <c r="H205">
        <v>71000</v>
      </c>
    </row>
    <row r="206" spans="1:8" x14ac:dyDescent="0.25">
      <c r="A206" s="23" t="str">
        <f>VLOOKUP(E206,Blad2!$D$2:$E$312,2,FALSE)</f>
        <v>106001 - Het Liefferdinck I</v>
      </c>
      <c r="B206" t="s">
        <v>601</v>
      </c>
      <c r="C206" t="s">
        <v>602</v>
      </c>
      <c r="D206" t="s">
        <v>1270</v>
      </c>
      <c r="E206" s="29" t="s">
        <v>604</v>
      </c>
      <c r="F206" s="23" t="s">
        <v>13</v>
      </c>
      <c r="G206" s="23" t="str">
        <f>VLOOKUP(E206,Blad2!$A$2:$B$312,2,FALSE)</f>
        <v>7683VV04-01T</v>
      </c>
      <c r="H206">
        <v>46000</v>
      </c>
    </row>
    <row r="207" spans="1:8" x14ac:dyDescent="0.25">
      <c r="A207" s="23" t="str">
        <f>VLOOKUP(E207,Blad2!$D$2:$E$312,2,FALSE)</f>
        <v>101501 - Rosengaerde</v>
      </c>
      <c r="B207" t="s">
        <v>605</v>
      </c>
      <c r="C207" t="s">
        <v>606</v>
      </c>
      <c r="D207" t="s">
        <v>607</v>
      </c>
      <c r="E207" s="29" t="s">
        <v>608</v>
      </c>
      <c r="F207" t="s">
        <v>23</v>
      </c>
      <c r="G207" s="23" t="str">
        <f>VLOOKUP(E207,Blad2!$A$2:$B$312,2,FALSE)</f>
        <v>7721CT01-01H</v>
      </c>
      <c r="H207">
        <v>26000</v>
      </c>
    </row>
    <row r="208" spans="1:8" x14ac:dyDescent="0.25">
      <c r="A208" s="23" t="str">
        <f>VLOOKUP(E208,Blad2!$D$2:$E$312,2,FALSE)</f>
        <v>101503 - Het Pleyenhof</v>
      </c>
      <c r="B208" t="s">
        <v>1084</v>
      </c>
      <c r="C208" t="s">
        <v>1085</v>
      </c>
      <c r="D208" t="s">
        <v>607</v>
      </c>
      <c r="E208" s="29" t="s">
        <v>609</v>
      </c>
      <c r="F208" t="s">
        <v>23</v>
      </c>
      <c r="G208" s="23" t="str">
        <f>VLOOKUP(E208,Blad2!$A$2:$B$312,2,FALSE)</f>
        <v>7721DW11-01H</v>
      </c>
      <c r="H208">
        <v>13000</v>
      </c>
    </row>
    <row r="209" spans="1:8" x14ac:dyDescent="0.25">
      <c r="A209" s="23" t="str">
        <f>VLOOKUP(E209,Blad2!$D$2:$E$312,2,FALSE)</f>
        <v>101504 - Brandkolkstraat</v>
      </c>
      <c r="B209" t="s">
        <v>1103</v>
      </c>
      <c r="C209" t="s">
        <v>1104</v>
      </c>
      <c r="D209" t="s">
        <v>607</v>
      </c>
      <c r="E209" s="29" t="s">
        <v>610</v>
      </c>
      <c r="F209" t="s">
        <v>23</v>
      </c>
      <c r="G209" s="23" t="str">
        <f>VLOOKUP(E209,Blad2!$A$2:$B$312,2,FALSE)</f>
        <v>7721ZR02-01T</v>
      </c>
      <c r="H209">
        <v>38000</v>
      </c>
    </row>
    <row r="210" spans="1:8" x14ac:dyDescent="0.25">
      <c r="A210" s="23" t="str">
        <f>VLOOKUP(E210,Blad2!$D$2:$E$312,2,FALSE)</f>
        <v>101701 - Huis Assendorp I</v>
      </c>
      <c r="B210" t="s">
        <v>613</v>
      </c>
      <c r="C210" t="s">
        <v>879</v>
      </c>
      <c r="D210" t="s">
        <v>611</v>
      </c>
      <c r="E210" s="29" t="s">
        <v>614</v>
      </c>
      <c r="F210" t="s">
        <v>23</v>
      </c>
      <c r="G210" s="23" t="str">
        <f>VLOOKUP(E210,Blad2!$A$2:$B$312,2,FALSE)</f>
        <v>8012EJ132-01T</v>
      </c>
      <c r="H210">
        <v>140000</v>
      </c>
    </row>
    <row r="211" spans="1:8" x14ac:dyDescent="0.25">
      <c r="A211" s="23" t="str">
        <f>VLOOKUP(E211,Blad2!$D$2:$E$312,2,FALSE)</f>
        <v>101702 - Huis Assendorp II</v>
      </c>
      <c r="B211" t="s">
        <v>878</v>
      </c>
      <c r="C211" t="s">
        <v>879</v>
      </c>
      <c r="D211" t="s">
        <v>611</v>
      </c>
      <c r="E211" s="29" t="s">
        <v>612</v>
      </c>
      <c r="F211" t="s">
        <v>23</v>
      </c>
      <c r="G211" s="23" t="str">
        <f>VLOOKUP(E211,Blad2!$A$2:$B$312,2,FALSE)</f>
        <v>8012XZ02-01H</v>
      </c>
      <c r="H211">
        <v>113000</v>
      </c>
    </row>
    <row r="212" spans="1:8" x14ac:dyDescent="0.25">
      <c r="A212" s="23" t="str">
        <f>VLOOKUP(E212,Blad2!$D$2:$E$312,2,FALSE)</f>
        <v>109101 - Mariposa I</v>
      </c>
      <c r="B212" t="s">
        <v>625</v>
      </c>
      <c r="C212" t="s">
        <v>626</v>
      </c>
      <c r="D212" t="s">
        <v>858</v>
      </c>
      <c r="E212" s="29" t="s">
        <v>627</v>
      </c>
      <c r="F212" t="s">
        <v>23</v>
      </c>
      <c r="G212" s="23" t="str">
        <f>VLOOKUP(E212,Blad2!$A$2:$B$312,2,FALSE)</f>
        <v>8084VB16-01H</v>
      </c>
      <c r="H212">
        <v>173000</v>
      </c>
    </row>
    <row r="213" spans="1:8" x14ac:dyDescent="0.25">
      <c r="A213" s="23" t="str">
        <f>VLOOKUP(E213,Blad2!$D$2:$E$312,2,FALSE)</f>
        <v>101301 - De Bongerd I</v>
      </c>
      <c r="B213" t="s">
        <v>618</v>
      </c>
      <c r="C213" t="s">
        <v>616</v>
      </c>
      <c r="D213" t="s">
        <v>617</v>
      </c>
      <c r="E213" s="24">
        <v>43332512</v>
      </c>
      <c r="F213" t="s">
        <v>10</v>
      </c>
      <c r="G213" s="23" t="s">
        <v>2251</v>
      </c>
      <c r="H213">
        <v>164000</v>
      </c>
    </row>
    <row r="214" spans="1:8" x14ac:dyDescent="0.25">
      <c r="A214" s="23" t="str">
        <f>VLOOKUP(E214,Blad2!$D$2:$E$312,2,FALSE)</f>
        <v>101301 - De Bongerd I</v>
      </c>
      <c r="B214" t="s">
        <v>618</v>
      </c>
      <c r="C214" t="s">
        <v>616</v>
      </c>
      <c r="D214" t="s">
        <v>617</v>
      </c>
      <c r="E214" s="24">
        <v>43332513</v>
      </c>
      <c r="F214" t="s">
        <v>10</v>
      </c>
      <c r="G214" s="23" t="s">
        <v>1393</v>
      </c>
      <c r="H214">
        <v>30000</v>
      </c>
    </row>
    <row r="215" spans="1:8" x14ac:dyDescent="0.25">
      <c r="A215" s="23" t="str">
        <f>VLOOKUP(E215,Blad2!$D$2:$E$312,2,FALSE)</f>
        <v>101303 - De Bongerd II</v>
      </c>
      <c r="B215" t="s">
        <v>1178</v>
      </c>
      <c r="C215" t="s">
        <v>1179</v>
      </c>
      <c r="D215" t="s">
        <v>617</v>
      </c>
      <c r="E215" s="29">
        <v>43332564</v>
      </c>
      <c r="F215" t="s">
        <v>10</v>
      </c>
      <c r="G215" s="23" t="str">
        <f>VLOOKUP(E215,Blad2!$A$2:$B$312,2,FALSE)</f>
        <v>8051VL32-05H</v>
      </c>
      <c r="H215">
        <v>25000</v>
      </c>
    </row>
    <row r="216" spans="1:8" x14ac:dyDescent="0.25">
      <c r="A216" s="23" t="str">
        <f>VLOOKUP(E216,Blad2!$D$2:$E$312,2,FALSE)</f>
        <v>101302 - De Bongerd Veste</v>
      </c>
      <c r="B216" t="s">
        <v>1198</v>
      </c>
      <c r="C216" t="s">
        <v>616</v>
      </c>
      <c r="D216" t="s">
        <v>617</v>
      </c>
      <c r="E216" s="24">
        <v>43332511</v>
      </c>
      <c r="F216" t="s">
        <v>10</v>
      </c>
      <c r="G216" s="23" t="str">
        <f>VLOOKUP(E216,Blad2!$A$2:$B$312,2,FALSE)</f>
        <v>8051VL32-03T</v>
      </c>
      <c r="H216">
        <v>75000</v>
      </c>
    </row>
    <row r="217" spans="1:8" x14ac:dyDescent="0.25">
      <c r="A217" s="23" t="str">
        <f>VLOOKUP(E217,Blad2!$D$2:$E$312,2,FALSE)</f>
        <v>111101 - De Clockenslach</v>
      </c>
      <c r="B217" t="s">
        <v>619</v>
      </c>
      <c r="C217" t="s">
        <v>1288</v>
      </c>
      <c r="D217" t="s">
        <v>1289</v>
      </c>
      <c r="E217" s="24" t="s">
        <v>620</v>
      </c>
      <c r="F217" s="23" t="s">
        <v>13</v>
      </c>
      <c r="G217" s="23" t="str">
        <f>VLOOKUP(E217,Blad2!$A$2:$B$312,2,FALSE)</f>
        <v>8071JL02-01H</v>
      </c>
      <c r="H217">
        <v>73000</v>
      </c>
    </row>
    <row r="218" spans="1:8" x14ac:dyDescent="0.25">
      <c r="A218" s="23" t="str">
        <f>VLOOKUP(E218,Blad2!$D$2:$E$312,2,FALSE)</f>
        <v>119301 - Buiten de Veste</v>
      </c>
      <c r="B218" t="s">
        <v>624</v>
      </c>
      <c r="C218" t="s">
        <v>887</v>
      </c>
      <c r="D218" t="s">
        <v>622</v>
      </c>
      <c r="E218" s="29">
        <v>10225548</v>
      </c>
      <c r="F218" t="s">
        <v>10</v>
      </c>
      <c r="G218" s="23" t="str">
        <f>VLOOKUP(E218,Blad2!$A$2:$B$312,2,FALSE)</f>
        <v>8081BV07-01T</v>
      </c>
      <c r="H218">
        <v>44000</v>
      </c>
    </row>
    <row r="219" spans="1:8" x14ac:dyDescent="0.25">
      <c r="A219" s="23" t="str">
        <f>VLOOKUP(E219,Blad2!$D$2:$E$312,2,FALSE)</f>
        <v>119301 - Buiten de Veste</v>
      </c>
      <c r="B219" t="s">
        <v>623</v>
      </c>
      <c r="C219" t="s">
        <v>887</v>
      </c>
      <c r="D219" t="s">
        <v>888</v>
      </c>
      <c r="E219" s="29">
        <v>10225547</v>
      </c>
      <c r="F219" t="s">
        <v>10</v>
      </c>
      <c r="G219" s="23" t="str">
        <f>VLOOKUP(E219,Blad2!$A$2:$B$312,2,FALSE)</f>
        <v>8081BV07-02T</v>
      </c>
      <c r="H219">
        <v>33000</v>
      </c>
    </row>
    <row r="220" spans="1:8" x14ac:dyDescent="0.25">
      <c r="A220" s="23" t="str">
        <f>VLOOKUP(E220,Blad2!$D$2:$E$312,2,FALSE)</f>
        <v>119301 - Buiten de Veste</v>
      </c>
      <c r="B220" t="s">
        <v>621</v>
      </c>
      <c r="C220" t="s">
        <v>887</v>
      </c>
      <c r="D220" t="s">
        <v>888</v>
      </c>
      <c r="E220" s="29">
        <v>10225546</v>
      </c>
      <c r="F220" t="s">
        <v>10</v>
      </c>
      <c r="G220" s="23" t="str">
        <f>VLOOKUP(E220,Blad2!$A$2:$B$312,2,FALSE)</f>
        <v>8081BV07-03T</v>
      </c>
      <c r="H220">
        <v>44000</v>
      </c>
    </row>
    <row r="221" spans="1:8" x14ac:dyDescent="0.25">
      <c r="A221" s="23" t="str">
        <f>VLOOKUP(E221,Blad2!$D$2:$E$312,2,FALSE)</f>
        <v>109102 - Mariposa II</v>
      </c>
      <c r="B221" t="s">
        <v>1087</v>
      </c>
      <c r="C221" t="s">
        <v>628</v>
      </c>
      <c r="D221" t="s">
        <v>1088</v>
      </c>
      <c r="E221" s="29" t="s">
        <v>629</v>
      </c>
      <c r="F221" t="s">
        <v>23</v>
      </c>
      <c r="G221" s="23" t="str">
        <f>VLOOKUP(E221,Blad2!$A$2:$B$312,2,FALSE)</f>
        <v>8084VB16-02H</v>
      </c>
      <c r="H221">
        <v>25000</v>
      </c>
    </row>
    <row r="222" spans="1:8" x14ac:dyDescent="0.25">
      <c r="A222" s="23" t="str">
        <f>VLOOKUP(E222,Blad2!$D$2:$E$312,2,FALSE)</f>
        <v>121801 - De Hullen</v>
      </c>
      <c r="B222" t="s">
        <v>778</v>
      </c>
      <c r="C222" t="s">
        <v>779</v>
      </c>
      <c r="D222" t="s">
        <v>780</v>
      </c>
      <c r="E222" s="29" t="s">
        <v>781</v>
      </c>
      <c r="F222" t="s">
        <v>23</v>
      </c>
      <c r="G222" s="23" t="str">
        <f>VLOOKUP(E222,Blad2!$A$2:$B$312,2,FALSE)</f>
        <v>8096AX20-03T</v>
      </c>
      <c r="H222">
        <v>168000</v>
      </c>
    </row>
    <row r="223" spans="1:8" x14ac:dyDescent="0.25">
      <c r="A223" s="23" t="str">
        <f>VLOOKUP(E223,Blad2!$D$2:$E$312,2,FALSE)</f>
        <v>121802 - Huller Stee</v>
      </c>
      <c r="B223" t="s">
        <v>982</v>
      </c>
      <c r="C223" t="s">
        <v>783</v>
      </c>
      <c r="D223" t="s">
        <v>780</v>
      </c>
      <c r="E223" s="29" t="s">
        <v>784</v>
      </c>
      <c r="F223" t="s">
        <v>23</v>
      </c>
      <c r="G223" s="23" t="str">
        <f>VLOOKUP(E223,Blad2!$A$2:$B$312,2,FALSE)</f>
        <v>8096AX20-04T</v>
      </c>
      <c r="H223">
        <v>53000</v>
      </c>
    </row>
    <row r="224" spans="1:8" x14ac:dyDescent="0.25">
      <c r="A224" s="23" t="str">
        <f>VLOOKUP(E224,Blad2!$D$2:$E$312,2,FALSE)</f>
        <v>100401 - Staten I</v>
      </c>
      <c r="B224" t="s">
        <v>630</v>
      </c>
      <c r="C224" t="s">
        <v>631</v>
      </c>
      <c r="D224" t="s">
        <v>1050</v>
      </c>
      <c r="E224" s="24">
        <v>42112738</v>
      </c>
      <c r="F224" t="s">
        <v>10</v>
      </c>
      <c r="G224" s="23" t="str">
        <f>VLOOKUP(E224,Blad2!$A$2:$B$312,2,FALSE)</f>
        <v>8141SH03-01T</v>
      </c>
      <c r="H224">
        <v>69000</v>
      </c>
    </row>
    <row r="225" spans="1:8" x14ac:dyDescent="0.25">
      <c r="A225" s="23" t="str">
        <f>VLOOKUP(E225,Blad2!$D$2:$E$312,2,FALSE)</f>
        <v>100402 - Staten II</v>
      </c>
      <c r="B225" t="s">
        <v>1049</v>
      </c>
      <c r="C225" t="s">
        <v>631</v>
      </c>
      <c r="D225" t="s">
        <v>1050</v>
      </c>
      <c r="E225" s="29">
        <v>11001050</v>
      </c>
      <c r="F225" t="s">
        <v>10</v>
      </c>
      <c r="G225" s="23" t="str">
        <f>VLOOKUP(E225,Blad2!$A$2:$B$312,2,FALSE)</f>
        <v>8141SH05-01T</v>
      </c>
      <c r="H225">
        <v>17000</v>
      </c>
    </row>
    <row r="226" spans="1:8" x14ac:dyDescent="0.25">
      <c r="A226" s="23" t="str">
        <f>VLOOKUP(E226,Blad2!$D$2:$E$312,2,FALSE)</f>
        <v>108101 - De Boskamp</v>
      </c>
      <c r="B226" t="s">
        <v>639</v>
      </c>
      <c r="C226" t="s">
        <v>640</v>
      </c>
      <c r="D226" t="s">
        <v>637</v>
      </c>
      <c r="E226" s="29" t="s">
        <v>642</v>
      </c>
      <c r="F226" s="23" t="s">
        <v>13</v>
      </c>
      <c r="G226" s="23" t="str">
        <f>VLOOKUP(E226,Blad2!$A$2:$B$312,2,FALSE)</f>
        <v>8162DW103-02T</v>
      </c>
      <c r="H226">
        <v>160000</v>
      </c>
    </row>
    <row r="227" spans="1:8" x14ac:dyDescent="0.25">
      <c r="A227" s="23" t="str">
        <f>VLOOKUP(E227,Blad2!$D$2:$E$312,2,FALSE)</f>
        <v>108101 - De Boskamp</v>
      </c>
      <c r="B227" t="s">
        <v>1249</v>
      </c>
      <c r="C227" t="s">
        <v>640</v>
      </c>
      <c r="D227" t="s">
        <v>637</v>
      </c>
      <c r="E227" s="29" t="s">
        <v>641</v>
      </c>
      <c r="F227" s="23" t="s">
        <v>13</v>
      </c>
      <c r="G227" s="23" t="str">
        <f>VLOOKUP(E227,Blad2!$A$2:$B$312,2,FALSE)</f>
        <v>8162DW103-03T</v>
      </c>
      <c r="H227">
        <v>57000</v>
      </c>
    </row>
    <row r="228" spans="1:8" x14ac:dyDescent="0.25">
      <c r="A228" s="23" t="str">
        <f>VLOOKUP(E228,Blad2!$D$2:$E$312,2,FALSE)</f>
        <v>108103 - De Bekenborgh</v>
      </c>
      <c r="B228" t="s">
        <v>643</v>
      </c>
      <c r="C228" t="s">
        <v>644</v>
      </c>
      <c r="D228" t="s">
        <v>637</v>
      </c>
      <c r="E228" s="24" t="s">
        <v>645</v>
      </c>
      <c r="F228" s="23" t="s">
        <v>13</v>
      </c>
      <c r="G228" s="23" t="str">
        <f>VLOOKUP(E228,Blad2!$A$2:$B$312,2,FALSE)</f>
        <v>8162DW103-01H</v>
      </c>
      <c r="H228">
        <v>64000</v>
      </c>
    </row>
    <row r="229" spans="1:8" x14ac:dyDescent="0.25">
      <c r="A229" s="23" t="str">
        <f>VLOOKUP(E229,Blad2!$D$2:$E$312,2,FALSE)</f>
        <v>108102 - De Hogekamp</v>
      </c>
      <c r="B229" t="s">
        <v>635</v>
      </c>
      <c r="C229" t="s">
        <v>636</v>
      </c>
      <c r="D229" t="s">
        <v>637</v>
      </c>
      <c r="E229" s="29" t="s">
        <v>638</v>
      </c>
      <c r="F229" s="23" t="s">
        <v>13</v>
      </c>
      <c r="G229" s="23" t="str">
        <f>VLOOKUP(E229,Blad2!$A$2:$B$312,2,FALSE)</f>
        <v>8162DW103-04T</v>
      </c>
      <c r="H229">
        <v>21000</v>
      </c>
    </row>
    <row r="230" spans="1:8" x14ac:dyDescent="0.25">
      <c r="A230" s="23" t="str">
        <f>VLOOKUP(E230,Blad2!$D$2:$E$312,2,FALSE)</f>
        <v>114302 - Brinkhoven II</v>
      </c>
      <c r="B230" t="s">
        <v>646</v>
      </c>
      <c r="C230" t="s">
        <v>1001</v>
      </c>
      <c r="D230" t="s">
        <v>647</v>
      </c>
      <c r="E230" s="24" t="s">
        <v>648</v>
      </c>
      <c r="F230" s="23" t="s">
        <v>13</v>
      </c>
      <c r="G230" s="23" t="str">
        <f>VLOOKUP(E230,Blad2!$A$2:$B$312,2,FALSE)</f>
        <v>8181DB01-02H</v>
      </c>
      <c r="H230">
        <v>31500</v>
      </c>
    </row>
    <row r="231" spans="1:8" x14ac:dyDescent="0.25">
      <c r="A231" s="23" t="str">
        <f>VLOOKUP(E231,Blad2!$D$2:$E$312,2,FALSE)</f>
        <v>112101 - Huize Rehoboth I</v>
      </c>
      <c r="B231" t="s">
        <v>651</v>
      </c>
      <c r="C231" t="s">
        <v>649</v>
      </c>
      <c r="D231" t="s">
        <v>650</v>
      </c>
      <c r="E231" s="24">
        <v>43332514</v>
      </c>
      <c r="F231" t="s">
        <v>10</v>
      </c>
      <c r="G231" s="23" t="str">
        <f>VLOOKUP(E231,Blad2!$A$2:$B$312,2,FALSE)</f>
        <v>8191JE01-02T</v>
      </c>
      <c r="H231">
        <v>53000</v>
      </c>
    </row>
    <row r="232" spans="1:8" x14ac:dyDescent="0.25">
      <c r="A232" s="23" t="str">
        <f>VLOOKUP(E232,Blad2!$D$2:$E$312,2,FALSE)</f>
        <v>112101 - Huize Rehoboth I</v>
      </c>
      <c r="B232" t="s">
        <v>651</v>
      </c>
      <c r="C232" t="s">
        <v>649</v>
      </c>
      <c r="D232" t="s">
        <v>650</v>
      </c>
      <c r="E232" s="24">
        <v>43332515</v>
      </c>
      <c r="F232" t="s">
        <v>10</v>
      </c>
      <c r="G232" s="23" t="str">
        <f>VLOOKUP(E232,Blad2!$A$2:$B$312,2,FALSE)</f>
        <v>8191JE01-03T</v>
      </c>
      <c r="H232">
        <v>51000</v>
      </c>
    </row>
    <row r="233" spans="1:8" x14ac:dyDescent="0.25">
      <c r="A233" s="23" t="str">
        <f>VLOOKUP(E233,Blad2!$D$2:$E$312,2,FALSE)</f>
        <v>112101 - Huize Rehoboth I</v>
      </c>
      <c r="B233" t="s">
        <v>651</v>
      </c>
      <c r="C233" t="s">
        <v>649</v>
      </c>
      <c r="D233" t="s">
        <v>650</v>
      </c>
      <c r="E233" s="24">
        <v>43332516</v>
      </c>
      <c r="F233" t="s">
        <v>10</v>
      </c>
      <c r="G233" s="23" t="str">
        <f>VLOOKUP(E233,Blad2!$A$2:$B$312,2,FALSE)</f>
        <v>8191JE01-04T</v>
      </c>
      <c r="H233">
        <v>189000</v>
      </c>
    </row>
    <row r="234" spans="1:8" x14ac:dyDescent="0.25">
      <c r="A234" s="23" t="str">
        <f>VLOOKUP(E234,Blad2!$D$2:$E$312,2,FALSE)</f>
        <v>112102 - Huize Rehoboth II</v>
      </c>
      <c r="B234" t="s">
        <v>897</v>
      </c>
      <c r="C234" t="s">
        <v>898</v>
      </c>
      <c r="D234" t="s">
        <v>650</v>
      </c>
      <c r="E234" s="24">
        <v>43332517</v>
      </c>
      <c r="F234" t="s">
        <v>10</v>
      </c>
      <c r="G234" s="23" t="str">
        <f>VLOOKUP(E234,Blad2!$A$2:$B$312,2,FALSE)</f>
        <v>8191JE01-05T</v>
      </c>
      <c r="H234">
        <v>21000</v>
      </c>
    </row>
    <row r="235" spans="1:8" x14ac:dyDescent="0.25">
      <c r="A235" s="23" t="str">
        <f>VLOOKUP(E235,Blad2!$D$2:$E$312,2,FALSE)</f>
        <v>122101 - Amandelboom I</v>
      </c>
      <c r="B235" t="s">
        <v>785</v>
      </c>
      <c r="C235" t="s">
        <v>786</v>
      </c>
      <c r="D235" t="s">
        <v>653</v>
      </c>
      <c r="E235" s="29" t="s">
        <v>787</v>
      </c>
      <c r="F235" t="s">
        <v>23</v>
      </c>
      <c r="G235" s="23" t="str">
        <f>VLOOKUP(E235,Blad2!$A$2:$B$312,2,FALSE)</f>
        <v>8260AB02-03T</v>
      </c>
      <c r="H235">
        <v>297000</v>
      </c>
    </row>
    <row r="236" spans="1:8" x14ac:dyDescent="0.25">
      <c r="A236" s="23" t="str">
        <f>VLOOKUP(E236,Blad2!$D$2:$E$312,2,FALSE)</f>
        <v>112401 - Margaretha I</v>
      </c>
      <c r="B236" t="s">
        <v>652</v>
      </c>
      <c r="C236" t="s">
        <v>1092</v>
      </c>
      <c r="D236" t="s">
        <v>653</v>
      </c>
      <c r="E236" s="29" t="s">
        <v>1534</v>
      </c>
      <c r="F236" t="s">
        <v>23</v>
      </c>
      <c r="G236" s="23" t="str">
        <f>VLOOKUP(E236,Blad2!$A$2:$B$312,2,FALSE)</f>
        <v>8261NH01-01H</v>
      </c>
      <c r="H236">
        <v>31000</v>
      </c>
    </row>
    <row r="237" spans="1:8" x14ac:dyDescent="0.25">
      <c r="A237" s="23" t="str">
        <f>VLOOKUP(E237,Blad2!$D$2:$E$312,2,FALSE)</f>
        <v>263901 - Walburcht</v>
      </c>
      <c r="B237" t="s">
        <v>827</v>
      </c>
      <c r="C237" t="s">
        <v>1174</v>
      </c>
      <c r="D237" t="s">
        <v>653</v>
      </c>
      <c r="E237" s="24" t="s">
        <v>828</v>
      </c>
      <c r="F237" s="23" t="s">
        <v>13</v>
      </c>
      <c r="G237" s="23" t="str">
        <f>VLOOKUP(E237,Blad2!$A$2:$B$312,2,FALSE)</f>
        <v>8261NH01-03H</v>
      </c>
      <c r="H237">
        <v>31000</v>
      </c>
    </row>
    <row r="238" spans="1:8" x14ac:dyDescent="0.25">
      <c r="A238" s="23" t="str">
        <f>VLOOKUP(E238,Blad2!$D$2:$E$312,2,FALSE)</f>
        <v>112501 - Margaretha II</v>
      </c>
      <c r="B238" t="s">
        <v>928</v>
      </c>
      <c r="C238" t="s">
        <v>929</v>
      </c>
      <c r="D238" t="s">
        <v>653</v>
      </c>
      <c r="E238" s="29" t="s">
        <v>655</v>
      </c>
      <c r="F238" t="s">
        <v>23</v>
      </c>
      <c r="G238" s="23" t="str">
        <f>VLOOKUP(E238,Blad2!$A$2:$B$312,2,FALSE)</f>
        <v>8261NH01-02H</v>
      </c>
      <c r="H238">
        <v>45000</v>
      </c>
    </row>
    <row r="239" spans="1:8" x14ac:dyDescent="0.25">
      <c r="A239" s="23" t="str">
        <f>VLOOKUP(E239,Blad2!$D$2:$E$312,2,FALSE)</f>
        <v>130502 - Sinnehiem II</v>
      </c>
      <c r="B239" t="s">
        <v>656</v>
      </c>
      <c r="C239" t="s">
        <v>975</v>
      </c>
      <c r="D239" t="s">
        <v>658</v>
      </c>
      <c r="E239" s="29" t="s">
        <v>659</v>
      </c>
      <c r="F239" t="s">
        <v>23</v>
      </c>
      <c r="G239" s="23" t="str">
        <f>VLOOKUP(E239,Blad2!$A$2:$B$312,2,FALSE)</f>
        <v>8433JP02-01H</v>
      </c>
      <c r="H239">
        <v>37000</v>
      </c>
    </row>
    <row r="240" spans="1:8" x14ac:dyDescent="0.25">
      <c r="A240" s="23" t="str">
        <f>VLOOKUP(E240,Blad2!$D$2:$E$312,2,FALSE)</f>
        <v>119101 - Saxenoord</v>
      </c>
      <c r="B240" t="s">
        <v>977</v>
      </c>
      <c r="C240" t="s">
        <v>1123</v>
      </c>
      <c r="D240" t="s">
        <v>661</v>
      </c>
      <c r="E240" s="29">
        <v>10057668</v>
      </c>
      <c r="F240" t="s">
        <v>10</v>
      </c>
      <c r="G240" s="23" t="str">
        <f>VLOOKUP(E240,Blad2!$A$2:$B$312,2,FALSE)</f>
        <v>8801DA01-01T</v>
      </c>
      <c r="H240">
        <v>162000</v>
      </c>
    </row>
    <row r="241" spans="1:8" x14ac:dyDescent="0.25">
      <c r="A241" s="23" t="str">
        <f>VLOOKUP(E241,Blad2!$D$2:$E$312,2,FALSE)</f>
        <v>119101 - Saxenoord</v>
      </c>
      <c r="B241" t="s">
        <v>977</v>
      </c>
      <c r="C241" t="s">
        <v>660</v>
      </c>
      <c r="D241" t="s">
        <v>661</v>
      </c>
      <c r="E241" s="24">
        <v>10057670</v>
      </c>
      <c r="F241" t="s">
        <v>10</v>
      </c>
      <c r="G241" s="23" t="str">
        <f>VLOOKUP(E241,Blad2!$A$2:$B$312,2,FALSE)</f>
        <v>8801DA01-02T</v>
      </c>
      <c r="H241">
        <v>209000</v>
      </c>
    </row>
    <row r="242" spans="1:8" x14ac:dyDescent="0.25">
      <c r="A242" s="23" t="str">
        <f>VLOOKUP(E242,Blad2!$D$2:$E$312,2,FALSE)</f>
        <v>119102 - Saxenstate</v>
      </c>
      <c r="B242" t="s">
        <v>662</v>
      </c>
      <c r="C242" t="s">
        <v>1203</v>
      </c>
      <c r="D242" t="s">
        <v>1204</v>
      </c>
      <c r="E242" s="29">
        <v>10057691</v>
      </c>
      <c r="F242" t="s">
        <v>10</v>
      </c>
      <c r="G242" s="23" t="str">
        <f>VLOOKUP(E242,Blad2!$A$2:$B$312,2,FALSE)</f>
        <v>8801DA01-03T</v>
      </c>
      <c r="H242">
        <v>88000</v>
      </c>
    </row>
    <row r="243" spans="1:8" x14ac:dyDescent="0.25">
      <c r="A243" s="23" t="str">
        <f>VLOOKUP(E243,Blad2!$D$2:$E$312,2,FALSE)</f>
        <v>125002 - Swettehiem II</v>
      </c>
      <c r="B243" t="s">
        <v>948</v>
      </c>
      <c r="C243" t="s">
        <v>949</v>
      </c>
      <c r="D243" t="s">
        <v>950</v>
      </c>
      <c r="E243" s="29" t="s">
        <v>797</v>
      </c>
      <c r="F243" t="s">
        <v>23</v>
      </c>
      <c r="G243" s="23" t="str">
        <f>VLOOKUP(E243,Blad2!$A$2:$B$312,2,FALSE)</f>
        <v>8915EA09-01T</v>
      </c>
      <c r="H243">
        <v>160000</v>
      </c>
    </row>
    <row r="244" spans="1:8" x14ac:dyDescent="0.25">
      <c r="A244" s="23" t="str">
        <f>VLOOKUP(E244,Blad2!$D$2:$E$312,2,FALSE)</f>
        <v>125002 - Swettehiem II</v>
      </c>
      <c r="B244" t="s">
        <v>948</v>
      </c>
      <c r="C244" t="s">
        <v>949</v>
      </c>
      <c r="D244" t="s">
        <v>950</v>
      </c>
      <c r="E244" s="29" t="s">
        <v>796</v>
      </c>
      <c r="F244" t="s">
        <v>23</v>
      </c>
      <c r="G244" s="23" t="str">
        <f>VLOOKUP(E244,Blad2!$A$2:$B$312,2,FALSE)</f>
        <v>8915EA09-01T</v>
      </c>
      <c r="H244">
        <v>229000</v>
      </c>
    </row>
    <row r="245" spans="1:8" x14ac:dyDescent="0.25">
      <c r="A245" s="23" t="str">
        <f>VLOOKUP(E245,Blad2!$D$2:$E$312,2,FALSE)</f>
        <v>125001 - Swettehiem I</v>
      </c>
      <c r="B245" t="s">
        <v>794</v>
      </c>
      <c r="C245" t="s">
        <v>795</v>
      </c>
      <c r="D245" t="s">
        <v>664</v>
      </c>
      <c r="E245" s="24">
        <v>43332519</v>
      </c>
      <c r="F245" t="s">
        <v>23</v>
      </c>
      <c r="G245" s="23" t="str">
        <f>VLOOKUP(E245,Blad2!$A$2:$B$312,2,FALSE)</f>
        <v>8915EA08-03TB</v>
      </c>
      <c r="H245">
        <v>35000</v>
      </c>
    </row>
    <row r="246" spans="1:8" x14ac:dyDescent="0.25">
      <c r="A246" s="23" t="str">
        <f>VLOOKUP(E246,Blad2!$D$2:$E$312,2,FALSE)</f>
        <v>125001 - Swettehiem I</v>
      </c>
      <c r="B246" t="s">
        <v>794</v>
      </c>
      <c r="C246" t="s">
        <v>795</v>
      </c>
      <c r="D246" t="s">
        <v>664</v>
      </c>
      <c r="E246" s="24">
        <v>43332520</v>
      </c>
      <c r="F246" t="s">
        <v>23</v>
      </c>
      <c r="G246" s="23" t="str">
        <f>VLOOKUP(E246,Blad2!$A$2:$B$312,2,FALSE)</f>
        <v>8915EA08-05T</v>
      </c>
      <c r="H246">
        <v>48000</v>
      </c>
    </row>
    <row r="247" spans="1:8" x14ac:dyDescent="0.25">
      <c r="A247" s="23" t="str">
        <f>VLOOKUP(E247,Blad2!$D$2:$E$312,2,FALSE)</f>
        <v>125301 - Hofwijck</v>
      </c>
      <c r="B247" t="s">
        <v>798</v>
      </c>
      <c r="C247" t="s">
        <v>799</v>
      </c>
      <c r="D247" t="s">
        <v>664</v>
      </c>
      <c r="E247" s="29">
        <v>10073942</v>
      </c>
      <c r="F247" t="s">
        <v>10</v>
      </c>
      <c r="G247" s="23" t="str">
        <f>VLOOKUP(E247,Blad2!$A$2:$B$312,2,FALSE)</f>
        <v>8917AZ02-01T</v>
      </c>
      <c r="H247">
        <v>148000</v>
      </c>
    </row>
    <row r="248" spans="1:8" x14ac:dyDescent="0.25">
      <c r="A248" s="23" t="str">
        <f>VLOOKUP(E248,Blad2!$D$2:$E$312,2,FALSE)</f>
        <v>125301 - Hofwijck</v>
      </c>
      <c r="B248" t="s">
        <v>798</v>
      </c>
      <c r="C248" t="s">
        <v>799</v>
      </c>
      <c r="D248" t="s">
        <v>664</v>
      </c>
      <c r="E248" s="29">
        <v>10073945</v>
      </c>
      <c r="F248" t="s">
        <v>10</v>
      </c>
      <c r="G248" s="23" t="str">
        <f>VLOOKUP(E248,Blad2!$A$2:$B$312,2,FALSE)</f>
        <v>8917AZ02-02T</v>
      </c>
      <c r="H248">
        <v>197000</v>
      </c>
    </row>
    <row r="249" spans="1:8" x14ac:dyDescent="0.25">
      <c r="A249" s="23" t="str">
        <f>VLOOKUP(E249,Blad2!$D$2:$E$312,2,FALSE)</f>
        <v>125301 - Hofwijck</v>
      </c>
      <c r="B249" t="s">
        <v>798</v>
      </c>
      <c r="C249" t="s">
        <v>799</v>
      </c>
      <c r="D249" t="s">
        <v>664</v>
      </c>
      <c r="E249" s="29">
        <v>10073948</v>
      </c>
      <c r="F249" t="s">
        <v>10</v>
      </c>
      <c r="G249" s="23" t="str">
        <f>VLOOKUP(E249,Blad2!$A$2:$B$312,2,FALSE)</f>
        <v>8917AZ02-03T</v>
      </c>
      <c r="H249">
        <v>201000</v>
      </c>
    </row>
    <row r="250" spans="1:8" x14ac:dyDescent="0.25">
      <c r="A250" s="23" t="str">
        <f>VLOOKUP(E250,Blad2!$D$2:$E$312,2,FALSE)</f>
        <v>125301 - Hofwijck</v>
      </c>
      <c r="B250" t="s">
        <v>798</v>
      </c>
      <c r="C250" t="s">
        <v>799</v>
      </c>
      <c r="D250" t="s">
        <v>664</v>
      </c>
      <c r="E250" s="29">
        <v>10073951</v>
      </c>
      <c r="F250" t="s">
        <v>10</v>
      </c>
      <c r="G250" s="23" t="str">
        <f>VLOOKUP(E250,Blad2!$A$2:$B$312,2,FALSE)</f>
        <v>8917AZ02-04T</v>
      </c>
      <c r="H250">
        <v>147000</v>
      </c>
    </row>
    <row r="251" spans="1:8" x14ac:dyDescent="0.25">
      <c r="A251" s="23" t="str">
        <f>VLOOKUP(E251,Blad2!$D$2:$E$312,2,FALSE)</f>
        <v>125403 - De Helling</v>
      </c>
      <c r="B251" t="s">
        <v>964</v>
      </c>
      <c r="C251" t="s">
        <v>965</v>
      </c>
      <c r="D251" t="s">
        <v>664</v>
      </c>
      <c r="E251" s="29">
        <v>43332566</v>
      </c>
      <c r="F251" t="s">
        <v>10</v>
      </c>
      <c r="G251" s="23" t="str">
        <f>VLOOKUP(E251,Blad2!$A$2:$B$312,2,FALSE)</f>
        <v>8917AZ02-05T</v>
      </c>
      <c r="H251">
        <v>12750</v>
      </c>
    </row>
    <row r="252" spans="1:8" x14ac:dyDescent="0.25">
      <c r="A252" s="23" t="str">
        <f>VLOOKUP(E252,Blad2!$D$2:$E$312,2,FALSE)</f>
        <v xml:space="preserve">125401 - Huize St. Jozef </v>
      </c>
      <c r="B252" t="s">
        <v>663</v>
      </c>
      <c r="C252" t="s">
        <v>965</v>
      </c>
      <c r="D252" t="s">
        <v>664</v>
      </c>
      <c r="E252" s="29">
        <v>43332523</v>
      </c>
      <c r="F252" t="s">
        <v>10</v>
      </c>
      <c r="G252" s="23" t="str">
        <f>VLOOKUP(E252,Blad2!$A$2:$B$312,2,FALSE)</f>
        <v>8922JA15-01T</v>
      </c>
      <c r="H252">
        <v>120000</v>
      </c>
    </row>
    <row r="253" spans="1:8" x14ac:dyDescent="0.25">
      <c r="A253" s="23" t="str">
        <f>VLOOKUP(E253,Blad2!$D$2:$E$312,2,FALSE)</f>
        <v xml:space="preserve">125401 - Huize St. Jozef </v>
      </c>
      <c r="B253" t="s">
        <v>663</v>
      </c>
      <c r="C253" t="s">
        <v>965</v>
      </c>
      <c r="D253" t="s">
        <v>664</v>
      </c>
      <c r="E253" s="29">
        <v>43332521</v>
      </c>
      <c r="F253" t="s">
        <v>10</v>
      </c>
      <c r="G253" s="23" t="str">
        <f>VLOOKUP(E253,Blad2!$A$2:$B$312,2,FALSE)</f>
        <v>8922JA15-02T</v>
      </c>
      <c r="H253">
        <v>108000</v>
      </c>
    </row>
    <row r="254" spans="1:8" x14ac:dyDescent="0.25">
      <c r="A254" s="23" t="str">
        <f>VLOOKUP(E254,Blad2!$D$2:$E$312,2,FALSE)</f>
        <v>125402 - Eezicht</v>
      </c>
      <c r="B254" t="s">
        <v>1188</v>
      </c>
      <c r="C254" t="s">
        <v>1189</v>
      </c>
      <c r="D254" t="s">
        <v>664</v>
      </c>
      <c r="E254" s="29">
        <v>43332567</v>
      </c>
      <c r="F254" t="s">
        <v>10</v>
      </c>
      <c r="G254" s="23" t="str">
        <f>VLOOKUP(E254,Blad2!$A$2:$B$312,2,FALSE)</f>
        <v>8922JA15-03T</v>
      </c>
      <c r="H254">
        <v>133000</v>
      </c>
    </row>
    <row r="255" spans="1:8" x14ac:dyDescent="0.25">
      <c r="A255" s="23" t="str">
        <f>VLOOKUP(E255,Blad2!$D$2:$E$312,2,FALSE)</f>
        <v>128501 - Drenningahof I</v>
      </c>
      <c r="B255" t="s">
        <v>1206</v>
      </c>
      <c r="C255" t="s">
        <v>1207</v>
      </c>
      <c r="D255" t="s">
        <v>800</v>
      </c>
      <c r="E255" s="29">
        <v>10060150</v>
      </c>
      <c r="F255" t="s">
        <v>10</v>
      </c>
      <c r="G255" s="23" t="str">
        <f>VLOOKUP(E255,Blad2!$A$2:$B$312,2,FALSE)</f>
        <v>9035EK37-01T</v>
      </c>
      <c r="H255">
        <v>28000</v>
      </c>
    </row>
    <row r="256" spans="1:8" x14ac:dyDescent="0.25">
      <c r="A256" s="23" t="str">
        <f>VLOOKUP(E256,Blad2!$D$2:$E$312,2,FALSE)</f>
        <v>127301 - Gralda State II</v>
      </c>
      <c r="B256" t="s">
        <v>1317</v>
      </c>
      <c r="C256" t="s">
        <v>803</v>
      </c>
      <c r="D256" t="s">
        <v>864</v>
      </c>
      <c r="E256" s="29">
        <v>42075302</v>
      </c>
      <c r="F256" t="s">
        <v>10</v>
      </c>
      <c r="G256" s="23" t="str">
        <f>VLOOKUP(E256,Blad2!$A$2:$B$312,2,FALSE)</f>
        <v>9036JL25-01H</v>
      </c>
      <c r="H256">
        <v>53000</v>
      </c>
    </row>
    <row r="257" spans="1:8" x14ac:dyDescent="0.25">
      <c r="A257" s="23" t="str">
        <f>VLOOKUP(E257,Blad2!$D$2:$E$312,2,FALSE)</f>
        <v>127304 - Gralda State III</v>
      </c>
      <c r="B257" t="s">
        <v>912</v>
      </c>
      <c r="C257" t="s">
        <v>913</v>
      </c>
      <c r="D257" t="s">
        <v>864</v>
      </c>
      <c r="E257" s="29">
        <v>42075321</v>
      </c>
      <c r="F257" t="s">
        <v>10</v>
      </c>
      <c r="G257" s="23" t="str">
        <f>VLOOKUP(E257,Blad2!$A$2:$B$312,2,FALSE)</f>
        <v>9036JL25-03H</v>
      </c>
      <c r="H257">
        <v>32000</v>
      </c>
    </row>
    <row r="258" spans="1:8" x14ac:dyDescent="0.25">
      <c r="A258" s="23" t="str">
        <f>VLOOKUP(E258,Blad2!$D$2:$E$312,2,FALSE)</f>
        <v>127305 - Orxmastate I</v>
      </c>
      <c r="B258" t="s">
        <v>1313</v>
      </c>
      <c r="C258" t="s">
        <v>1314</v>
      </c>
      <c r="D258" t="s">
        <v>802</v>
      </c>
      <c r="E258" s="29">
        <v>10409752</v>
      </c>
      <c r="F258" t="s">
        <v>10</v>
      </c>
      <c r="G258" s="23" t="str">
        <f>VLOOKUP(E258,Blad2!$A$2:$B$312,2,FALSE)</f>
        <v>9036JZ18-01T</v>
      </c>
      <c r="H258">
        <v>33000</v>
      </c>
    </row>
    <row r="259" spans="1:8" x14ac:dyDescent="0.25">
      <c r="A259" s="23" t="str">
        <f>VLOOKUP(E259,Blad2!$D$2:$E$312,2,FALSE)</f>
        <v>127302 - Oars Wenje</v>
      </c>
      <c r="B259" t="s">
        <v>863</v>
      </c>
      <c r="C259" t="s">
        <v>801</v>
      </c>
      <c r="D259" t="s">
        <v>864</v>
      </c>
      <c r="E259" s="29">
        <v>42075315</v>
      </c>
      <c r="F259" t="s">
        <v>10</v>
      </c>
      <c r="G259" s="23" t="str">
        <f>VLOOKUP(E259,Blad2!$A$2:$B$312,2,FALSE)</f>
        <v>9036JL25-02H</v>
      </c>
      <c r="H259">
        <v>24000</v>
      </c>
    </row>
    <row r="260" spans="1:8" x14ac:dyDescent="0.25">
      <c r="A260" s="23" t="str">
        <f>VLOOKUP(E260,Blad2!$D$2:$E$312,2,FALSE)</f>
        <v>115101 - De Wiekslag - De Bonkelaar</v>
      </c>
      <c r="B260" t="s">
        <v>665</v>
      </c>
      <c r="C260" t="s">
        <v>666</v>
      </c>
      <c r="D260" t="s">
        <v>667</v>
      </c>
      <c r="E260" s="29" t="s">
        <v>668</v>
      </c>
      <c r="F260" t="s">
        <v>23</v>
      </c>
      <c r="G260" s="23" t="str">
        <f>VLOOKUP(E260,Blad2!$A$2:$B$312,2,FALSE)</f>
        <v>9331KB59-01HB</v>
      </c>
      <c r="H260">
        <v>55000</v>
      </c>
    </row>
    <row r="261" spans="1:8" x14ac:dyDescent="0.25">
      <c r="A261" s="23" t="str">
        <f>VLOOKUP(E261,Blad2!$D$2:$E$312,2,FALSE)</f>
        <v>111801 - 't Holthuys</v>
      </c>
      <c r="B261" t="s">
        <v>669</v>
      </c>
      <c r="C261" t="s">
        <v>1135</v>
      </c>
      <c r="D261" t="s">
        <v>670</v>
      </c>
      <c r="E261" s="29">
        <v>10057662</v>
      </c>
      <c r="F261" t="s">
        <v>10</v>
      </c>
      <c r="G261" s="23" t="str">
        <f>VLOOKUP(E261,Blad2!$A$2:$B$312,2,FALSE)</f>
        <v>9468HG02-01H</v>
      </c>
      <c r="H261">
        <v>36000</v>
      </c>
    </row>
    <row r="262" spans="1:8" x14ac:dyDescent="0.25">
      <c r="A262" s="23" t="str">
        <f>VLOOKUP(E262,Blad2!$D$2:$E$312,2,FALSE)</f>
        <v>111801 - 't Holthuys</v>
      </c>
      <c r="B262" t="s">
        <v>669</v>
      </c>
      <c r="C262" t="s">
        <v>1135</v>
      </c>
      <c r="D262" t="s">
        <v>670</v>
      </c>
      <c r="E262" s="29">
        <v>10057664</v>
      </c>
      <c r="F262" t="s">
        <v>10</v>
      </c>
      <c r="G262" s="23" t="str">
        <f>VLOOKUP(E262,Blad2!$A$2:$B$312,2,FALSE)</f>
        <v>9468HG02-02H</v>
      </c>
      <c r="H262">
        <v>57000</v>
      </c>
    </row>
    <row r="263" spans="1:8" x14ac:dyDescent="0.25">
      <c r="A263" s="23" t="str">
        <f>VLOOKUP(E263,Blad2!$D$2:$E$312,2,FALSE)</f>
        <v>111802 - 't Holthuys II</v>
      </c>
      <c r="B263" t="s">
        <v>671</v>
      </c>
      <c r="C263" t="s">
        <v>1135</v>
      </c>
      <c r="D263" t="s">
        <v>1136</v>
      </c>
      <c r="E263" s="29">
        <v>10057666</v>
      </c>
      <c r="F263" t="s">
        <v>10</v>
      </c>
      <c r="G263" s="23" t="str">
        <f>VLOOKUP(E263,Blad2!$A$2:$B$312,2,FALSE)</f>
        <v>9468HG02-03T</v>
      </c>
      <c r="H263">
        <v>51000</v>
      </c>
    </row>
    <row r="264" spans="1:8" x14ac:dyDescent="0.25">
      <c r="A264" s="23" t="str">
        <f>VLOOKUP(E264,Blad2!$D$2:$E$312,2,FALSE)</f>
        <v>109301 - Nieuw-Laarhof I</v>
      </c>
      <c r="B264" t="s">
        <v>672</v>
      </c>
      <c r="C264" t="s">
        <v>845</v>
      </c>
      <c r="D264" t="s">
        <v>846</v>
      </c>
      <c r="E264" s="24" t="s">
        <v>673</v>
      </c>
      <c r="F264" s="23" t="s">
        <v>13</v>
      </c>
      <c r="G264" s="23" t="str">
        <f>VLOOKUP(E264,Blad2!$A$2:$B$312,2,FALSE)</f>
        <v>9471EC04-01H</v>
      </c>
      <c r="H264">
        <v>61000</v>
      </c>
    </row>
    <row r="265" spans="1:8" x14ac:dyDescent="0.25">
      <c r="A265" s="23" t="str">
        <f>VLOOKUP(E265,Blad2!$D$2:$E$312,2,FALSE)</f>
        <v>109302 - Nieuw-Laarhof II</v>
      </c>
      <c r="B265" t="s">
        <v>922</v>
      </c>
      <c r="C265" t="s">
        <v>923</v>
      </c>
      <c r="D265" t="s">
        <v>846</v>
      </c>
      <c r="E265" s="24" t="s">
        <v>674</v>
      </c>
      <c r="F265" s="23" t="s">
        <v>13</v>
      </c>
      <c r="G265" s="23" t="str">
        <f>VLOOKUP(E265,Blad2!$A$2:$B$312,2,FALSE)</f>
        <v>9471EC04-02H</v>
      </c>
      <c r="H265">
        <v>82000</v>
      </c>
    </row>
    <row r="266" spans="1:8" x14ac:dyDescent="0.25">
      <c r="A266" s="23" t="str">
        <f>VLOOKUP(E266,Blad2!$D$2:$E$312,2,FALSE)</f>
        <v>118001 - Tienelswolde</v>
      </c>
      <c r="B266" t="s">
        <v>675</v>
      </c>
      <c r="C266" t="s">
        <v>1280</v>
      </c>
      <c r="D266" t="s">
        <v>846</v>
      </c>
      <c r="E266" s="29" t="s">
        <v>676</v>
      </c>
      <c r="F266" t="s">
        <v>23</v>
      </c>
      <c r="G266" s="23" t="str">
        <f>VLOOKUP(E266,Blad2!$A$2:$B$312,2,FALSE)</f>
        <v>9471JN47-01H</v>
      </c>
      <c r="H266">
        <v>86000</v>
      </c>
    </row>
    <row r="267" spans="1:8" x14ac:dyDescent="0.25">
      <c r="A267" s="23" t="str">
        <f>VLOOKUP(E267,Blad2!$D$2:$E$312,2,FALSE)</f>
        <v>110901 - Nieuw Buitenwoel</v>
      </c>
      <c r="B267" t="s">
        <v>1181</v>
      </c>
      <c r="C267" t="s">
        <v>677</v>
      </c>
      <c r="D267" t="s">
        <v>678</v>
      </c>
      <c r="E267" s="24">
        <v>43332524</v>
      </c>
      <c r="F267" t="s">
        <v>10</v>
      </c>
      <c r="G267" s="23" t="str">
        <f>VLOOKUP(E267,Blad2!$A$2:$B$312,2,FALSE)</f>
        <v>9646BZ04-01H</v>
      </c>
      <c r="H267">
        <v>112000</v>
      </c>
    </row>
    <row r="268" spans="1:8" x14ac:dyDescent="0.25">
      <c r="A268" s="23" t="str">
        <f>VLOOKUP(E268,Blad2!$D$2:$E$312,2,FALSE)</f>
        <v xml:space="preserve"> - Mercatorlaan 1-81 te Waalwijk</v>
      </c>
      <c r="B268" t="s">
        <v>810</v>
      </c>
      <c r="C268" t="s">
        <v>503</v>
      </c>
      <c r="D268" t="s">
        <v>504</v>
      </c>
      <c r="E268" s="29">
        <v>10054722</v>
      </c>
      <c r="F268" t="s">
        <v>10</v>
      </c>
      <c r="G268" s="23" t="str">
        <f>VLOOKUP(E268,Blad2!$A$2:$B$312,2,FALSE)</f>
        <v>AK59810</v>
      </c>
      <c r="H268">
        <v>6000</v>
      </c>
    </row>
    <row r="269" spans="1:8" x14ac:dyDescent="0.25">
      <c r="A269" s="23" t="str">
        <f>VLOOKUP(E269,Blad2!$D$2:$E$312,2,FALSE)</f>
        <v>104401 - Hof van Rhijnwijck</v>
      </c>
      <c r="B269" t="s">
        <v>1122</v>
      </c>
      <c r="C269" t="s">
        <v>481</v>
      </c>
      <c r="D269" t="s">
        <v>482</v>
      </c>
      <c r="E269" s="24" t="s">
        <v>483</v>
      </c>
      <c r="F269" s="23" t="s">
        <v>13</v>
      </c>
      <c r="G269" s="23" t="str">
        <f>VLOOKUP(E269,Blad2!$A$2:$B$312,2,FALSE)</f>
        <v>3984MC02-01T</v>
      </c>
      <c r="H269">
        <v>70000</v>
      </c>
    </row>
    <row r="270" spans="1:8" x14ac:dyDescent="0.25">
      <c r="A270" s="23" t="str">
        <f>VLOOKUP(E270,Blad2!$D$2:$E$312,2,FALSE)</f>
        <v>101901 - De Meergaarden I</v>
      </c>
      <c r="B270" t="s">
        <v>956</v>
      </c>
      <c r="C270" t="s">
        <v>1071</v>
      </c>
      <c r="D270" t="s">
        <v>545</v>
      </c>
      <c r="E270" s="29" t="s">
        <v>546</v>
      </c>
      <c r="F270" s="23" t="s">
        <v>13</v>
      </c>
      <c r="G270" s="23" t="str">
        <f>VLOOKUP(E270,Blad2!$A$2:$B$312,2,FALSE)</f>
        <v>7151DW06-02T</v>
      </c>
      <c r="H270">
        <v>186000</v>
      </c>
    </row>
    <row r="271" spans="1:8" x14ac:dyDescent="0.25">
      <c r="A271" s="23" t="str">
        <f>VLOOKUP(E271,Blad2!$D$2:$E$312,2,FALSE)</f>
        <v>106901 - Simarowa I</v>
      </c>
      <c r="B271" t="s">
        <v>875</v>
      </c>
      <c r="C271" t="s">
        <v>876</v>
      </c>
      <c r="D271" t="s">
        <v>445</v>
      </c>
      <c r="E271" s="24">
        <v>10057629</v>
      </c>
      <c r="F271" t="s">
        <v>10</v>
      </c>
      <c r="G271" s="23" t="str">
        <f>VLOOKUP(E271,Blad2!$A$2:$B$312,2,FALSE)</f>
        <v>3708SG06-02T</v>
      </c>
      <c r="H271">
        <v>120000</v>
      </c>
    </row>
    <row r="272" spans="1:8" x14ac:dyDescent="0.25">
      <c r="A272" s="23" t="str">
        <f>VLOOKUP(E272,Blad2!$D$2:$E$312,2,FALSE)</f>
        <v>106902 - Simarowa II</v>
      </c>
      <c r="B272" t="s">
        <v>875</v>
      </c>
      <c r="C272" t="s">
        <v>876</v>
      </c>
      <c r="D272" t="s">
        <v>445</v>
      </c>
      <c r="E272" s="29">
        <v>10057685</v>
      </c>
      <c r="F272" t="s">
        <v>10</v>
      </c>
      <c r="G272" s="23" t="str">
        <f>VLOOKUP(E272,Blad2!$A$2:$B$312,2,FALSE)</f>
        <v>3708SG06-01T</v>
      </c>
      <c r="H272">
        <v>108000</v>
      </c>
    </row>
    <row r="273" spans="1:8" x14ac:dyDescent="0.25">
      <c r="A273" s="23" t="str">
        <f>VLOOKUP(E273,Blad2!$D$2:$E$312,2,FALSE)</f>
        <v>110601 - Den Hoogenban</v>
      </c>
      <c r="B273" t="s">
        <v>892</v>
      </c>
      <c r="C273" t="s">
        <v>412</v>
      </c>
      <c r="D273" t="s">
        <v>413</v>
      </c>
      <c r="E273" s="29" t="s">
        <v>705</v>
      </c>
      <c r="F273" t="s">
        <v>23</v>
      </c>
      <c r="G273" s="23" t="str">
        <f>VLOOKUP(E273,Blad2!$A$2:$B$312,2,FALSE)</f>
        <v>3042NM11-05T</v>
      </c>
      <c r="H273">
        <v>246000</v>
      </c>
    </row>
    <row r="274" spans="1:8" x14ac:dyDescent="0.25">
      <c r="A274" s="23" t="str">
        <f>VLOOKUP(E274,Blad2!$D$2:$E$312,2,FALSE)</f>
        <v>108901 - Buitenhaeghe</v>
      </c>
      <c r="B274" t="s">
        <v>380</v>
      </c>
      <c r="C274" t="s">
        <v>951</v>
      </c>
      <c r="D274" t="s">
        <v>381</v>
      </c>
      <c r="E274" s="29" t="s">
        <v>382</v>
      </c>
      <c r="F274" t="s">
        <v>23</v>
      </c>
      <c r="G274" s="23" t="str">
        <f>VLOOKUP(E274,Blad2!$A$2:$B$312,2,FALSE)</f>
        <v>1344EL01-01T</v>
      </c>
      <c r="H274">
        <v>126000</v>
      </c>
    </row>
    <row r="275" spans="1:8" x14ac:dyDescent="0.25">
      <c r="A275" s="23" t="str">
        <f>VLOOKUP(E275,Blad2!$D$2:$E$312,2,FALSE)</f>
        <v>108803 - Beukelaar</v>
      </c>
      <c r="B275" t="s">
        <v>493</v>
      </c>
      <c r="C275" t="s">
        <v>995</v>
      </c>
      <c r="D275" t="s">
        <v>485</v>
      </c>
      <c r="E275" s="29" t="s">
        <v>494</v>
      </c>
      <c r="F275" t="s">
        <v>23</v>
      </c>
      <c r="G275" s="23" t="str">
        <f>VLOOKUP(E275,Blad2!$A$2:$B$312,2,FALSE)</f>
        <v>4143EV81-01T</v>
      </c>
      <c r="H275">
        <v>99000</v>
      </c>
    </row>
    <row r="276" spans="1:8" x14ac:dyDescent="0.25">
      <c r="A276" s="23" t="str">
        <f>VLOOKUP(E276,Blad2!$D$2:$E$312,2,FALSE)</f>
        <v>108802 - Rondas II</v>
      </c>
      <c r="B276" t="s">
        <v>903</v>
      </c>
      <c r="C276" t="s">
        <v>904</v>
      </c>
      <c r="D276" t="s">
        <v>485</v>
      </c>
      <c r="E276" s="29" t="s">
        <v>486</v>
      </c>
      <c r="F276" t="s">
        <v>23</v>
      </c>
      <c r="G276" s="23" t="str">
        <f>VLOOKUP(E276,Blad2!$A$2:$B$312,2,FALSE)</f>
        <v>4143EN135-01T</v>
      </c>
      <c r="H276">
        <v>212000</v>
      </c>
    </row>
    <row r="277" spans="1:8" x14ac:dyDescent="0.25">
      <c r="A277" s="23" t="str">
        <f>VLOOKUP(E277,Blad2!$D$2:$E$312,2,FALSE)</f>
        <v>108802 - Rondas II</v>
      </c>
      <c r="B277" t="s">
        <v>903</v>
      </c>
      <c r="C277" t="s">
        <v>904</v>
      </c>
      <c r="D277" t="s">
        <v>485</v>
      </c>
      <c r="E277" s="29" t="s">
        <v>487</v>
      </c>
      <c r="F277" t="s">
        <v>23</v>
      </c>
      <c r="G277" s="23" t="str">
        <f>VLOOKUP(E277,Blad2!$A$2:$B$312,2,FALSE)</f>
        <v>4143EN135-02T</v>
      </c>
      <c r="H277">
        <v>253000</v>
      </c>
    </row>
    <row r="278" spans="1:8" x14ac:dyDescent="0.25">
      <c r="A278" s="23" t="str">
        <f>VLOOKUP(E278,Blad2!$D$2:$E$312,2,FALSE)</f>
        <v>109005 - De Pastorye</v>
      </c>
      <c r="B278" t="s">
        <v>728</v>
      </c>
      <c r="C278" t="s">
        <v>468</v>
      </c>
      <c r="D278" t="s">
        <v>469</v>
      </c>
      <c r="E278" s="24" t="s">
        <v>729</v>
      </c>
      <c r="F278" t="s">
        <v>23</v>
      </c>
      <c r="G278" s="23" t="str">
        <f>VLOOKUP(E278,Blad2!$A$2:$B$312,2,FALSE)</f>
        <v>3882AL02-02T</v>
      </c>
      <c r="H278">
        <v>38000</v>
      </c>
    </row>
    <row r="279" spans="1:8" x14ac:dyDescent="0.25">
      <c r="A279" s="23" t="str">
        <f>VLOOKUP(E279,Blad2!$D$2:$E$312,2,FALSE)</f>
        <v>122102 - Amandelboom II</v>
      </c>
      <c r="B279" t="s">
        <v>1233</v>
      </c>
      <c r="C279" t="s">
        <v>1234</v>
      </c>
      <c r="D279" t="s">
        <v>653</v>
      </c>
      <c r="E279" s="29" t="s">
        <v>789</v>
      </c>
      <c r="F279" t="s">
        <v>23</v>
      </c>
      <c r="G279" s="23" t="str">
        <f>VLOOKUP(E279,Blad2!$A$2:$B$312,2,FALSE)</f>
        <v>8265DC02-05T</v>
      </c>
      <c r="H279">
        <v>210000</v>
      </c>
    </row>
    <row r="280" spans="1:8" x14ac:dyDescent="0.25">
      <c r="A280" s="23" t="str">
        <f>VLOOKUP(E280,Blad2!$D$2:$E$312,2,FALSE)</f>
        <v>121803 - Huller Schans</v>
      </c>
      <c r="B280" t="s">
        <v>953</v>
      </c>
      <c r="C280" t="s">
        <v>954</v>
      </c>
      <c r="D280" t="s">
        <v>780</v>
      </c>
      <c r="E280" s="29" t="s">
        <v>782</v>
      </c>
      <c r="F280" t="s">
        <v>23</v>
      </c>
      <c r="G280" s="23" t="str">
        <f>VLOOKUP(E280,Blad2!$A$2:$B$312,2,FALSE)</f>
        <v>8096AX20-06T</v>
      </c>
      <c r="H280">
        <v>36000</v>
      </c>
    </row>
    <row r="281" spans="1:8" x14ac:dyDescent="0.25">
      <c r="A281" s="23" t="str">
        <f>VLOOKUP(E281,Blad2!$D$2:$E$312,2,FALSE)</f>
        <v>120501 - Hof van Leerbroek</v>
      </c>
      <c r="B281" t="s">
        <v>1053</v>
      </c>
      <c r="C281" t="s">
        <v>739</v>
      </c>
      <c r="D281" t="s">
        <v>740</v>
      </c>
      <c r="E281" s="29" t="s">
        <v>741</v>
      </c>
      <c r="F281" t="s">
        <v>23</v>
      </c>
      <c r="G281" s="23" t="str">
        <f>VLOOKUP(E281,Blad2!$A$2:$B$312,2,FALSE)</f>
        <v>4245LD01-01T</v>
      </c>
      <c r="H281">
        <v>26000</v>
      </c>
    </row>
    <row r="282" spans="1:8" x14ac:dyDescent="0.25">
      <c r="A282" s="23" t="str">
        <f>VLOOKUP(E282,Blad2!$D$2:$E$312,2,FALSE)</f>
        <v>113202 - Intermezzo achterzijde</v>
      </c>
      <c r="B282" t="s">
        <v>448</v>
      </c>
      <c r="C282" t="s">
        <v>869</v>
      </c>
      <c r="D282" t="s">
        <v>447</v>
      </c>
      <c r="E282" s="24">
        <v>43332502</v>
      </c>
      <c r="F282" t="s">
        <v>10</v>
      </c>
      <c r="G282" s="23" t="str">
        <f>VLOOKUP(E282,Blad2!$A$2:$B$312,2,FALSE)</f>
        <v>3713DA31-02H</v>
      </c>
      <c r="H282">
        <v>45000</v>
      </c>
    </row>
    <row r="283" spans="1:8" x14ac:dyDescent="0.25">
      <c r="A283" s="23" t="str">
        <f>VLOOKUP(E283,Blad2!$D$2:$E$312,2,FALSE)</f>
        <v>115503 - Sparrenheide III</v>
      </c>
      <c r="B283" t="s">
        <v>1170</v>
      </c>
      <c r="C283" t="s">
        <v>1171</v>
      </c>
      <c r="D283" t="s">
        <v>973</v>
      </c>
      <c r="E283" s="29" t="s">
        <v>473</v>
      </c>
      <c r="F283" t="s">
        <v>23</v>
      </c>
      <c r="G283" s="23" t="str">
        <f>VLOOKUP(E283,Blad2!$A$2:$B$312,2,FALSE)</f>
        <v>3971DB20-01H</v>
      </c>
      <c r="H283">
        <v>80000</v>
      </c>
    </row>
    <row r="284" spans="1:8" x14ac:dyDescent="0.25">
      <c r="A284" s="23" t="str">
        <f>VLOOKUP(E284,Blad2!$D$2:$E$312,2,FALSE)</f>
        <v>110602 - Den Lagenban</v>
      </c>
      <c r="B284" t="s">
        <v>999</v>
      </c>
      <c r="C284" t="s">
        <v>962</v>
      </c>
      <c r="D284" t="s">
        <v>413</v>
      </c>
      <c r="E284" s="29" t="s">
        <v>414</v>
      </c>
      <c r="F284" t="s">
        <v>23</v>
      </c>
      <c r="G284" s="23" t="str">
        <f>VLOOKUP(E284,Blad2!$A$2:$B$312,2,FALSE)</f>
        <v>3042NM11-01H</v>
      </c>
      <c r="H284">
        <v>35000</v>
      </c>
    </row>
    <row r="285" spans="1:8" x14ac:dyDescent="0.25">
      <c r="A285" s="23" t="str">
        <f>VLOOKUP(E285,Blad2!$D$2:$E$312,2,FALSE)</f>
        <v>119902 - Sterrenbos</v>
      </c>
      <c r="B285" t="s">
        <v>971</v>
      </c>
      <c r="C285" t="s">
        <v>972</v>
      </c>
      <c r="D285" t="s">
        <v>973</v>
      </c>
      <c r="E285" s="29" t="s">
        <v>474</v>
      </c>
      <c r="F285" t="s">
        <v>23</v>
      </c>
      <c r="G285" s="23" t="str">
        <f>VLOOKUP(E285,Blad2!$A$2:$B$312,2,FALSE)</f>
        <v>3973VJ10-01T</v>
      </c>
      <c r="H285">
        <v>39000</v>
      </c>
    </row>
    <row r="286" spans="1:8" x14ac:dyDescent="0.25">
      <c r="A286" s="23" t="str">
        <f>VLOOKUP(E286,Blad2!$D$2:$E$312,2,FALSE)</f>
        <v>113201 - Intermezzo voorzijde</v>
      </c>
      <c r="B286" t="s">
        <v>446</v>
      </c>
      <c r="C286" t="s">
        <v>869</v>
      </c>
      <c r="D286" t="s">
        <v>447</v>
      </c>
      <c r="E286" s="24">
        <v>43332563</v>
      </c>
      <c r="F286" t="s">
        <v>10</v>
      </c>
      <c r="G286" s="23" t="str">
        <f>VLOOKUP(E286,Blad2!$A$2:$B$312,2,FALSE)</f>
        <v>3713DA31-01H</v>
      </c>
      <c r="H286">
        <v>23000</v>
      </c>
    </row>
    <row r="287" spans="1:8" x14ac:dyDescent="0.25">
      <c r="A287" s="23" t="str">
        <f>VLOOKUP(E287,Blad2!$D$2:$E$312,2,FALSE)</f>
        <v>105101 - Nederhorst</v>
      </c>
      <c r="B287" t="s">
        <v>689</v>
      </c>
      <c r="C287" t="s">
        <v>1219</v>
      </c>
      <c r="D287" t="s">
        <v>1220</v>
      </c>
      <c r="E287" s="29" t="s">
        <v>690</v>
      </c>
      <c r="F287" s="23" t="s">
        <v>13</v>
      </c>
      <c r="G287" s="23" t="str">
        <f>VLOOKUP(E287,Blad2!$A$2:$B$312,2,FALSE)</f>
        <v>1394EK02-02T</v>
      </c>
      <c r="H287">
        <v>39000</v>
      </c>
    </row>
    <row r="288" spans="1:8" x14ac:dyDescent="0.25">
      <c r="A288" s="23" t="str">
        <f>VLOOKUP(E288,Blad2!$D$2:$E$312,2,FALSE)</f>
        <v>105102 - De Kuijer</v>
      </c>
      <c r="B288" t="s">
        <v>687</v>
      </c>
      <c r="C288" t="s">
        <v>1228</v>
      </c>
      <c r="D288" t="s">
        <v>1220</v>
      </c>
      <c r="E288" s="29" t="s">
        <v>688</v>
      </c>
      <c r="F288" s="23" t="s">
        <v>13</v>
      </c>
      <c r="G288" s="23" t="str">
        <f>VLOOKUP(E288,Blad2!$A$2:$B$312,2,FALSE)</f>
        <v>1394EK02-01T</v>
      </c>
      <c r="H288">
        <v>118000</v>
      </c>
    </row>
    <row r="289" spans="1:8" x14ac:dyDescent="0.25">
      <c r="A289" s="23" t="str">
        <f>VLOOKUP(E289,Blad2!$D$2:$E$312,2,FALSE)</f>
        <v>122501 - Grenswoude</v>
      </c>
      <c r="B289" t="s">
        <v>1045</v>
      </c>
      <c r="C289" t="s">
        <v>1046</v>
      </c>
      <c r="D289" t="s">
        <v>1047</v>
      </c>
      <c r="E289" s="29" t="s">
        <v>694</v>
      </c>
      <c r="F289" t="s">
        <v>23</v>
      </c>
      <c r="G289" s="23" t="str">
        <f>VLOOKUP(E289,Blad2!$A$2:$B$312,2,FALSE)</f>
        <v>1722XR143-03T</v>
      </c>
      <c r="H289">
        <v>55000</v>
      </c>
    </row>
    <row r="290" spans="1:8" x14ac:dyDescent="0.25">
      <c r="A290" s="23"/>
    </row>
    <row r="294" spans="1:8" x14ac:dyDescent="0.25">
      <c r="E294" s="13"/>
    </row>
  </sheetData>
  <autoFilter ref="A1:H289" xr:uid="{00000000-0009-0000-0000-00000D000000}">
    <sortState xmlns:xlrd2="http://schemas.microsoft.com/office/spreadsheetml/2017/richdata2" ref="A2:H289">
      <sortCondition ref="G1:G289"/>
    </sortState>
  </autoFilter>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93"/>
  <sheetViews>
    <sheetView topLeftCell="A245" zoomScale="70" zoomScaleNormal="70" workbookViewId="0">
      <selection sqref="A1:XFD1"/>
    </sheetView>
  </sheetViews>
  <sheetFormatPr defaultRowHeight="15" x14ac:dyDescent="0.25"/>
  <cols>
    <col min="1" max="1" width="9.7109375" customWidth="1"/>
    <col min="2" max="2" width="33.7109375" customWidth="1"/>
    <col min="3" max="3" width="41.7109375" customWidth="1"/>
    <col min="4" max="4" width="11.7109375" customWidth="1"/>
    <col min="5" max="5" width="21.7109375" customWidth="1"/>
    <col min="6" max="6" width="6.7109375" customWidth="1"/>
    <col min="7" max="7" width="46.7109375" customWidth="1"/>
    <col min="8" max="8" width="21.7109375" customWidth="1"/>
    <col min="9" max="9" width="27.7109375" customWidth="1"/>
    <col min="10" max="10" width="26.7109375" customWidth="1"/>
    <col min="11" max="11" width="23.7109375" customWidth="1"/>
    <col min="12" max="12" width="8.7109375" customWidth="1"/>
    <col min="13" max="13" width="15.7109375" customWidth="1"/>
  </cols>
  <sheetData>
    <row r="1" spans="1:13" x14ac:dyDescent="0.25">
      <c r="A1" s="6" t="s">
        <v>1786</v>
      </c>
      <c r="B1" s="6" t="s">
        <v>831</v>
      </c>
      <c r="C1" s="6" t="s">
        <v>122</v>
      </c>
      <c r="D1" s="6" t="s">
        <v>2</v>
      </c>
      <c r="E1" s="6" t="s">
        <v>832</v>
      </c>
      <c r="F1" s="6" t="s">
        <v>1787</v>
      </c>
      <c r="G1" s="6" t="s">
        <v>1323</v>
      </c>
      <c r="H1" s="6" t="s">
        <v>1324</v>
      </c>
      <c r="I1" s="6" t="s">
        <v>1325</v>
      </c>
      <c r="J1" s="6" t="s">
        <v>1788</v>
      </c>
      <c r="K1" s="6" t="s">
        <v>1789</v>
      </c>
      <c r="L1" s="6" t="s">
        <v>1785</v>
      </c>
      <c r="M1" s="6" t="s">
        <v>1790</v>
      </c>
    </row>
    <row r="2" spans="1:13" x14ac:dyDescent="0.25">
      <c r="A2" t="s">
        <v>1791</v>
      </c>
      <c r="B2" t="s">
        <v>874</v>
      </c>
      <c r="C2" t="s">
        <v>875</v>
      </c>
      <c r="D2" t="s">
        <v>876</v>
      </c>
      <c r="E2" t="s">
        <v>445</v>
      </c>
      <c r="F2" t="s">
        <v>1792</v>
      </c>
      <c r="G2">
        <v>10057629</v>
      </c>
      <c r="H2" t="s">
        <v>10</v>
      </c>
      <c r="J2" t="s">
        <v>1793</v>
      </c>
      <c r="K2" t="s">
        <v>1795</v>
      </c>
      <c r="L2">
        <v>25000</v>
      </c>
    </row>
    <row r="3" spans="1:13" x14ac:dyDescent="0.25">
      <c r="A3" t="s">
        <v>1791</v>
      </c>
      <c r="B3" t="s">
        <v>1134</v>
      </c>
      <c r="C3" t="s">
        <v>671</v>
      </c>
      <c r="D3" t="s">
        <v>1135</v>
      </c>
      <c r="E3" t="s">
        <v>1136</v>
      </c>
      <c r="F3" t="s">
        <v>1792</v>
      </c>
      <c r="G3">
        <v>10057666</v>
      </c>
      <c r="H3" t="s">
        <v>10</v>
      </c>
      <c r="I3" t="s">
        <v>1578</v>
      </c>
      <c r="J3" t="s">
        <v>1793</v>
      </c>
      <c r="K3" t="s">
        <v>1795</v>
      </c>
      <c r="L3">
        <v>12000</v>
      </c>
    </row>
    <row r="4" spans="1:13" x14ac:dyDescent="0.25">
      <c r="A4" t="s">
        <v>1791</v>
      </c>
      <c r="B4" t="s">
        <v>1245</v>
      </c>
      <c r="C4" t="s">
        <v>1246</v>
      </c>
      <c r="D4" t="s">
        <v>1247</v>
      </c>
      <c r="E4" t="s">
        <v>504</v>
      </c>
      <c r="F4" t="s">
        <v>1792</v>
      </c>
      <c r="G4">
        <v>10057675</v>
      </c>
      <c r="H4" t="s">
        <v>10</v>
      </c>
      <c r="I4" t="s">
        <v>1697</v>
      </c>
      <c r="J4" t="s">
        <v>1793</v>
      </c>
      <c r="K4" t="s">
        <v>1794</v>
      </c>
      <c r="L4">
        <v>10000</v>
      </c>
    </row>
    <row r="5" spans="1:13" x14ac:dyDescent="0.25">
      <c r="A5" t="s">
        <v>1791</v>
      </c>
      <c r="B5" t="s">
        <v>1006</v>
      </c>
      <c r="C5" t="s">
        <v>875</v>
      </c>
      <c r="D5" t="s">
        <v>876</v>
      </c>
      <c r="E5" t="s">
        <v>445</v>
      </c>
      <c r="F5" t="s">
        <v>1792</v>
      </c>
      <c r="G5">
        <v>10057685</v>
      </c>
      <c r="H5" t="s">
        <v>10</v>
      </c>
      <c r="J5" t="s">
        <v>1793</v>
      </c>
      <c r="K5" t="s">
        <v>1795</v>
      </c>
      <c r="L5">
        <v>19000</v>
      </c>
    </row>
    <row r="6" spans="1:13" x14ac:dyDescent="0.25">
      <c r="A6" t="s">
        <v>1791</v>
      </c>
      <c r="B6" t="s">
        <v>1025</v>
      </c>
      <c r="C6" t="s">
        <v>1026</v>
      </c>
      <c r="D6" t="s">
        <v>1027</v>
      </c>
      <c r="E6" t="s">
        <v>497</v>
      </c>
      <c r="F6" t="s">
        <v>1792</v>
      </c>
      <c r="G6">
        <v>10057689</v>
      </c>
      <c r="H6" t="s">
        <v>10</v>
      </c>
      <c r="I6" t="s">
        <v>1476</v>
      </c>
      <c r="J6" t="s">
        <v>1793</v>
      </c>
      <c r="K6" t="s">
        <v>1795</v>
      </c>
      <c r="L6">
        <v>9000</v>
      </c>
    </row>
    <row r="7" spans="1:13" x14ac:dyDescent="0.25">
      <c r="A7" t="s">
        <v>1791</v>
      </c>
      <c r="B7" t="s">
        <v>1202</v>
      </c>
      <c r="C7" t="s">
        <v>662</v>
      </c>
      <c r="D7" t="s">
        <v>1203</v>
      </c>
      <c r="E7" t="s">
        <v>1204</v>
      </c>
      <c r="F7" t="s">
        <v>1792</v>
      </c>
      <c r="G7">
        <v>10057691</v>
      </c>
      <c r="H7" t="s">
        <v>10</v>
      </c>
      <c r="I7" t="s">
        <v>1646</v>
      </c>
      <c r="J7" t="s">
        <v>1793</v>
      </c>
      <c r="K7" t="s">
        <v>1798</v>
      </c>
      <c r="L7">
        <v>16000</v>
      </c>
    </row>
    <row r="8" spans="1:13" x14ac:dyDescent="0.25">
      <c r="A8" t="s">
        <v>1791</v>
      </c>
      <c r="B8" t="s">
        <v>1205</v>
      </c>
      <c r="C8" t="s">
        <v>1206</v>
      </c>
      <c r="D8" t="s">
        <v>1207</v>
      </c>
      <c r="E8" t="s">
        <v>800</v>
      </c>
      <c r="F8" t="s">
        <v>1792</v>
      </c>
      <c r="G8">
        <v>10060150</v>
      </c>
      <c r="H8" t="s">
        <v>10</v>
      </c>
      <c r="I8" t="s">
        <v>1647</v>
      </c>
      <c r="J8" t="s">
        <v>1793</v>
      </c>
      <c r="K8" t="s">
        <v>1795</v>
      </c>
      <c r="L8">
        <v>10000</v>
      </c>
    </row>
    <row r="9" spans="1:13" x14ac:dyDescent="0.25">
      <c r="A9" t="s">
        <v>1791</v>
      </c>
      <c r="C9" t="s">
        <v>1238</v>
      </c>
      <c r="D9" t="s">
        <v>1239</v>
      </c>
      <c r="E9" t="s">
        <v>438</v>
      </c>
      <c r="F9" t="s">
        <v>1792</v>
      </c>
      <c r="G9">
        <v>10060619</v>
      </c>
      <c r="H9" t="s">
        <v>10</v>
      </c>
      <c r="I9" t="s">
        <v>1682</v>
      </c>
      <c r="J9" t="s">
        <v>1793</v>
      </c>
      <c r="K9" t="s">
        <v>1795</v>
      </c>
      <c r="L9">
        <v>4000</v>
      </c>
    </row>
    <row r="10" spans="1:13" x14ac:dyDescent="0.25">
      <c r="A10" t="s">
        <v>1791</v>
      </c>
      <c r="B10" t="s">
        <v>1032</v>
      </c>
      <c r="C10" t="s">
        <v>716</v>
      </c>
      <c r="D10" t="s">
        <v>1033</v>
      </c>
      <c r="E10" t="s">
        <v>438</v>
      </c>
      <c r="F10" t="s">
        <v>1792</v>
      </c>
      <c r="G10">
        <v>10060646</v>
      </c>
      <c r="H10" t="s">
        <v>10</v>
      </c>
      <c r="I10" t="s">
        <v>1480</v>
      </c>
      <c r="J10" t="s">
        <v>1797</v>
      </c>
      <c r="K10" t="s">
        <v>1795</v>
      </c>
      <c r="L10">
        <v>12000</v>
      </c>
    </row>
    <row r="11" spans="1:13" x14ac:dyDescent="0.25">
      <c r="A11" t="s">
        <v>1791</v>
      </c>
      <c r="B11" t="s">
        <v>886</v>
      </c>
      <c r="C11" t="s">
        <v>621</v>
      </c>
      <c r="D11" t="s">
        <v>887</v>
      </c>
      <c r="E11" t="s">
        <v>888</v>
      </c>
      <c r="F11" t="s">
        <v>1792</v>
      </c>
      <c r="G11">
        <v>10225546</v>
      </c>
      <c r="H11" t="s">
        <v>10</v>
      </c>
      <c r="I11" t="s">
        <v>1363</v>
      </c>
      <c r="J11" t="s">
        <v>1793</v>
      </c>
      <c r="K11" t="s">
        <v>1795</v>
      </c>
      <c r="L11">
        <v>10000</v>
      </c>
    </row>
    <row r="12" spans="1:13" x14ac:dyDescent="0.25">
      <c r="A12" t="s">
        <v>1791</v>
      </c>
      <c r="B12" t="s">
        <v>886</v>
      </c>
      <c r="C12" t="s">
        <v>623</v>
      </c>
      <c r="D12" t="s">
        <v>887</v>
      </c>
      <c r="E12" t="s">
        <v>888</v>
      </c>
      <c r="F12" t="s">
        <v>1792</v>
      </c>
      <c r="G12">
        <v>10225547</v>
      </c>
      <c r="H12" t="s">
        <v>10</v>
      </c>
      <c r="I12" t="s">
        <v>1384</v>
      </c>
      <c r="J12" t="s">
        <v>1793</v>
      </c>
      <c r="K12" t="s">
        <v>1795</v>
      </c>
      <c r="L12">
        <v>6000</v>
      </c>
    </row>
    <row r="13" spans="1:13" x14ac:dyDescent="0.25">
      <c r="A13" t="s">
        <v>1791</v>
      </c>
      <c r="B13" t="s">
        <v>886</v>
      </c>
      <c r="C13" t="s">
        <v>624</v>
      </c>
      <c r="D13" t="s">
        <v>887</v>
      </c>
      <c r="E13" t="s">
        <v>622</v>
      </c>
      <c r="F13" t="s">
        <v>1792</v>
      </c>
      <c r="G13">
        <v>10225548</v>
      </c>
      <c r="H13" t="s">
        <v>10</v>
      </c>
      <c r="I13" t="s">
        <v>1417</v>
      </c>
      <c r="J13" t="s">
        <v>1793</v>
      </c>
      <c r="K13" t="s">
        <v>1795</v>
      </c>
      <c r="L13">
        <v>8000</v>
      </c>
    </row>
    <row r="14" spans="1:13" x14ac:dyDescent="0.25">
      <c r="A14" t="s">
        <v>1791</v>
      </c>
      <c r="B14" t="s">
        <v>1312</v>
      </c>
      <c r="C14" t="s">
        <v>1313</v>
      </c>
      <c r="D14" t="s">
        <v>1314</v>
      </c>
      <c r="E14" t="s">
        <v>802</v>
      </c>
      <c r="F14" t="s">
        <v>1792</v>
      </c>
      <c r="G14">
        <v>10409752</v>
      </c>
      <c r="H14" t="s">
        <v>10</v>
      </c>
      <c r="I14" t="s">
        <v>1777</v>
      </c>
      <c r="J14" t="s">
        <v>1793</v>
      </c>
      <c r="K14" t="s">
        <v>1795</v>
      </c>
      <c r="L14">
        <v>6000</v>
      </c>
    </row>
    <row r="15" spans="1:13" x14ac:dyDescent="0.25">
      <c r="A15" t="s">
        <v>1791</v>
      </c>
      <c r="B15" t="s">
        <v>880</v>
      </c>
      <c r="C15" t="s">
        <v>725</v>
      </c>
      <c r="D15" t="s">
        <v>726</v>
      </c>
      <c r="E15" t="s">
        <v>452</v>
      </c>
      <c r="F15" t="s">
        <v>1792</v>
      </c>
      <c r="G15">
        <v>10429535</v>
      </c>
      <c r="H15" t="s">
        <v>21</v>
      </c>
      <c r="I15" t="s">
        <v>1360</v>
      </c>
      <c r="J15" t="s">
        <v>1793</v>
      </c>
      <c r="K15" t="s">
        <v>1794</v>
      </c>
      <c r="L15">
        <v>18000</v>
      </c>
    </row>
    <row r="16" spans="1:13" x14ac:dyDescent="0.25">
      <c r="A16" t="s">
        <v>1791</v>
      </c>
      <c r="B16" t="s">
        <v>1251</v>
      </c>
      <c r="C16" t="s">
        <v>727</v>
      </c>
      <c r="D16" t="s">
        <v>726</v>
      </c>
      <c r="E16" t="s">
        <v>452</v>
      </c>
      <c r="F16" t="s">
        <v>1792</v>
      </c>
      <c r="G16">
        <v>10429536</v>
      </c>
      <c r="H16" t="s">
        <v>21</v>
      </c>
      <c r="I16" t="s">
        <v>1704</v>
      </c>
      <c r="J16" t="s">
        <v>1793</v>
      </c>
      <c r="K16" t="s">
        <v>1794</v>
      </c>
      <c r="L16">
        <v>20000</v>
      </c>
    </row>
    <row r="17" spans="1:12" x14ac:dyDescent="0.25">
      <c r="A17" t="s">
        <v>1791</v>
      </c>
      <c r="B17" t="s">
        <v>1294</v>
      </c>
      <c r="C17" t="s">
        <v>1295</v>
      </c>
      <c r="D17" t="s">
        <v>744</v>
      </c>
      <c r="E17" t="s">
        <v>745</v>
      </c>
      <c r="F17" t="s">
        <v>1792</v>
      </c>
      <c r="G17">
        <v>10989588</v>
      </c>
      <c r="H17" t="s">
        <v>10</v>
      </c>
      <c r="I17" t="s">
        <v>1760</v>
      </c>
      <c r="J17" t="s">
        <v>1796</v>
      </c>
      <c r="K17" t="s">
        <v>1795</v>
      </c>
      <c r="L17">
        <v>7000</v>
      </c>
    </row>
    <row r="18" spans="1:12" x14ac:dyDescent="0.25">
      <c r="A18" t="s">
        <v>1791</v>
      </c>
      <c r="B18" t="s">
        <v>1106</v>
      </c>
      <c r="C18" t="s">
        <v>691</v>
      </c>
      <c r="D18" t="s">
        <v>692</v>
      </c>
      <c r="E18" t="s">
        <v>693</v>
      </c>
      <c r="F18" t="s">
        <v>1792</v>
      </c>
      <c r="G18">
        <v>40272962</v>
      </c>
      <c r="H18" t="s">
        <v>10</v>
      </c>
      <c r="I18" t="s">
        <v>1547</v>
      </c>
      <c r="J18" t="s">
        <v>1793</v>
      </c>
      <c r="K18" t="s">
        <v>1795</v>
      </c>
      <c r="L18">
        <v>13000</v>
      </c>
    </row>
    <row r="19" spans="1:12" x14ac:dyDescent="0.25">
      <c r="A19" t="s">
        <v>1791</v>
      </c>
      <c r="B19" t="s">
        <v>1017</v>
      </c>
      <c r="C19" t="s">
        <v>441</v>
      </c>
      <c r="D19" t="s">
        <v>442</v>
      </c>
      <c r="E19" t="s">
        <v>443</v>
      </c>
      <c r="F19" t="s">
        <v>1792</v>
      </c>
      <c r="G19">
        <v>42474735</v>
      </c>
      <c r="H19" t="s">
        <v>10</v>
      </c>
      <c r="I19" t="s">
        <v>1466</v>
      </c>
      <c r="J19" t="s">
        <v>1793</v>
      </c>
      <c r="K19" t="s">
        <v>1794</v>
      </c>
      <c r="L19">
        <v>2000</v>
      </c>
    </row>
    <row r="20" spans="1:12" x14ac:dyDescent="0.25">
      <c r="A20" t="s">
        <v>1791</v>
      </c>
      <c r="B20" t="s">
        <v>1017</v>
      </c>
      <c r="C20" t="s">
        <v>441</v>
      </c>
      <c r="D20" t="s">
        <v>442</v>
      </c>
      <c r="E20" t="s">
        <v>443</v>
      </c>
      <c r="F20" t="s">
        <v>1792</v>
      </c>
      <c r="G20">
        <v>42474738</v>
      </c>
      <c r="H20" t="s">
        <v>10</v>
      </c>
      <c r="I20" t="s">
        <v>1489</v>
      </c>
      <c r="J20" t="s">
        <v>1793</v>
      </c>
      <c r="K20" t="s">
        <v>1794</v>
      </c>
      <c r="L20">
        <v>11000</v>
      </c>
    </row>
    <row r="21" spans="1:12" x14ac:dyDescent="0.25">
      <c r="A21" t="s">
        <v>1791</v>
      </c>
      <c r="B21" t="s">
        <v>1297</v>
      </c>
      <c r="C21" t="s">
        <v>1298</v>
      </c>
      <c r="D21" t="s">
        <v>1299</v>
      </c>
      <c r="E21" t="s">
        <v>443</v>
      </c>
      <c r="F21" t="s">
        <v>1792</v>
      </c>
      <c r="G21">
        <v>42474751</v>
      </c>
      <c r="H21" t="s">
        <v>10</v>
      </c>
      <c r="I21" t="s">
        <v>1765</v>
      </c>
      <c r="J21" t="s">
        <v>1797</v>
      </c>
      <c r="K21" t="s">
        <v>1794</v>
      </c>
      <c r="L21">
        <v>7000</v>
      </c>
    </row>
    <row r="22" spans="1:12" x14ac:dyDescent="0.25">
      <c r="A22" t="s">
        <v>1791</v>
      </c>
      <c r="B22" t="s">
        <v>69</v>
      </c>
      <c r="C22" t="s">
        <v>849</v>
      </c>
      <c r="D22" t="s">
        <v>850</v>
      </c>
      <c r="E22" t="s">
        <v>14</v>
      </c>
      <c r="F22" t="s">
        <v>1792</v>
      </c>
      <c r="G22">
        <v>43169386</v>
      </c>
      <c r="H22" t="s">
        <v>10</v>
      </c>
      <c r="I22">
        <v>10000049951</v>
      </c>
      <c r="J22" t="s">
        <v>1793</v>
      </c>
      <c r="K22" t="s">
        <v>1795</v>
      </c>
      <c r="L22">
        <v>10750</v>
      </c>
    </row>
    <row r="23" spans="1:12" x14ac:dyDescent="0.25">
      <c r="A23" t="s">
        <v>1791</v>
      </c>
      <c r="B23" t="s">
        <v>71</v>
      </c>
      <c r="C23" t="s">
        <v>849</v>
      </c>
      <c r="D23" t="s">
        <v>850</v>
      </c>
      <c r="E23" t="s">
        <v>14</v>
      </c>
      <c r="F23" t="s">
        <v>1792</v>
      </c>
      <c r="G23">
        <v>43292669</v>
      </c>
      <c r="H23" t="s">
        <v>10</v>
      </c>
      <c r="I23">
        <v>10000049953</v>
      </c>
      <c r="J23" t="s">
        <v>1793</v>
      </c>
      <c r="K23" t="s">
        <v>1795</v>
      </c>
      <c r="L23">
        <v>7500</v>
      </c>
    </row>
    <row r="24" spans="1:12" x14ac:dyDescent="0.25">
      <c r="A24" t="s">
        <v>1791</v>
      </c>
      <c r="B24" t="s">
        <v>976</v>
      </c>
      <c r="C24" t="s">
        <v>977</v>
      </c>
      <c r="D24" t="s">
        <v>660</v>
      </c>
      <c r="E24" t="s">
        <v>661</v>
      </c>
      <c r="F24" t="s">
        <v>1792</v>
      </c>
      <c r="G24" t="s">
        <v>1426</v>
      </c>
      <c r="H24" t="s">
        <v>10</v>
      </c>
      <c r="I24" t="s">
        <v>1427</v>
      </c>
      <c r="J24" t="s">
        <v>1793</v>
      </c>
      <c r="K24" t="s">
        <v>1795</v>
      </c>
      <c r="L24">
        <v>44000</v>
      </c>
    </row>
    <row r="25" spans="1:12" x14ac:dyDescent="0.25">
      <c r="A25" t="s">
        <v>1791</v>
      </c>
      <c r="B25" t="s">
        <v>1215</v>
      </c>
      <c r="C25" t="s">
        <v>669</v>
      </c>
      <c r="D25" t="s">
        <v>1135</v>
      </c>
      <c r="E25" t="s">
        <v>670</v>
      </c>
      <c r="F25" t="s">
        <v>1792</v>
      </c>
      <c r="G25" t="s">
        <v>1659</v>
      </c>
      <c r="H25" t="s">
        <v>10</v>
      </c>
      <c r="I25" t="s">
        <v>1660</v>
      </c>
      <c r="J25" t="s">
        <v>1793</v>
      </c>
      <c r="K25" t="s">
        <v>1795</v>
      </c>
      <c r="L25">
        <v>6500</v>
      </c>
    </row>
    <row r="26" spans="1:12" x14ac:dyDescent="0.25">
      <c r="A26" t="s">
        <v>1791</v>
      </c>
      <c r="B26" t="s">
        <v>1215</v>
      </c>
      <c r="C26" t="s">
        <v>669</v>
      </c>
      <c r="D26" t="s">
        <v>1135</v>
      </c>
      <c r="E26" t="s">
        <v>670</v>
      </c>
      <c r="F26" t="s">
        <v>1792</v>
      </c>
      <c r="G26" t="s">
        <v>1715</v>
      </c>
      <c r="H26" t="s">
        <v>10</v>
      </c>
      <c r="I26" t="s">
        <v>1716</v>
      </c>
      <c r="J26" t="s">
        <v>1793</v>
      </c>
      <c r="K26" t="s">
        <v>1795</v>
      </c>
      <c r="L26">
        <v>9750</v>
      </c>
    </row>
    <row r="27" spans="1:12" x14ac:dyDescent="0.25">
      <c r="A27" t="s">
        <v>1791</v>
      </c>
      <c r="B27" t="s">
        <v>976</v>
      </c>
      <c r="C27" t="s">
        <v>977</v>
      </c>
      <c r="D27" t="s">
        <v>1123</v>
      </c>
      <c r="E27" t="s">
        <v>661</v>
      </c>
      <c r="F27" t="s">
        <v>1792</v>
      </c>
      <c r="G27" t="s">
        <v>1565</v>
      </c>
      <c r="H27" t="s">
        <v>10</v>
      </c>
      <c r="I27" t="s">
        <v>1566</v>
      </c>
      <c r="J27" t="s">
        <v>1793</v>
      </c>
      <c r="K27" t="s">
        <v>1795</v>
      </c>
      <c r="L27">
        <v>32000</v>
      </c>
    </row>
    <row r="28" spans="1:12" x14ac:dyDescent="0.25">
      <c r="A28" t="s">
        <v>1791</v>
      </c>
      <c r="B28" t="s">
        <v>1252</v>
      </c>
      <c r="C28" t="s">
        <v>1253</v>
      </c>
      <c r="D28" t="s">
        <v>471</v>
      </c>
      <c r="E28" t="s">
        <v>973</v>
      </c>
      <c r="F28" t="s">
        <v>1792</v>
      </c>
      <c r="G28" t="s">
        <v>1705</v>
      </c>
      <c r="H28" t="s">
        <v>10</v>
      </c>
      <c r="I28" t="s">
        <v>1706</v>
      </c>
      <c r="J28" t="s">
        <v>1793</v>
      </c>
      <c r="K28" t="s">
        <v>1795</v>
      </c>
      <c r="L28">
        <v>13000</v>
      </c>
    </row>
    <row r="29" spans="1:12" x14ac:dyDescent="0.25">
      <c r="A29" t="s">
        <v>1791</v>
      </c>
      <c r="B29" t="s">
        <v>1252</v>
      </c>
      <c r="C29" t="s">
        <v>1253</v>
      </c>
      <c r="D29" t="s">
        <v>471</v>
      </c>
      <c r="E29" t="s">
        <v>973</v>
      </c>
      <c r="F29" t="s">
        <v>1792</v>
      </c>
      <c r="G29" t="s">
        <v>1737</v>
      </c>
      <c r="H29" t="s">
        <v>10</v>
      </c>
      <c r="I29" t="s">
        <v>1738</v>
      </c>
      <c r="J29" t="s">
        <v>1793</v>
      </c>
      <c r="K29" t="s">
        <v>1795</v>
      </c>
      <c r="L29">
        <v>26000</v>
      </c>
    </row>
    <row r="30" spans="1:12" x14ac:dyDescent="0.25">
      <c r="A30" t="s">
        <v>1791</v>
      </c>
      <c r="B30" t="s">
        <v>1065</v>
      </c>
      <c r="C30" t="s">
        <v>1066</v>
      </c>
      <c r="D30" t="s">
        <v>1067</v>
      </c>
      <c r="E30" t="s">
        <v>973</v>
      </c>
      <c r="F30" t="s">
        <v>1792</v>
      </c>
      <c r="G30" t="s">
        <v>1510</v>
      </c>
      <c r="H30" t="s">
        <v>10</v>
      </c>
      <c r="I30" t="s">
        <v>1511</v>
      </c>
      <c r="J30" t="s">
        <v>1793</v>
      </c>
      <c r="K30" t="s">
        <v>1795</v>
      </c>
      <c r="L30">
        <v>4000</v>
      </c>
    </row>
    <row r="31" spans="1:12" x14ac:dyDescent="0.25">
      <c r="A31" t="s">
        <v>1791</v>
      </c>
      <c r="B31" t="s">
        <v>1284</v>
      </c>
      <c r="C31" t="s">
        <v>1285</v>
      </c>
      <c r="D31" t="s">
        <v>1286</v>
      </c>
      <c r="E31" t="s">
        <v>438</v>
      </c>
      <c r="F31" t="s">
        <v>1792</v>
      </c>
      <c r="G31" t="s">
        <v>1751</v>
      </c>
      <c r="H31" t="s">
        <v>10</v>
      </c>
      <c r="I31" t="s">
        <v>1752</v>
      </c>
      <c r="J31" t="s">
        <v>1797</v>
      </c>
      <c r="K31" t="s">
        <v>1795</v>
      </c>
      <c r="L31">
        <v>8000</v>
      </c>
    </row>
    <row r="32" spans="1:12" x14ac:dyDescent="0.25">
      <c r="A32" t="s">
        <v>1791</v>
      </c>
      <c r="B32" t="s">
        <v>1284</v>
      </c>
      <c r="C32" t="s">
        <v>1285</v>
      </c>
      <c r="D32" t="s">
        <v>1286</v>
      </c>
      <c r="E32" t="s">
        <v>438</v>
      </c>
      <c r="F32" t="s">
        <v>1792</v>
      </c>
      <c r="G32" t="s">
        <v>1771</v>
      </c>
      <c r="H32" t="s">
        <v>10</v>
      </c>
      <c r="I32" t="s">
        <v>1772</v>
      </c>
      <c r="J32" t="s">
        <v>1797</v>
      </c>
      <c r="K32" t="s">
        <v>1800</v>
      </c>
      <c r="L32">
        <v>17000</v>
      </c>
    </row>
    <row r="33" spans="1:12" x14ac:dyDescent="0.25">
      <c r="A33" t="s">
        <v>1791</v>
      </c>
      <c r="B33" t="s">
        <v>1095</v>
      </c>
      <c r="C33" t="s">
        <v>798</v>
      </c>
      <c r="D33" t="s">
        <v>799</v>
      </c>
      <c r="E33" t="s">
        <v>664</v>
      </c>
      <c r="F33" t="s">
        <v>1792</v>
      </c>
      <c r="G33" t="s">
        <v>1552</v>
      </c>
      <c r="H33" t="s">
        <v>10</v>
      </c>
      <c r="I33" t="s">
        <v>1553</v>
      </c>
      <c r="J33" t="s">
        <v>1793</v>
      </c>
      <c r="K33" t="s">
        <v>1795</v>
      </c>
      <c r="L33">
        <v>23250</v>
      </c>
    </row>
    <row r="34" spans="1:12" x14ac:dyDescent="0.25">
      <c r="A34" t="s">
        <v>1791</v>
      </c>
      <c r="B34" t="s">
        <v>1095</v>
      </c>
      <c r="C34" t="s">
        <v>798</v>
      </c>
      <c r="D34" t="s">
        <v>799</v>
      </c>
      <c r="E34" t="s">
        <v>664</v>
      </c>
      <c r="F34" t="s">
        <v>1792</v>
      </c>
      <c r="G34" t="s">
        <v>1539</v>
      </c>
      <c r="H34" t="s">
        <v>10</v>
      </c>
      <c r="I34" t="s">
        <v>1540</v>
      </c>
      <c r="J34" t="s">
        <v>1793</v>
      </c>
      <c r="K34" t="s">
        <v>1795</v>
      </c>
      <c r="L34">
        <v>31750</v>
      </c>
    </row>
    <row r="35" spans="1:12" x14ac:dyDescent="0.25">
      <c r="A35" t="s">
        <v>1791</v>
      </c>
      <c r="B35" t="s">
        <v>1095</v>
      </c>
      <c r="C35" t="s">
        <v>798</v>
      </c>
      <c r="D35" t="s">
        <v>799</v>
      </c>
      <c r="E35" t="s">
        <v>664</v>
      </c>
      <c r="F35" t="s">
        <v>1792</v>
      </c>
      <c r="G35" t="s">
        <v>1661</v>
      </c>
      <c r="H35" t="s">
        <v>10</v>
      </c>
      <c r="I35" t="s">
        <v>1662</v>
      </c>
      <c r="J35" t="s">
        <v>1793</v>
      </c>
      <c r="K35" t="s">
        <v>1795</v>
      </c>
      <c r="L35">
        <v>29000</v>
      </c>
    </row>
    <row r="36" spans="1:12" x14ac:dyDescent="0.25">
      <c r="A36" t="s">
        <v>1791</v>
      </c>
      <c r="B36" t="s">
        <v>1095</v>
      </c>
      <c r="C36" t="s">
        <v>798</v>
      </c>
      <c r="D36" t="s">
        <v>799</v>
      </c>
      <c r="E36" t="s">
        <v>664</v>
      </c>
      <c r="F36" t="s">
        <v>1792</v>
      </c>
      <c r="G36" t="s">
        <v>1623</v>
      </c>
      <c r="H36" t="s">
        <v>10</v>
      </c>
      <c r="I36" t="s">
        <v>1624</v>
      </c>
      <c r="J36" t="s">
        <v>1793</v>
      </c>
      <c r="K36" t="s">
        <v>1795</v>
      </c>
      <c r="L36">
        <v>19000</v>
      </c>
    </row>
    <row r="37" spans="1:12" x14ac:dyDescent="0.25">
      <c r="A37" t="s">
        <v>1791</v>
      </c>
      <c r="B37" t="s">
        <v>1128</v>
      </c>
      <c r="C37" t="s">
        <v>743</v>
      </c>
      <c r="D37" t="s">
        <v>744</v>
      </c>
      <c r="E37" t="s">
        <v>745</v>
      </c>
      <c r="F37" t="s">
        <v>1792</v>
      </c>
      <c r="G37" t="s">
        <v>1618</v>
      </c>
      <c r="H37" t="s">
        <v>10</v>
      </c>
      <c r="I37" t="s">
        <v>1806</v>
      </c>
      <c r="J37" t="s">
        <v>1793</v>
      </c>
      <c r="K37" t="s">
        <v>1795</v>
      </c>
      <c r="L37">
        <v>40000</v>
      </c>
    </row>
    <row r="38" spans="1:12" x14ac:dyDescent="0.25">
      <c r="A38" t="s">
        <v>1791</v>
      </c>
      <c r="B38" t="s">
        <v>1128</v>
      </c>
      <c r="C38" t="s">
        <v>743</v>
      </c>
      <c r="D38" t="s">
        <v>744</v>
      </c>
      <c r="E38" t="s">
        <v>745</v>
      </c>
      <c r="F38" t="s">
        <v>1792</v>
      </c>
      <c r="G38" t="s">
        <v>1571</v>
      </c>
      <c r="H38" t="s">
        <v>10</v>
      </c>
      <c r="I38" t="s">
        <v>1804</v>
      </c>
      <c r="J38" t="s">
        <v>1793</v>
      </c>
      <c r="K38" t="s">
        <v>1795</v>
      </c>
      <c r="L38">
        <v>16000</v>
      </c>
    </row>
    <row r="39" spans="1:12" x14ac:dyDescent="0.25">
      <c r="A39" t="s">
        <v>1791</v>
      </c>
      <c r="B39" t="s">
        <v>1048</v>
      </c>
      <c r="C39" t="s">
        <v>1049</v>
      </c>
      <c r="D39" t="s">
        <v>631</v>
      </c>
      <c r="E39" t="s">
        <v>1050</v>
      </c>
      <c r="F39" t="s">
        <v>1792</v>
      </c>
      <c r="G39" t="s">
        <v>1494</v>
      </c>
      <c r="H39" t="s">
        <v>10</v>
      </c>
      <c r="I39" t="s">
        <v>1495</v>
      </c>
      <c r="J39" t="s">
        <v>1796</v>
      </c>
      <c r="K39" t="s">
        <v>1798</v>
      </c>
      <c r="L39">
        <v>5000</v>
      </c>
    </row>
    <row r="40" spans="1:12" x14ac:dyDescent="0.25">
      <c r="A40" t="s">
        <v>1791</v>
      </c>
      <c r="B40" t="s">
        <v>1208</v>
      </c>
      <c r="C40" t="s">
        <v>373</v>
      </c>
      <c r="D40" t="s">
        <v>374</v>
      </c>
      <c r="E40" t="s">
        <v>375</v>
      </c>
      <c r="F40" t="s">
        <v>1792</v>
      </c>
      <c r="G40" t="s">
        <v>1648</v>
      </c>
      <c r="H40" t="s">
        <v>23</v>
      </c>
      <c r="I40" t="s">
        <v>1649</v>
      </c>
      <c r="J40" t="s">
        <v>1797</v>
      </c>
      <c r="K40" t="s">
        <v>1794</v>
      </c>
      <c r="L40">
        <v>11000</v>
      </c>
    </row>
    <row r="41" spans="1:12" x14ac:dyDescent="0.25">
      <c r="A41" t="s">
        <v>1791</v>
      </c>
      <c r="B41" t="s">
        <v>1221</v>
      </c>
      <c r="C41" t="s">
        <v>1222</v>
      </c>
      <c r="D41" t="s">
        <v>829</v>
      </c>
      <c r="E41" t="s">
        <v>1223</v>
      </c>
      <c r="F41" t="s">
        <v>1792</v>
      </c>
      <c r="G41" t="s">
        <v>1665</v>
      </c>
      <c r="H41" t="s">
        <v>10</v>
      </c>
      <c r="I41" t="s">
        <v>1666</v>
      </c>
      <c r="J41" t="s">
        <v>1793</v>
      </c>
      <c r="K41" t="s">
        <v>1795</v>
      </c>
      <c r="L41">
        <v>18000</v>
      </c>
    </row>
    <row r="42" spans="1:12" x14ac:dyDescent="0.25">
      <c r="A42" t="s">
        <v>1791</v>
      </c>
      <c r="B42" t="s">
        <v>1221</v>
      </c>
      <c r="C42" t="s">
        <v>1222</v>
      </c>
      <c r="D42" t="s">
        <v>829</v>
      </c>
      <c r="E42" t="s">
        <v>1223</v>
      </c>
      <c r="F42" t="s">
        <v>1792</v>
      </c>
      <c r="G42" t="s">
        <v>1713</v>
      </c>
      <c r="H42" t="s">
        <v>10</v>
      </c>
      <c r="I42" t="s">
        <v>1714</v>
      </c>
      <c r="J42" t="s">
        <v>1793</v>
      </c>
      <c r="K42" t="s">
        <v>1795</v>
      </c>
      <c r="L42">
        <v>17000</v>
      </c>
    </row>
    <row r="43" spans="1:12" x14ac:dyDescent="0.25">
      <c r="A43" t="s">
        <v>1791</v>
      </c>
      <c r="B43" t="s">
        <v>1316</v>
      </c>
      <c r="C43" t="s">
        <v>1317</v>
      </c>
      <c r="D43" t="s">
        <v>803</v>
      </c>
      <c r="E43" t="s">
        <v>864</v>
      </c>
      <c r="F43" t="s">
        <v>1792</v>
      </c>
      <c r="G43" t="s">
        <v>1780</v>
      </c>
      <c r="H43" t="s">
        <v>10</v>
      </c>
      <c r="I43" t="s">
        <v>1781</v>
      </c>
      <c r="J43" t="s">
        <v>1796</v>
      </c>
      <c r="K43" t="s">
        <v>1794</v>
      </c>
      <c r="L43">
        <v>14000</v>
      </c>
    </row>
    <row r="44" spans="1:12" x14ac:dyDescent="0.25">
      <c r="A44" t="s">
        <v>1791</v>
      </c>
      <c r="B44" t="s">
        <v>862</v>
      </c>
      <c r="C44" t="s">
        <v>863</v>
      </c>
      <c r="D44" t="s">
        <v>801</v>
      </c>
      <c r="E44" t="s">
        <v>864</v>
      </c>
      <c r="F44" t="s">
        <v>1792</v>
      </c>
      <c r="G44" t="s">
        <v>1344</v>
      </c>
      <c r="H44" t="s">
        <v>10</v>
      </c>
      <c r="I44" t="s">
        <v>1345</v>
      </c>
      <c r="J44" t="s">
        <v>1793</v>
      </c>
      <c r="K44" t="s">
        <v>1795</v>
      </c>
      <c r="L44">
        <v>6000</v>
      </c>
    </row>
    <row r="45" spans="1:12" x14ac:dyDescent="0.25">
      <c r="A45" t="s">
        <v>1791</v>
      </c>
      <c r="B45" t="s">
        <v>911</v>
      </c>
      <c r="C45" t="s">
        <v>912</v>
      </c>
      <c r="D45" t="s">
        <v>913</v>
      </c>
      <c r="E45" t="s">
        <v>864</v>
      </c>
      <c r="F45" t="s">
        <v>1792</v>
      </c>
      <c r="G45" t="s">
        <v>1378</v>
      </c>
      <c r="H45" t="s">
        <v>10</v>
      </c>
      <c r="I45" t="s">
        <v>1379</v>
      </c>
      <c r="J45" t="s">
        <v>1793</v>
      </c>
      <c r="K45" t="s">
        <v>1794</v>
      </c>
      <c r="L45">
        <v>9000</v>
      </c>
    </row>
    <row r="46" spans="1:12" x14ac:dyDescent="0.25">
      <c r="A46" t="s">
        <v>1791</v>
      </c>
      <c r="B46" t="s">
        <v>1076</v>
      </c>
      <c r="C46" t="s">
        <v>1077</v>
      </c>
      <c r="D46" t="s">
        <v>1078</v>
      </c>
      <c r="E46" t="s">
        <v>1061</v>
      </c>
      <c r="F46" t="s">
        <v>1792</v>
      </c>
      <c r="G46" t="s">
        <v>1523</v>
      </c>
      <c r="H46" t="s">
        <v>10</v>
      </c>
      <c r="I46" t="s">
        <v>1524</v>
      </c>
      <c r="J46" t="s">
        <v>1793</v>
      </c>
      <c r="K46" t="s">
        <v>1795</v>
      </c>
      <c r="L46">
        <v>4000</v>
      </c>
    </row>
    <row r="47" spans="1:12" x14ac:dyDescent="0.25">
      <c r="A47" t="s">
        <v>1791</v>
      </c>
      <c r="B47" t="s">
        <v>1096</v>
      </c>
      <c r="C47" t="s">
        <v>1097</v>
      </c>
      <c r="D47" t="s">
        <v>1098</v>
      </c>
      <c r="E47" t="s">
        <v>1099</v>
      </c>
      <c r="F47" t="s">
        <v>1792</v>
      </c>
      <c r="G47" t="s">
        <v>1561</v>
      </c>
      <c r="H47" t="s">
        <v>10</v>
      </c>
      <c r="I47" t="s">
        <v>1562</v>
      </c>
      <c r="J47" t="s">
        <v>1793</v>
      </c>
      <c r="K47" t="s">
        <v>1795</v>
      </c>
      <c r="L47">
        <v>16000</v>
      </c>
    </row>
    <row r="48" spans="1:12" x14ac:dyDescent="0.25">
      <c r="A48" t="s">
        <v>1791</v>
      </c>
      <c r="B48" t="s">
        <v>978</v>
      </c>
      <c r="C48" t="s">
        <v>533</v>
      </c>
      <c r="D48" t="s">
        <v>979</v>
      </c>
      <c r="E48" t="s">
        <v>534</v>
      </c>
      <c r="F48" t="s">
        <v>1792</v>
      </c>
      <c r="G48" t="s">
        <v>1430</v>
      </c>
      <c r="H48" t="s">
        <v>10</v>
      </c>
      <c r="I48" t="s">
        <v>1431</v>
      </c>
      <c r="J48" t="s">
        <v>1793</v>
      </c>
      <c r="K48" t="s">
        <v>1795</v>
      </c>
      <c r="L48">
        <v>5000</v>
      </c>
    </row>
    <row r="49" spans="1:12" x14ac:dyDescent="0.25">
      <c r="A49" t="s">
        <v>1791</v>
      </c>
      <c r="B49" t="s">
        <v>978</v>
      </c>
      <c r="C49" t="s">
        <v>533</v>
      </c>
      <c r="D49" t="s">
        <v>979</v>
      </c>
      <c r="E49" t="s">
        <v>534</v>
      </c>
      <c r="F49" t="s">
        <v>1792</v>
      </c>
      <c r="G49" t="s">
        <v>1447</v>
      </c>
      <c r="H49" t="s">
        <v>10</v>
      </c>
      <c r="I49" t="s">
        <v>1448</v>
      </c>
      <c r="J49" t="s">
        <v>1793</v>
      </c>
      <c r="K49" t="s">
        <v>1795</v>
      </c>
      <c r="L49">
        <v>4000</v>
      </c>
    </row>
    <row r="50" spans="1:12" x14ac:dyDescent="0.25">
      <c r="A50" t="s">
        <v>1791</v>
      </c>
      <c r="B50" t="s">
        <v>1193</v>
      </c>
      <c r="C50" t="s">
        <v>1194</v>
      </c>
      <c r="D50" t="s">
        <v>1195</v>
      </c>
      <c r="E50" t="s">
        <v>534</v>
      </c>
      <c r="F50" t="s">
        <v>1792</v>
      </c>
      <c r="G50" t="s">
        <v>1637</v>
      </c>
      <c r="H50" t="s">
        <v>10</v>
      </c>
      <c r="I50" t="s">
        <v>1638</v>
      </c>
      <c r="J50" t="s">
        <v>1796</v>
      </c>
      <c r="K50" t="s">
        <v>1795</v>
      </c>
      <c r="L50">
        <v>6000</v>
      </c>
    </row>
    <row r="51" spans="1:12" x14ac:dyDescent="0.25">
      <c r="A51" t="s">
        <v>1791</v>
      </c>
      <c r="B51" t="s">
        <v>1096</v>
      </c>
      <c r="C51" t="s">
        <v>1097</v>
      </c>
      <c r="D51" t="s">
        <v>1098</v>
      </c>
      <c r="E51" t="s">
        <v>1099</v>
      </c>
      <c r="F51" t="s">
        <v>1792</v>
      </c>
      <c r="G51" t="s">
        <v>1541</v>
      </c>
      <c r="H51" t="s">
        <v>10</v>
      </c>
      <c r="I51" t="s">
        <v>1542</v>
      </c>
      <c r="J51" t="s">
        <v>1793</v>
      </c>
      <c r="K51" t="s">
        <v>1795</v>
      </c>
      <c r="L51">
        <v>22000</v>
      </c>
    </row>
    <row r="52" spans="1:12" x14ac:dyDescent="0.25">
      <c r="A52" t="s">
        <v>1791</v>
      </c>
      <c r="B52" t="s">
        <v>1177</v>
      </c>
      <c r="C52" t="s">
        <v>1178</v>
      </c>
      <c r="D52" t="s">
        <v>1179</v>
      </c>
      <c r="E52" t="s">
        <v>617</v>
      </c>
      <c r="F52" t="s">
        <v>1792</v>
      </c>
      <c r="G52" t="s">
        <v>1619</v>
      </c>
      <c r="H52" t="s">
        <v>10</v>
      </c>
      <c r="I52" t="s">
        <v>1620</v>
      </c>
      <c r="J52" t="s">
        <v>1793</v>
      </c>
      <c r="K52" t="s">
        <v>1795</v>
      </c>
      <c r="L52">
        <v>7000</v>
      </c>
    </row>
    <row r="53" spans="1:12" x14ac:dyDescent="0.25">
      <c r="A53" t="s">
        <v>1791</v>
      </c>
      <c r="B53" t="s">
        <v>1125</v>
      </c>
      <c r="C53" t="s">
        <v>1126</v>
      </c>
      <c r="D53" t="s">
        <v>1127</v>
      </c>
      <c r="E53" t="s">
        <v>413</v>
      </c>
      <c r="F53" t="s">
        <v>1792</v>
      </c>
      <c r="G53" t="s">
        <v>1569</v>
      </c>
      <c r="H53" t="s">
        <v>23</v>
      </c>
      <c r="I53" t="s">
        <v>1570</v>
      </c>
      <c r="J53" t="s">
        <v>1793</v>
      </c>
      <c r="K53" t="s">
        <v>1794</v>
      </c>
      <c r="L53">
        <v>38000</v>
      </c>
    </row>
    <row r="54" spans="1:12" x14ac:dyDescent="0.25">
      <c r="A54" t="s">
        <v>1791</v>
      </c>
      <c r="B54" t="s">
        <v>1190</v>
      </c>
      <c r="C54" t="s">
        <v>1264</v>
      </c>
      <c r="D54" t="s">
        <v>1265</v>
      </c>
      <c r="E54" t="s">
        <v>14</v>
      </c>
      <c r="F54" t="s">
        <v>1792</v>
      </c>
      <c r="G54" t="s">
        <v>1723</v>
      </c>
      <c r="H54" t="s">
        <v>23</v>
      </c>
      <c r="I54" t="s">
        <v>1724</v>
      </c>
      <c r="J54" t="s">
        <v>1793</v>
      </c>
      <c r="K54" t="s">
        <v>1794</v>
      </c>
      <c r="L54">
        <v>14000</v>
      </c>
    </row>
    <row r="55" spans="1:12" x14ac:dyDescent="0.25">
      <c r="A55" t="s">
        <v>1791</v>
      </c>
      <c r="B55" t="s">
        <v>966</v>
      </c>
      <c r="C55" t="s">
        <v>967</v>
      </c>
      <c r="D55" t="s">
        <v>910</v>
      </c>
      <c r="E55" t="s">
        <v>450</v>
      </c>
      <c r="F55" t="s">
        <v>1792</v>
      </c>
      <c r="G55" t="s">
        <v>1423</v>
      </c>
      <c r="H55" t="s">
        <v>23</v>
      </c>
      <c r="J55" t="s">
        <v>1799</v>
      </c>
      <c r="K55" t="s">
        <v>1794</v>
      </c>
      <c r="L55">
        <v>14000</v>
      </c>
    </row>
    <row r="56" spans="1:12" x14ac:dyDescent="0.25">
      <c r="A56" t="s">
        <v>1791</v>
      </c>
      <c r="B56" t="s">
        <v>932</v>
      </c>
      <c r="C56" t="s">
        <v>933</v>
      </c>
      <c r="D56" t="s">
        <v>910</v>
      </c>
      <c r="E56" t="s">
        <v>450</v>
      </c>
      <c r="F56" t="s">
        <v>1792</v>
      </c>
      <c r="G56" t="s">
        <v>1401</v>
      </c>
      <c r="H56" t="s">
        <v>23</v>
      </c>
      <c r="J56" t="s">
        <v>1799</v>
      </c>
      <c r="K56" t="s">
        <v>1794</v>
      </c>
      <c r="L56">
        <v>12000</v>
      </c>
    </row>
    <row r="57" spans="1:12" x14ac:dyDescent="0.25">
      <c r="A57" t="s">
        <v>1791</v>
      </c>
      <c r="C57" t="s">
        <v>909</v>
      </c>
      <c r="D57" t="s">
        <v>910</v>
      </c>
      <c r="E57" t="s">
        <v>450</v>
      </c>
      <c r="F57" t="s">
        <v>1792</v>
      </c>
      <c r="G57" t="s">
        <v>1376</v>
      </c>
      <c r="H57" t="s">
        <v>23</v>
      </c>
      <c r="I57" t="s">
        <v>1377</v>
      </c>
      <c r="J57" t="s">
        <v>1799</v>
      </c>
      <c r="K57" t="s">
        <v>1794</v>
      </c>
      <c r="L57">
        <v>10000</v>
      </c>
    </row>
    <row r="58" spans="1:12" x14ac:dyDescent="0.25">
      <c r="A58" t="s">
        <v>1791</v>
      </c>
      <c r="B58" t="s">
        <v>1146</v>
      </c>
      <c r="C58" t="s">
        <v>1147</v>
      </c>
      <c r="D58" t="s">
        <v>1148</v>
      </c>
      <c r="E58" t="s">
        <v>1047</v>
      </c>
      <c r="F58" t="s">
        <v>1792</v>
      </c>
      <c r="G58" t="s">
        <v>398</v>
      </c>
      <c r="H58" t="s">
        <v>23</v>
      </c>
      <c r="I58" t="s">
        <v>1586</v>
      </c>
      <c r="J58" t="s">
        <v>1793</v>
      </c>
      <c r="K58" t="s">
        <v>1794</v>
      </c>
      <c r="L58">
        <v>14000</v>
      </c>
    </row>
    <row r="59" spans="1:12" x14ac:dyDescent="0.25">
      <c r="A59" t="s">
        <v>1791</v>
      </c>
      <c r="B59" t="s">
        <v>1184</v>
      </c>
      <c r="C59" t="s">
        <v>1185</v>
      </c>
      <c r="D59" t="s">
        <v>1186</v>
      </c>
      <c r="E59" t="s">
        <v>549</v>
      </c>
      <c r="F59" t="s">
        <v>1792</v>
      </c>
      <c r="G59" t="s">
        <v>1630</v>
      </c>
      <c r="H59" t="s">
        <v>12</v>
      </c>
      <c r="I59" t="s">
        <v>1631</v>
      </c>
      <c r="J59" t="s">
        <v>1793</v>
      </c>
      <c r="K59" t="s">
        <v>1794</v>
      </c>
      <c r="L59">
        <v>15000</v>
      </c>
    </row>
    <row r="60" spans="1:12" x14ac:dyDescent="0.25">
      <c r="A60" t="s">
        <v>1791</v>
      </c>
      <c r="B60" t="s">
        <v>1140</v>
      </c>
      <c r="C60" t="s">
        <v>1141</v>
      </c>
      <c r="D60" t="s">
        <v>1142</v>
      </c>
      <c r="E60" t="s">
        <v>1143</v>
      </c>
      <c r="F60" t="s">
        <v>1792</v>
      </c>
      <c r="G60" t="s">
        <v>550</v>
      </c>
      <c r="H60" t="s">
        <v>23</v>
      </c>
      <c r="I60" t="s">
        <v>1581</v>
      </c>
      <c r="J60" t="s">
        <v>1793</v>
      </c>
      <c r="K60" t="s">
        <v>1794</v>
      </c>
      <c r="L60">
        <v>5000</v>
      </c>
    </row>
    <row r="61" spans="1:12" x14ac:dyDescent="0.25">
      <c r="A61" t="s">
        <v>1791</v>
      </c>
      <c r="B61" t="s">
        <v>936</v>
      </c>
      <c r="C61" t="s">
        <v>937</v>
      </c>
      <c r="D61" t="s">
        <v>938</v>
      </c>
      <c r="E61" t="s">
        <v>916</v>
      </c>
      <c r="F61" t="s">
        <v>1792</v>
      </c>
      <c r="G61" t="s">
        <v>765</v>
      </c>
      <c r="H61" t="s">
        <v>23</v>
      </c>
      <c r="I61" t="s">
        <v>1403</v>
      </c>
      <c r="J61" t="s">
        <v>1793</v>
      </c>
      <c r="K61" t="s">
        <v>1795</v>
      </c>
      <c r="L61">
        <v>21000</v>
      </c>
    </row>
    <row r="62" spans="1:12" x14ac:dyDescent="0.25">
      <c r="A62" t="s">
        <v>1791</v>
      </c>
      <c r="B62" t="s">
        <v>1211</v>
      </c>
      <c r="C62" t="s">
        <v>488</v>
      </c>
      <c r="D62" t="s">
        <v>489</v>
      </c>
      <c r="E62" t="s">
        <v>485</v>
      </c>
      <c r="F62" t="s">
        <v>1792</v>
      </c>
      <c r="G62" t="s">
        <v>492</v>
      </c>
      <c r="H62" t="s">
        <v>23</v>
      </c>
      <c r="I62" t="s">
        <v>1733</v>
      </c>
      <c r="J62" t="s">
        <v>1793</v>
      </c>
      <c r="K62" t="s">
        <v>1794</v>
      </c>
      <c r="L62">
        <v>15000</v>
      </c>
    </row>
    <row r="63" spans="1:12" x14ac:dyDescent="0.25">
      <c r="A63" t="s">
        <v>1791</v>
      </c>
      <c r="B63" t="s">
        <v>877</v>
      </c>
      <c r="C63" t="s">
        <v>878</v>
      </c>
      <c r="D63" t="s">
        <v>879</v>
      </c>
      <c r="E63" t="s">
        <v>611</v>
      </c>
      <c r="F63" t="s">
        <v>1792</v>
      </c>
      <c r="G63" t="s">
        <v>612</v>
      </c>
      <c r="H63" t="s">
        <v>23</v>
      </c>
      <c r="I63" t="s">
        <v>1355</v>
      </c>
      <c r="J63" t="s">
        <v>1793</v>
      </c>
      <c r="K63" t="s">
        <v>1795</v>
      </c>
      <c r="L63">
        <v>10000</v>
      </c>
    </row>
    <row r="64" spans="1:12" x14ac:dyDescent="0.25">
      <c r="A64" t="s">
        <v>1791</v>
      </c>
      <c r="B64" t="s">
        <v>974</v>
      </c>
      <c r="C64" t="s">
        <v>656</v>
      </c>
      <c r="D64" t="s">
        <v>975</v>
      </c>
      <c r="E64" t="s">
        <v>658</v>
      </c>
      <c r="F64" t="s">
        <v>1792</v>
      </c>
      <c r="G64" t="s">
        <v>659</v>
      </c>
      <c r="H64" t="s">
        <v>23</v>
      </c>
      <c r="I64" t="s">
        <v>1425</v>
      </c>
      <c r="J64" t="s">
        <v>1793</v>
      </c>
      <c r="K64" t="s">
        <v>1794</v>
      </c>
      <c r="L64">
        <v>7000</v>
      </c>
    </row>
    <row r="65" spans="1:12" x14ac:dyDescent="0.25">
      <c r="A65" t="s">
        <v>1791</v>
      </c>
      <c r="B65" t="s">
        <v>1144</v>
      </c>
      <c r="C65" t="s">
        <v>717</v>
      </c>
      <c r="D65" t="s">
        <v>718</v>
      </c>
      <c r="E65" t="s">
        <v>719</v>
      </c>
      <c r="F65" t="s">
        <v>1792</v>
      </c>
      <c r="G65" t="s">
        <v>1596</v>
      </c>
      <c r="H65" t="s">
        <v>12</v>
      </c>
      <c r="I65" t="s">
        <v>1597</v>
      </c>
      <c r="J65" t="s">
        <v>1793</v>
      </c>
      <c r="K65" t="s">
        <v>1795</v>
      </c>
      <c r="L65">
        <v>51000</v>
      </c>
    </row>
    <row r="66" spans="1:12" x14ac:dyDescent="0.25">
      <c r="A66" t="s">
        <v>1791</v>
      </c>
      <c r="B66" t="s">
        <v>1144</v>
      </c>
      <c r="C66" t="s">
        <v>717</v>
      </c>
      <c r="D66" t="s">
        <v>718</v>
      </c>
      <c r="E66" t="s">
        <v>1145</v>
      </c>
      <c r="F66" t="s">
        <v>1792</v>
      </c>
      <c r="G66" t="s">
        <v>1582</v>
      </c>
      <c r="H66" t="s">
        <v>12</v>
      </c>
      <c r="I66" t="s">
        <v>1583</v>
      </c>
      <c r="J66" t="s">
        <v>1793</v>
      </c>
      <c r="K66" t="s">
        <v>1795</v>
      </c>
      <c r="L66">
        <v>43000</v>
      </c>
    </row>
    <row r="67" spans="1:12" x14ac:dyDescent="0.25">
      <c r="A67" t="s">
        <v>1791</v>
      </c>
      <c r="B67" t="s">
        <v>1144</v>
      </c>
      <c r="C67" t="s">
        <v>717</v>
      </c>
      <c r="D67" t="s">
        <v>718</v>
      </c>
      <c r="E67" t="s">
        <v>719</v>
      </c>
      <c r="F67" t="s">
        <v>1792</v>
      </c>
      <c r="G67" t="s">
        <v>1632</v>
      </c>
      <c r="H67" t="s">
        <v>12</v>
      </c>
      <c r="I67" t="s">
        <v>1633</v>
      </c>
      <c r="J67" t="s">
        <v>1793</v>
      </c>
      <c r="K67" t="s">
        <v>1794</v>
      </c>
      <c r="L67">
        <v>19000</v>
      </c>
    </row>
    <row r="68" spans="1:12" x14ac:dyDescent="0.25">
      <c r="A68" t="s">
        <v>1791</v>
      </c>
      <c r="B68" t="s">
        <v>1281</v>
      </c>
      <c r="C68" t="s">
        <v>568</v>
      </c>
      <c r="D68" t="s">
        <v>569</v>
      </c>
      <c r="E68" t="s">
        <v>570</v>
      </c>
      <c r="F68" t="s">
        <v>1792</v>
      </c>
      <c r="G68" t="s">
        <v>1746</v>
      </c>
      <c r="H68" t="s">
        <v>23</v>
      </c>
      <c r="I68" t="s">
        <v>1747</v>
      </c>
      <c r="J68" t="s">
        <v>1793</v>
      </c>
      <c r="K68" t="s">
        <v>1794</v>
      </c>
      <c r="L68">
        <v>18000</v>
      </c>
    </row>
    <row r="69" spans="1:12" x14ac:dyDescent="0.25">
      <c r="A69" t="s">
        <v>1791</v>
      </c>
      <c r="B69" t="s">
        <v>947</v>
      </c>
      <c r="C69" t="s">
        <v>948</v>
      </c>
      <c r="D69" t="s">
        <v>949</v>
      </c>
      <c r="E69" t="s">
        <v>950</v>
      </c>
      <c r="F69" t="s">
        <v>1792</v>
      </c>
      <c r="G69" t="s">
        <v>1461</v>
      </c>
      <c r="H69" t="s">
        <v>23</v>
      </c>
      <c r="I69" t="s">
        <v>1462</v>
      </c>
      <c r="J69" t="s">
        <v>1796</v>
      </c>
      <c r="K69" t="s">
        <v>1794</v>
      </c>
      <c r="L69">
        <v>39000</v>
      </c>
    </row>
    <row r="70" spans="1:12" x14ac:dyDescent="0.25">
      <c r="A70" t="s">
        <v>1791</v>
      </c>
      <c r="B70" t="s">
        <v>947</v>
      </c>
      <c r="C70" t="s">
        <v>948</v>
      </c>
      <c r="D70" t="s">
        <v>949</v>
      </c>
      <c r="E70" t="s">
        <v>950</v>
      </c>
      <c r="F70" t="s">
        <v>1792</v>
      </c>
      <c r="G70" t="s">
        <v>1410</v>
      </c>
      <c r="H70" t="s">
        <v>23</v>
      </c>
      <c r="I70" t="s">
        <v>1411</v>
      </c>
      <c r="J70" t="s">
        <v>1796</v>
      </c>
      <c r="K70" t="s">
        <v>1794</v>
      </c>
      <c r="L70">
        <v>59000</v>
      </c>
    </row>
    <row r="71" spans="1:12" x14ac:dyDescent="0.25">
      <c r="A71" t="s">
        <v>1791</v>
      </c>
      <c r="B71" t="s">
        <v>945</v>
      </c>
      <c r="C71" t="s">
        <v>613</v>
      </c>
      <c r="D71" t="s">
        <v>879</v>
      </c>
      <c r="E71" t="s">
        <v>611</v>
      </c>
      <c r="F71" t="s">
        <v>1792</v>
      </c>
      <c r="G71" t="s">
        <v>1406</v>
      </c>
      <c r="H71" t="s">
        <v>23</v>
      </c>
      <c r="I71" t="s">
        <v>1407</v>
      </c>
      <c r="J71" t="s">
        <v>1793</v>
      </c>
      <c r="K71" t="s">
        <v>1794</v>
      </c>
      <c r="L71">
        <v>32000</v>
      </c>
    </row>
    <row r="72" spans="1:12" x14ac:dyDescent="0.25">
      <c r="A72" t="s">
        <v>1791</v>
      </c>
      <c r="B72" t="s">
        <v>1125</v>
      </c>
      <c r="C72" t="s">
        <v>1126</v>
      </c>
      <c r="D72" t="s">
        <v>1151</v>
      </c>
      <c r="E72" t="s">
        <v>413</v>
      </c>
      <c r="F72" t="s">
        <v>1792</v>
      </c>
      <c r="G72" t="s">
        <v>1588</v>
      </c>
      <c r="H72" t="s">
        <v>23</v>
      </c>
      <c r="I72" t="s">
        <v>1589</v>
      </c>
      <c r="J72" t="s">
        <v>1793</v>
      </c>
      <c r="K72" t="s">
        <v>1794</v>
      </c>
      <c r="L72">
        <v>51000</v>
      </c>
    </row>
    <row r="73" spans="1:12" x14ac:dyDescent="0.25">
      <c r="A73" t="s">
        <v>1791</v>
      </c>
      <c r="B73" t="s">
        <v>1022</v>
      </c>
      <c r="C73" t="s">
        <v>794</v>
      </c>
      <c r="D73" t="s">
        <v>795</v>
      </c>
      <c r="E73" t="s">
        <v>664</v>
      </c>
      <c r="F73" t="s">
        <v>1792</v>
      </c>
      <c r="G73" t="s">
        <v>1471</v>
      </c>
      <c r="H73" t="s">
        <v>23</v>
      </c>
      <c r="I73" t="s">
        <v>1472</v>
      </c>
      <c r="J73" t="s">
        <v>1793</v>
      </c>
      <c r="K73" t="s">
        <v>1795</v>
      </c>
      <c r="L73">
        <v>11000</v>
      </c>
    </row>
    <row r="74" spans="1:12" x14ac:dyDescent="0.25">
      <c r="A74" t="s">
        <v>1791</v>
      </c>
      <c r="B74" t="s">
        <v>945</v>
      </c>
      <c r="C74" t="s">
        <v>613</v>
      </c>
      <c r="D74" t="s">
        <v>879</v>
      </c>
      <c r="E74" t="s">
        <v>611</v>
      </c>
      <c r="F74" t="s">
        <v>1792</v>
      </c>
      <c r="G74" t="s">
        <v>1428</v>
      </c>
      <c r="H74" t="s">
        <v>23</v>
      </c>
      <c r="I74" t="s">
        <v>1429</v>
      </c>
      <c r="J74" t="s">
        <v>1793</v>
      </c>
      <c r="K74" t="s">
        <v>1794</v>
      </c>
      <c r="L74">
        <v>22000</v>
      </c>
    </row>
    <row r="75" spans="1:12" x14ac:dyDescent="0.25">
      <c r="A75" t="s">
        <v>1791</v>
      </c>
      <c r="B75" t="s">
        <v>1079</v>
      </c>
      <c r="C75" t="s">
        <v>630</v>
      </c>
      <c r="D75" t="s">
        <v>631</v>
      </c>
      <c r="E75" t="s">
        <v>1050</v>
      </c>
      <c r="F75" t="s">
        <v>1792</v>
      </c>
      <c r="G75" t="s">
        <v>1527</v>
      </c>
      <c r="H75" t="s">
        <v>10</v>
      </c>
      <c r="I75" t="s">
        <v>1528</v>
      </c>
      <c r="J75" t="s">
        <v>1793</v>
      </c>
      <c r="K75" t="s">
        <v>1798</v>
      </c>
      <c r="L75">
        <v>7000</v>
      </c>
    </row>
    <row r="76" spans="1:12" x14ac:dyDescent="0.25">
      <c r="A76" t="s">
        <v>1791</v>
      </c>
      <c r="B76" t="s">
        <v>1213</v>
      </c>
      <c r="C76" t="s">
        <v>561</v>
      </c>
      <c r="D76" t="s">
        <v>1214</v>
      </c>
      <c r="E76" t="s">
        <v>563</v>
      </c>
      <c r="F76" t="s">
        <v>1792</v>
      </c>
      <c r="G76" t="s">
        <v>564</v>
      </c>
      <c r="H76" t="s">
        <v>23</v>
      </c>
      <c r="I76" t="s">
        <v>1658</v>
      </c>
      <c r="J76" t="s">
        <v>1793</v>
      </c>
      <c r="K76" t="s">
        <v>1795</v>
      </c>
      <c r="L76">
        <v>4000</v>
      </c>
    </row>
    <row r="77" spans="1:12" x14ac:dyDescent="0.25">
      <c r="A77" t="s">
        <v>1791</v>
      </c>
      <c r="B77" t="s">
        <v>1248</v>
      </c>
      <c r="C77" t="s">
        <v>399</v>
      </c>
      <c r="D77" t="s">
        <v>1148</v>
      </c>
      <c r="E77" t="s">
        <v>1047</v>
      </c>
      <c r="F77" t="s">
        <v>1792</v>
      </c>
      <c r="G77" t="s">
        <v>400</v>
      </c>
      <c r="H77" t="s">
        <v>23</v>
      </c>
      <c r="I77" t="s">
        <v>1698</v>
      </c>
      <c r="J77" t="s">
        <v>1793</v>
      </c>
      <c r="K77" t="s">
        <v>1795</v>
      </c>
      <c r="L77">
        <v>19000</v>
      </c>
    </row>
    <row r="78" spans="1:12" x14ac:dyDescent="0.25">
      <c r="A78" t="s">
        <v>1791</v>
      </c>
      <c r="B78" t="s">
        <v>1039</v>
      </c>
      <c r="C78" t="s">
        <v>1040</v>
      </c>
      <c r="D78" t="s">
        <v>496</v>
      </c>
      <c r="E78" t="s">
        <v>497</v>
      </c>
      <c r="F78" t="s">
        <v>1792</v>
      </c>
      <c r="G78" t="s">
        <v>1487</v>
      </c>
      <c r="H78" t="s">
        <v>23</v>
      </c>
      <c r="I78" t="s">
        <v>1488</v>
      </c>
      <c r="J78" t="s">
        <v>1793</v>
      </c>
      <c r="K78" t="s">
        <v>1794</v>
      </c>
      <c r="L78">
        <v>15000</v>
      </c>
    </row>
    <row r="79" spans="1:12" x14ac:dyDescent="0.25">
      <c r="A79" t="s">
        <v>1791</v>
      </c>
      <c r="B79" t="s">
        <v>1039</v>
      </c>
      <c r="C79" t="s">
        <v>1040</v>
      </c>
      <c r="D79" t="s">
        <v>496</v>
      </c>
      <c r="E79" t="s">
        <v>497</v>
      </c>
      <c r="F79" t="s">
        <v>1792</v>
      </c>
      <c r="G79" t="s">
        <v>1525</v>
      </c>
      <c r="H79" t="s">
        <v>23</v>
      </c>
      <c r="I79" t="s">
        <v>1526</v>
      </c>
      <c r="J79" t="s">
        <v>1793</v>
      </c>
      <c r="K79" t="s">
        <v>1794</v>
      </c>
      <c r="L79">
        <v>21000</v>
      </c>
    </row>
    <row r="80" spans="1:12" x14ac:dyDescent="0.25">
      <c r="A80" t="s">
        <v>1791</v>
      </c>
      <c r="B80" t="s">
        <v>857</v>
      </c>
      <c r="C80" t="s">
        <v>625</v>
      </c>
      <c r="D80" t="s">
        <v>626</v>
      </c>
      <c r="E80" t="s">
        <v>858</v>
      </c>
      <c r="F80" t="s">
        <v>1792</v>
      </c>
      <c r="G80" t="s">
        <v>627</v>
      </c>
      <c r="H80" t="s">
        <v>23</v>
      </c>
      <c r="I80" t="s">
        <v>1341</v>
      </c>
      <c r="J80" t="s">
        <v>1793</v>
      </c>
      <c r="K80" t="s">
        <v>1794</v>
      </c>
      <c r="L80">
        <v>38000</v>
      </c>
    </row>
    <row r="81" spans="1:12" x14ac:dyDescent="0.25">
      <c r="A81" t="s">
        <v>1791</v>
      </c>
      <c r="B81" t="s">
        <v>891</v>
      </c>
      <c r="C81" t="s">
        <v>892</v>
      </c>
      <c r="D81" t="s">
        <v>412</v>
      </c>
      <c r="E81" t="s">
        <v>413</v>
      </c>
      <c r="F81" t="s">
        <v>1792</v>
      </c>
      <c r="G81" t="s">
        <v>1398</v>
      </c>
      <c r="H81" t="s">
        <v>23</v>
      </c>
      <c r="J81" t="s">
        <v>1793</v>
      </c>
      <c r="K81" t="s">
        <v>1794</v>
      </c>
      <c r="L81">
        <v>54000</v>
      </c>
    </row>
    <row r="82" spans="1:12" x14ac:dyDescent="0.25">
      <c r="A82" t="s">
        <v>1791</v>
      </c>
      <c r="B82" t="s">
        <v>891</v>
      </c>
      <c r="C82" t="s">
        <v>892</v>
      </c>
      <c r="D82" t="s">
        <v>412</v>
      </c>
      <c r="E82" t="s">
        <v>413</v>
      </c>
      <c r="F82" t="s">
        <v>1792</v>
      </c>
      <c r="G82" t="s">
        <v>1367</v>
      </c>
      <c r="H82" t="s">
        <v>23</v>
      </c>
      <c r="I82">
        <v>304200203</v>
      </c>
      <c r="J82" t="s">
        <v>1793</v>
      </c>
      <c r="K82" t="s">
        <v>1794</v>
      </c>
      <c r="L82">
        <v>35000</v>
      </c>
    </row>
    <row r="83" spans="1:12" x14ac:dyDescent="0.25">
      <c r="A83" t="s">
        <v>1791</v>
      </c>
      <c r="B83" t="s">
        <v>1086</v>
      </c>
      <c r="C83" t="s">
        <v>1087</v>
      </c>
      <c r="D83" t="s">
        <v>628</v>
      </c>
      <c r="E83" t="s">
        <v>1088</v>
      </c>
      <c r="F83" t="s">
        <v>1792</v>
      </c>
      <c r="G83" t="s">
        <v>629</v>
      </c>
      <c r="H83" t="s">
        <v>23</v>
      </c>
      <c r="I83" t="s">
        <v>1532</v>
      </c>
      <c r="J83" t="s">
        <v>1796</v>
      </c>
      <c r="K83" t="s">
        <v>1794</v>
      </c>
      <c r="L83">
        <v>3000</v>
      </c>
    </row>
    <row r="84" spans="1:12" x14ac:dyDescent="0.25">
      <c r="A84" t="s">
        <v>1791</v>
      </c>
      <c r="B84" t="s">
        <v>996</v>
      </c>
      <c r="C84" t="s">
        <v>997</v>
      </c>
      <c r="D84" t="s">
        <v>535</v>
      </c>
      <c r="E84" t="s">
        <v>536</v>
      </c>
      <c r="F84" t="s">
        <v>1792</v>
      </c>
      <c r="G84" t="s">
        <v>537</v>
      </c>
      <c r="H84" t="s">
        <v>23</v>
      </c>
      <c r="I84" t="s">
        <v>1454</v>
      </c>
      <c r="J84" t="s">
        <v>1793</v>
      </c>
      <c r="K84" t="s">
        <v>1794</v>
      </c>
      <c r="L84">
        <v>9000</v>
      </c>
    </row>
    <row r="85" spans="1:12" x14ac:dyDescent="0.25">
      <c r="A85" t="s">
        <v>1791</v>
      </c>
      <c r="B85" t="s">
        <v>930</v>
      </c>
      <c r="C85" t="s">
        <v>380</v>
      </c>
      <c r="D85" t="s">
        <v>951</v>
      </c>
      <c r="E85" t="s">
        <v>381</v>
      </c>
      <c r="F85" t="s">
        <v>1792</v>
      </c>
      <c r="G85" t="s">
        <v>1412</v>
      </c>
      <c r="H85" t="s">
        <v>23</v>
      </c>
      <c r="J85" t="s">
        <v>1793</v>
      </c>
      <c r="K85" t="s">
        <v>1794</v>
      </c>
      <c r="L85">
        <v>20000</v>
      </c>
    </row>
    <row r="86" spans="1:12" x14ac:dyDescent="0.25">
      <c r="A86" t="s">
        <v>1791</v>
      </c>
      <c r="B86" t="s">
        <v>930</v>
      </c>
      <c r="C86" t="s">
        <v>380</v>
      </c>
      <c r="D86" t="s">
        <v>931</v>
      </c>
      <c r="E86" t="s">
        <v>381</v>
      </c>
      <c r="F86" t="s">
        <v>1792</v>
      </c>
      <c r="G86" t="s">
        <v>1399</v>
      </c>
      <c r="H86" t="s">
        <v>23</v>
      </c>
      <c r="I86" t="s">
        <v>1400</v>
      </c>
      <c r="J86" t="s">
        <v>1793</v>
      </c>
      <c r="K86" t="s">
        <v>1794</v>
      </c>
      <c r="L86">
        <v>24000</v>
      </c>
    </row>
    <row r="87" spans="1:12" x14ac:dyDescent="0.25">
      <c r="A87" t="s">
        <v>1791</v>
      </c>
      <c r="B87" t="s">
        <v>1115</v>
      </c>
      <c r="C87" t="s">
        <v>566</v>
      </c>
      <c r="D87" t="s">
        <v>562</v>
      </c>
      <c r="E87" t="s">
        <v>563</v>
      </c>
      <c r="F87" t="s">
        <v>1792</v>
      </c>
      <c r="G87" t="s">
        <v>567</v>
      </c>
      <c r="H87" t="s">
        <v>23</v>
      </c>
      <c r="I87" t="s">
        <v>1554</v>
      </c>
      <c r="J87" t="s">
        <v>1793</v>
      </c>
      <c r="K87" t="s">
        <v>1794</v>
      </c>
      <c r="L87">
        <v>34000</v>
      </c>
    </row>
    <row r="88" spans="1:12" x14ac:dyDescent="0.25">
      <c r="A88" t="s">
        <v>1791</v>
      </c>
      <c r="B88" t="s">
        <v>884</v>
      </c>
      <c r="C88" t="s">
        <v>501</v>
      </c>
      <c r="D88" t="s">
        <v>885</v>
      </c>
      <c r="E88" t="s">
        <v>497</v>
      </c>
      <c r="F88" t="s">
        <v>1792</v>
      </c>
      <c r="G88" t="s">
        <v>502</v>
      </c>
      <c r="H88" t="s">
        <v>23</v>
      </c>
      <c r="I88" t="s">
        <v>1362</v>
      </c>
      <c r="J88" t="s">
        <v>1793</v>
      </c>
      <c r="K88" t="s">
        <v>1794</v>
      </c>
      <c r="L88">
        <v>7000</v>
      </c>
    </row>
    <row r="89" spans="1:12" x14ac:dyDescent="0.25">
      <c r="A89" t="s">
        <v>1791</v>
      </c>
      <c r="B89" t="s">
        <v>1282</v>
      </c>
      <c r="C89" t="s">
        <v>1283</v>
      </c>
      <c r="D89" t="s">
        <v>442</v>
      </c>
      <c r="E89" t="s">
        <v>443</v>
      </c>
      <c r="F89" t="s">
        <v>1792</v>
      </c>
      <c r="G89" t="s">
        <v>444</v>
      </c>
      <c r="H89" t="s">
        <v>23</v>
      </c>
      <c r="I89" t="s">
        <v>1750</v>
      </c>
      <c r="J89" t="s">
        <v>1797</v>
      </c>
      <c r="K89" t="s">
        <v>1795</v>
      </c>
      <c r="L89">
        <v>1000</v>
      </c>
    </row>
    <row r="90" spans="1:12" x14ac:dyDescent="0.25">
      <c r="A90" t="s">
        <v>1791</v>
      </c>
      <c r="B90" t="s">
        <v>960</v>
      </c>
      <c r="C90" t="s">
        <v>961</v>
      </c>
      <c r="D90" t="s">
        <v>962</v>
      </c>
      <c r="E90" t="s">
        <v>413</v>
      </c>
      <c r="F90" t="s">
        <v>1792</v>
      </c>
      <c r="G90" t="s">
        <v>1419</v>
      </c>
      <c r="H90" t="s">
        <v>23</v>
      </c>
      <c r="I90" t="s">
        <v>1420</v>
      </c>
      <c r="J90" t="s">
        <v>1793</v>
      </c>
      <c r="K90" t="s">
        <v>1794</v>
      </c>
      <c r="L90">
        <v>28000</v>
      </c>
    </row>
    <row r="91" spans="1:12" x14ac:dyDescent="0.25">
      <c r="A91" t="s">
        <v>1791</v>
      </c>
      <c r="B91" t="s">
        <v>960</v>
      </c>
      <c r="C91" t="s">
        <v>961</v>
      </c>
      <c r="D91" t="s">
        <v>962</v>
      </c>
      <c r="E91" t="s">
        <v>413</v>
      </c>
      <c r="F91" t="s">
        <v>1792</v>
      </c>
      <c r="G91" t="s">
        <v>1437</v>
      </c>
      <c r="H91" t="s">
        <v>23</v>
      </c>
      <c r="I91" t="s">
        <v>1438</v>
      </c>
      <c r="J91" t="s">
        <v>1793</v>
      </c>
      <c r="K91" t="s">
        <v>1794</v>
      </c>
      <c r="L91">
        <v>41000</v>
      </c>
    </row>
    <row r="92" spans="1:12" x14ac:dyDescent="0.25">
      <c r="A92" t="s">
        <v>1791</v>
      </c>
      <c r="B92" t="s">
        <v>1276</v>
      </c>
      <c r="C92" t="s">
        <v>439</v>
      </c>
      <c r="D92" t="s">
        <v>440</v>
      </c>
      <c r="E92" t="s">
        <v>1005</v>
      </c>
      <c r="F92" t="s">
        <v>1792</v>
      </c>
      <c r="G92" t="s">
        <v>1743</v>
      </c>
      <c r="H92" t="s">
        <v>10</v>
      </c>
      <c r="J92" t="s">
        <v>1797</v>
      </c>
      <c r="K92" t="s">
        <v>1800</v>
      </c>
      <c r="L92">
        <v>26000</v>
      </c>
    </row>
    <row r="93" spans="1:12" x14ac:dyDescent="0.25">
      <c r="A93" t="s">
        <v>1791</v>
      </c>
      <c r="B93" t="s">
        <v>1162</v>
      </c>
      <c r="C93" t="s">
        <v>1163</v>
      </c>
      <c r="D93" t="s">
        <v>1164</v>
      </c>
      <c r="E93" t="s">
        <v>1005</v>
      </c>
      <c r="F93" t="s">
        <v>1792</v>
      </c>
      <c r="G93" t="s">
        <v>1604</v>
      </c>
      <c r="H93" t="s">
        <v>10</v>
      </c>
      <c r="I93" t="s">
        <v>1605</v>
      </c>
      <c r="J93" t="s">
        <v>1796</v>
      </c>
      <c r="K93" t="s">
        <v>1795</v>
      </c>
      <c r="L93">
        <v>32000</v>
      </c>
    </row>
    <row r="94" spans="1:12" x14ac:dyDescent="0.25">
      <c r="A94" t="s">
        <v>1791</v>
      </c>
      <c r="B94" t="s">
        <v>1162</v>
      </c>
      <c r="C94" t="s">
        <v>1163</v>
      </c>
      <c r="D94" t="s">
        <v>437</v>
      </c>
      <c r="E94" t="s">
        <v>1005</v>
      </c>
      <c r="F94" t="s">
        <v>1792</v>
      </c>
      <c r="G94" t="s">
        <v>1656</v>
      </c>
      <c r="H94" t="s">
        <v>10</v>
      </c>
      <c r="I94" t="s">
        <v>1657</v>
      </c>
      <c r="J94" t="s">
        <v>1793</v>
      </c>
      <c r="K94" t="s">
        <v>1795</v>
      </c>
      <c r="L94">
        <v>30000</v>
      </c>
    </row>
    <row r="95" spans="1:12" x14ac:dyDescent="0.25">
      <c r="A95" t="s">
        <v>1791</v>
      </c>
      <c r="B95" t="s">
        <v>1037</v>
      </c>
      <c r="C95" t="s">
        <v>385</v>
      </c>
      <c r="D95" t="s">
        <v>1038</v>
      </c>
      <c r="E95" t="s">
        <v>386</v>
      </c>
      <c r="F95" t="s">
        <v>1792</v>
      </c>
      <c r="G95" t="s">
        <v>1485</v>
      </c>
      <c r="H95" t="s">
        <v>12</v>
      </c>
      <c r="I95" t="s">
        <v>1486</v>
      </c>
      <c r="J95" t="s">
        <v>1793</v>
      </c>
      <c r="K95" t="s">
        <v>1795</v>
      </c>
      <c r="L95">
        <v>33000</v>
      </c>
    </row>
    <row r="96" spans="1:12" x14ac:dyDescent="0.25">
      <c r="A96" t="s">
        <v>1791</v>
      </c>
      <c r="B96" t="s">
        <v>1042</v>
      </c>
      <c r="C96" t="s">
        <v>385</v>
      </c>
      <c r="D96" t="s">
        <v>1038</v>
      </c>
      <c r="E96" t="s">
        <v>1043</v>
      </c>
      <c r="F96" t="s">
        <v>1792</v>
      </c>
      <c r="G96" t="s">
        <v>1492</v>
      </c>
      <c r="H96" t="s">
        <v>12</v>
      </c>
      <c r="I96" t="s">
        <v>1493</v>
      </c>
      <c r="J96" t="s">
        <v>1793</v>
      </c>
      <c r="K96" t="s">
        <v>1795</v>
      </c>
      <c r="L96">
        <v>25000</v>
      </c>
    </row>
    <row r="97" spans="1:12" x14ac:dyDescent="0.25">
      <c r="A97" t="s">
        <v>1791</v>
      </c>
      <c r="B97" t="s">
        <v>484</v>
      </c>
      <c r="C97" t="s">
        <v>1233</v>
      </c>
      <c r="D97" t="s">
        <v>1234</v>
      </c>
      <c r="E97" t="s">
        <v>653</v>
      </c>
      <c r="F97" t="s">
        <v>1792</v>
      </c>
      <c r="G97" t="s">
        <v>1678</v>
      </c>
      <c r="H97" t="s">
        <v>23</v>
      </c>
      <c r="I97" t="s">
        <v>1679</v>
      </c>
      <c r="J97" t="s">
        <v>1793</v>
      </c>
      <c r="K97" t="s">
        <v>1794</v>
      </c>
      <c r="L97">
        <v>48000</v>
      </c>
    </row>
    <row r="98" spans="1:12" x14ac:dyDescent="0.25">
      <c r="A98" t="s">
        <v>1791</v>
      </c>
      <c r="B98" t="s">
        <v>1074</v>
      </c>
      <c r="C98" t="s">
        <v>432</v>
      </c>
      <c r="D98" t="s">
        <v>1075</v>
      </c>
      <c r="E98" t="s">
        <v>433</v>
      </c>
      <c r="F98" t="s">
        <v>1792</v>
      </c>
      <c r="G98" t="s">
        <v>1517</v>
      </c>
      <c r="H98" t="s">
        <v>10</v>
      </c>
      <c r="I98" t="s">
        <v>1518</v>
      </c>
      <c r="J98" t="s">
        <v>1793</v>
      </c>
      <c r="K98" t="s">
        <v>1795</v>
      </c>
      <c r="L98">
        <v>50000</v>
      </c>
    </row>
    <row r="99" spans="1:12" x14ac:dyDescent="0.25">
      <c r="A99" t="s">
        <v>1791</v>
      </c>
      <c r="B99" t="s">
        <v>1074</v>
      </c>
      <c r="C99" t="s">
        <v>432</v>
      </c>
      <c r="D99" t="s">
        <v>1075</v>
      </c>
      <c r="E99" t="s">
        <v>1105</v>
      </c>
      <c r="F99" t="s">
        <v>1792</v>
      </c>
      <c r="G99" t="s">
        <v>1545</v>
      </c>
      <c r="H99" t="s">
        <v>10</v>
      </c>
      <c r="I99" t="s">
        <v>1546</v>
      </c>
      <c r="J99" t="s">
        <v>1793</v>
      </c>
      <c r="K99" t="s">
        <v>1795</v>
      </c>
      <c r="L99">
        <v>42000</v>
      </c>
    </row>
    <row r="100" spans="1:12" x14ac:dyDescent="0.25">
      <c r="A100" t="s">
        <v>1791</v>
      </c>
      <c r="B100" t="s">
        <v>1002</v>
      </c>
      <c r="C100" t="s">
        <v>1003</v>
      </c>
      <c r="D100" t="s">
        <v>1004</v>
      </c>
      <c r="E100" t="s">
        <v>1005</v>
      </c>
      <c r="F100" t="s">
        <v>1792</v>
      </c>
      <c r="G100" t="s">
        <v>1753</v>
      </c>
      <c r="H100" t="s">
        <v>10</v>
      </c>
      <c r="I100" t="s">
        <v>1754</v>
      </c>
      <c r="J100" t="s">
        <v>1793</v>
      </c>
      <c r="K100" t="s">
        <v>1795</v>
      </c>
      <c r="L100">
        <v>21000</v>
      </c>
    </row>
    <row r="101" spans="1:12" x14ac:dyDescent="0.25">
      <c r="A101" t="s">
        <v>1791</v>
      </c>
      <c r="B101" t="s">
        <v>1002</v>
      </c>
      <c r="C101" t="s">
        <v>1003</v>
      </c>
      <c r="D101" t="s">
        <v>1004</v>
      </c>
      <c r="E101" t="s">
        <v>1005</v>
      </c>
      <c r="F101" t="s">
        <v>1792</v>
      </c>
      <c r="G101" t="s">
        <v>1457</v>
      </c>
      <c r="H101" t="s">
        <v>10</v>
      </c>
      <c r="I101" t="s">
        <v>1458</v>
      </c>
      <c r="J101" t="s">
        <v>1796</v>
      </c>
      <c r="K101" t="s">
        <v>1795</v>
      </c>
      <c r="L101">
        <v>21000</v>
      </c>
    </row>
    <row r="102" spans="1:12" x14ac:dyDescent="0.25">
      <c r="A102" t="s">
        <v>1791</v>
      </c>
      <c r="B102" t="s">
        <v>994</v>
      </c>
      <c r="C102" t="s">
        <v>493</v>
      </c>
      <c r="D102" t="s">
        <v>995</v>
      </c>
      <c r="E102" t="s">
        <v>485</v>
      </c>
      <c r="F102" t="s">
        <v>1792</v>
      </c>
      <c r="G102" t="s">
        <v>1449</v>
      </c>
      <c r="H102" t="s">
        <v>23</v>
      </c>
      <c r="J102" t="s">
        <v>1793</v>
      </c>
      <c r="K102" t="s">
        <v>1794</v>
      </c>
      <c r="L102">
        <v>22000</v>
      </c>
    </row>
    <row r="103" spans="1:12" x14ac:dyDescent="0.25">
      <c r="A103" t="s">
        <v>1791</v>
      </c>
      <c r="B103" t="s">
        <v>994</v>
      </c>
      <c r="C103" t="s">
        <v>493</v>
      </c>
      <c r="D103" t="s">
        <v>995</v>
      </c>
      <c r="E103" t="s">
        <v>485</v>
      </c>
      <c r="F103" t="s">
        <v>1792</v>
      </c>
      <c r="G103" t="s">
        <v>1450</v>
      </c>
      <c r="H103" t="s">
        <v>23</v>
      </c>
      <c r="I103" t="s">
        <v>1451</v>
      </c>
      <c r="J103" t="s">
        <v>1793</v>
      </c>
      <c r="K103" t="s">
        <v>1794</v>
      </c>
      <c r="L103">
        <v>29000</v>
      </c>
    </row>
    <row r="104" spans="1:12" x14ac:dyDescent="0.25">
      <c r="A104" t="s">
        <v>1791</v>
      </c>
      <c r="B104" t="s">
        <v>1153</v>
      </c>
      <c r="C104" t="s">
        <v>1154</v>
      </c>
      <c r="D104" t="s">
        <v>1155</v>
      </c>
      <c r="E104" t="s">
        <v>505</v>
      </c>
      <c r="F104" t="s">
        <v>1792</v>
      </c>
      <c r="G104" t="s">
        <v>1592</v>
      </c>
      <c r="H104" t="s">
        <v>23</v>
      </c>
      <c r="I104" t="s">
        <v>1593</v>
      </c>
      <c r="J104" t="s">
        <v>1797</v>
      </c>
      <c r="K104" t="s">
        <v>1794</v>
      </c>
      <c r="L104">
        <v>14000</v>
      </c>
    </row>
    <row r="105" spans="1:12" x14ac:dyDescent="0.25">
      <c r="A105" t="s">
        <v>1791</v>
      </c>
      <c r="B105" t="s">
        <v>1153</v>
      </c>
      <c r="C105" t="s">
        <v>1154</v>
      </c>
      <c r="D105" t="s">
        <v>1155</v>
      </c>
      <c r="E105" t="s">
        <v>505</v>
      </c>
      <c r="F105" t="s">
        <v>1792</v>
      </c>
      <c r="G105" t="s">
        <v>1621</v>
      </c>
      <c r="H105" t="s">
        <v>23</v>
      </c>
      <c r="I105" t="s">
        <v>1622</v>
      </c>
      <c r="J105" t="s">
        <v>1797</v>
      </c>
      <c r="K105" t="s">
        <v>1794</v>
      </c>
      <c r="L105">
        <v>47000</v>
      </c>
    </row>
    <row r="106" spans="1:12" x14ac:dyDescent="0.25">
      <c r="A106" t="s">
        <v>1791</v>
      </c>
      <c r="B106" t="s">
        <v>1267</v>
      </c>
      <c r="C106" t="s">
        <v>1268</v>
      </c>
      <c r="D106" t="s">
        <v>713</v>
      </c>
      <c r="E106" t="s">
        <v>438</v>
      </c>
      <c r="F106" t="s">
        <v>1792</v>
      </c>
      <c r="G106" t="s">
        <v>714</v>
      </c>
      <c r="H106" t="s">
        <v>23</v>
      </c>
      <c r="I106" t="s">
        <v>1726</v>
      </c>
      <c r="J106" t="s">
        <v>1793</v>
      </c>
      <c r="K106" t="s">
        <v>1794</v>
      </c>
      <c r="L106">
        <v>35000</v>
      </c>
    </row>
    <row r="107" spans="1:12" x14ac:dyDescent="0.25">
      <c r="A107" t="s">
        <v>1791</v>
      </c>
      <c r="B107" t="s">
        <v>881</v>
      </c>
      <c r="C107" t="s">
        <v>882</v>
      </c>
      <c r="D107" t="s">
        <v>883</v>
      </c>
      <c r="E107" t="s">
        <v>438</v>
      </c>
      <c r="F107" t="s">
        <v>1792</v>
      </c>
      <c r="G107" t="s">
        <v>715</v>
      </c>
      <c r="H107" t="s">
        <v>23</v>
      </c>
      <c r="I107" t="s">
        <v>1361</v>
      </c>
      <c r="J107" t="s">
        <v>1793</v>
      </c>
      <c r="K107" t="s">
        <v>1794</v>
      </c>
      <c r="L107">
        <v>37000</v>
      </c>
    </row>
    <row r="108" spans="1:12" x14ac:dyDescent="0.25">
      <c r="A108" t="s">
        <v>1791</v>
      </c>
      <c r="B108" t="s">
        <v>870</v>
      </c>
      <c r="C108" t="s">
        <v>871</v>
      </c>
      <c r="D108" t="s">
        <v>424</v>
      </c>
      <c r="E108" t="s">
        <v>425</v>
      </c>
      <c r="F108" t="s">
        <v>1792</v>
      </c>
      <c r="G108" t="s">
        <v>1351</v>
      </c>
      <c r="H108" t="s">
        <v>23</v>
      </c>
      <c r="I108" t="s">
        <v>1352</v>
      </c>
      <c r="J108" t="s">
        <v>1793</v>
      </c>
      <c r="K108" t="s">
        <v>1794</v>
      </c>
      <c r="L108">
        <v>35000</v>
      </c>
    </row>
    <row r="109" spans="1:12" x14ac:dyDescent="0.25">
      <c r="A109" t="s">
        <v>1791</v>
      </c>
      <c r="B109" t="s">
        <v>870</v>
      </c>
      <c r="C109" t="s">
        <v>924</v>
      </c>
      <c r="D109" t="s">
        <v>424</v>
      </c>
      <c r="E109" t="s">
        <v>425</v>
      </c>
      <c r="F109" t="s">
        <v>1792</v>
      </c>
      <c r="G109" t="s">
        <v>1389</v>
      </c>
      <c r="H109" t="s">
        <v>23</v>
      </c>
      <c r="I109" t="s">
        <v>1352</v>
      </c>
      <c r="J109" t="s">
        <v>1793</v>
      </c>
      <c r="K109" t="s">
        <v>1794</v>
      </c>
      <c r="L109">
        <v>43000</v>
      </c>
    </row>
    <row r="110" spans="1:12" x14ac:dyDescent="0.25">
      <c r="A110" t="s">
        <v>1791</v>
      </c>
      <c r="B110" t="s">
        <v>1007</v>
      </c>
      <c r="C110" t="s">
        <v>1008</v>
      </c>
      <c r="D110" t="s">
        <v>1009</v>
      </c>
      <c r="E110" t="s">
        <v>1010</v>
      </c>
      <c r="F110" t="s">
        <v>1792</v>
      </c>
      <c r="G110" t="s">
        <v>428</v>
      </c>
      <c r="H110" t="s">
        <v>23</v>
      </c>
      <c r="I110" t="s">
        <v>1463</v>
      </c>
      <c r="J110" t="s">
        <v>1793</v>
      </c>
      <c r="K110" t="s">
        <v>1794</v>
      </c>
      <c r="L110">
        <v>31000</v>
      </c>
    </row>
    <row r="111" spans="1:12" x14ac:dyDescent="0.25">
      <c r="A111" t="s">
        <v>1791</v>
      </c>
      <c r="B111" t="s">
        <v>917</v>
      </c>
      <c r="C111" t="s">
        <v>429</v>
      </c>
      <c r="D111" t="s">
        <v>918</v>
      </c>
      <c r="E111" t="s">
        <v>425</v>
      </c>
      <c r="F111" t="s">
        <v>1792</v>
      </c>
      <c r="G111" t="s">
        <v>1382</v>
      </c>
      <c r="H111" t="s">
        <v>23</v>
      </c>
      <c r="I111" t="s">
        <v>1383</v>
      </c>
      <c r="J111" t="s">
        <v>1793</v>
      </c>
      <c r="K111" t="s">
        <v>1794</v>
      </c>
      <c r="L111">
        <v>25000</v>
      </c>
    </row>
    <row r="112" spans="1:12" x14ac:dyDescent="0.25">
      <c r="A112" t="s">
        <v>1791</v>
      </c>
      <c r="B112" t="s">
        <v>917</v>
      </c>
      <c r="C112" t="s">
        <v>429</v>
      </c>
      <c r="D112" t="s">
        <v>918</v>
      </c>
      <c r="E112" t="s">
        <v>425</v>
      </c>
      <c r="F112" t="s">
        <v>1792</v>
      </c>
      <c r="G112" t="s">
        <v>1394</v>
      </c>
      <c r="H112" t="s">
        <v>23</v>
      </c>
      <c r="I112" t="s">
        <v>1395</v>
      </c>
      <c r="J112" t="s">
        <v>1793</v>
      </c>
      <c r="K112" t="s">
        <v>1794</v>
      </c>
      <c r="L112">
        <v>32000</v>
      </c>
    </row>
    <row r="113" spans="1:12" x14ac:dyDescent="0.25">
      <c r="A113" t="s">
        <v>1791</v>
      </c>
      <c r="B113" t="s">
        <v>1209</v>
      </c>
      <c r="C113" t="s">
        <v>823</v>
      </c>
      <c r="D113" t="s">
        <v>824</v>
      </c>
      <c r="E113" t="s">
        <v>586</v>
      </c>
      <c r="F113" t="s">
        <v>1792</v>
      </c>
      <c r="G113" t="s">
        <v>1670</v>
      </c>
      <c r="H113" t="s">
        <v>23</v>
      </c>
      <c r="I113" t="s">
        <v>1671</v>
      </c>
      <c r="J113" t="s">
        <v>1793</v>
      </c>
      <c r="K113" t="s">
        <v>1794</v>
      </c>
      <c r="L113">
        <v>42000</v>
      </c>
    </row>
    <row r="114" spans="1:12" x14ac:dyDescent="0.25">
      <c r="A114" t="s">
        <v>1791</v>
      </c>
      <c r="B114" t="s">
        <v>1129</v>
      </c>
      <c r="C114" t="s">
        <v>1130</v>
      </c>
      <c r="D114" t="s">
        <v>1131</v>
      </c>
      <c r="E114" t="s">
        <v>413</v>
      </c>
      <c r="F114" t="s">
        <v>1792</v>
      </c>
      <c r="G114" t="s">
        <v>1584</v>
      </c>
      <c r="H114" t="s">
        <v>23</v>
      </c>
      <c r="I114" t="s">
        <v>1585</v>
      </c>
      <c r="J114" t="s">
        <v>1793</v>
      </c>
      <c r="K114" t="s">
        <v>1794</v>
      </c>
      <c r="L114">
        <v>34000</v>
      </c>
    </row>
    <row r="115" spans="1:12" x14ac:dyDescent="0.25">
      <c r="A115" t="s">
        <v>1791</v>
      </c>
      <c r="B115" t="s">
        <v>1129</v>
      </c>
      <c r="C115" t="s">
        <v>1130</v>
      </c>
      <c r="D115" t="s">
        <v>1131</v>
      </c>
      <c r="E115" t="s">
        <v>413</v>
      </c>
      <c r="F115" t="s">
        <v>1792</v>
      </c>
      <c r="G115" t="s">
        <v>1613</v>
      </c>
      <c r="H115" t="s">
        <v>23</v>
      </c>
      <c r="I115" t="s">
        <v>1614</v>
      </c>
      <c r="J115" t="s">
        <v>1793</v>
      </c>
      <c r="K115" t="s">
        <v>1794</v>
      </c>
      <c r="L115">
        <v>49000</v>
      </c>
    </row>
    <row r="116" spans="1:12" x14ac:dyDescent="0.25">
      <c r="A116" t="s">
        <v>1791</v>
      </c>
      <c r="B116" t="s">
        <v>1129</v>
      </c>
      <c r="C116" t="s">
        <v>1130</v>
      </c>
      <c r="D116" t="s">
        <v>1131</v>
      </c>
      <c r="E116" t="s">
        <v>413</v>
      </c>
      <c r="F116" t="s">
        <v>1792</v>
      </c>
      <c r="G116" t="s">
        <v>1574</v>
      </c>
      <c r="H116" t="s">
        <v>23</v>
      </c>
      <c r="I116" t="s">
        <v>1575</v>
      </c>
      <c r="J116" t="s">
        <v>1793</v>
      </c>
      <c r="K116" t="s">
        <v>1794</v>
      </c>
      <c r="L116">
        <v>9000</v>
      </c>
    </row>
    <row r="117" spans="1:12" x14ac:dyDescent="0.25">
      <c r="A117" t="s">
        <v>1791</v>
      </c>
      <c r="B117" t="s">
        <v>1209</v>
      </c>
      <c r="C117" t="s">
        <v>823</v>
      </c>
      <c r="D117" t="s">
        <v>824</v>
      </c>
      <c r="E117" t="s">
        <v>586</v>
      </c>
      <c r="F117" t="s">
        <v>1792</v>
      </c>
      <c r="G117" t="s">
        <v>1650</v>
      </c>
      <c r="H117" t="s">
        <v>23</v>
      </c>
      <c r="I117" t="s">
        <v>1651</v>
      </c>
      <c r="J117" t="s">
        <v>1793</v>
      </c>
      <c r="K117" t="s">
        <v>1794</v>
      </c>
      <c r="L117">
        <v>50000</v>
      </c>
    </row>
    <row r="118" spans="1:12" x14ac:dyDescent="0.25">
      <c r="A118" t="s">
        <v>1791</v>
      </c>
      <c r="B118" t="s">
        <v>902</v>
      </c>
      <c r="C118" t="s">
        <v>903</v>
      </c>
      <c r="D118" t="s">
        <v>904</v>
      </c>
      <c r="E118" t="s">
        <v>485</v>
      </c>
      <c r="F118" t="s">
        <v>1792</v>
      </c>
      <c r="G118" t="s">
        <v>1372</v>
      </c>
      <c r="H118" t="s">
        <v>23</v>
      </c>
      <c r="J118" t="s">
        <v>1793</v>
      </c>
      <c r="K118" t="s">
        <v>1794</v>
      </c>
      <c r="L118">
        <v>48000</v>
      </c>
    </row>
    <row r="119" spans="1:12" x14ac:dyDescent="0.25">
      <c r="A119" t="s">
        <v>1791</v>
      </c>
      <c r="B119" t="s">
        <v>926</v>
      </c>
      <c r="C119" t="s">
        <v>903</v>
      </c>
      <c r="D119" t="s">
        <v>904</v>
      </c>
      <c r="E119" t="s">
        <v>485</v>
      </c>
      <c r="F119" t="s">
        <v>1792</v>
      </c>
      <c r="G119" t="s">
        <v>1396</v>
      </c>
      <c r="H119" t="s">
        <v>23</v>
      </c>
      <c r="J119" t="s">
        <v>1793</v>
      </c>
      <c r="K119" t="s">
        <v>1794</v>
      </c>
      <c r="L119">
        <v>60000</v>
      </c>
    </row>
    <row r="120" spans="1:12" x14ac:dyDescent="0.25">
      <c r="A120" t="s">
        <v>1791</v>
      </c>
      <c r="B120" t="s">
        <v>1014</v>
      </c>
      <c r="C120" t="s">
        <v>1034</v>
      </c>
      <c r="D120" t="s">
        <v>746</v>
      </c>
      <c r="E120" t="s">
        <v>1016</v>
      </c>
      <c r="F120" t="s">
        <v>1792</v>
      </c>
      <c r="G120" t="s">
        <v>1481</v>
      </c>
      <c r="H120" t="s">
        <v>23</v>
      </c>
      <c r="I120" t="s">
        <v>1482</v>
      </c>
      <c r="J120" t="s">
        <v>1793</v>
      </c>
      <c r="K120" t="s">
        <v>1795</v>
      </c>
      <c r="L120">
        <v>16000</v>
      </c>
    </row>
    <row r="121" spans="1:12" x14ac:dyDescent="0.25">
      <c r="A121" t="s">
        <v>1791</v>
      </c>
      <c r="B121" t="s">
        <v>1196</v>
      </c>
      <c r="C121" t="s">
        <v>776</v>
      </c>
      <c r="D121" t="s">
        <v>777</v>
      </c>
      <c r="E121" t="s">
        <v>576</v>
      </c>
      <c r="F121" t="s">
        <v>1792</v>
      </c>
      <c r="G121" t="s">
        <v>1639</v>
      </c>
      <c r="H121" t="s">
        <v>10</v>
      </c>
      <c r="I121" t="s">
        <v>1640</v>
      </c>
      <c r="J121" t="s">
        <v>1793</v>
      </c>
      <c r="K121" t="s">
        <v>1794</v>
      </c>
      <c r="L121">
        <v>32000</v>
      </c>
    </row>
    <row r="122" spans="1:12" x14ac:dyDescent="0.25">
      <c r="A122" t="s">
        <v>1791</v>
      </c>
      <c r="B122" t="s">
        <v>1244</v>
      </c>
      <c r="C122" t="s">
        <v>574</v>
      </c>
      <c r="D122" t="s">
        <v>575</v>
      </c>
      <c r="E122" t="s">
        <v>576</v>
      </c>
      <c r="F122" t="s">
        <v>1792</v>
      </c>
      <c r="G122" t="s">
        <v>1691</v>
      </c>
      <c r="H122" t="s">
        <v>10</v>
      </c>
      <c r="I122" t="s">
        <v>1692</v>
      </c>
      <c r="J122" t="s">
        <v>1793</v>
      </c>
      <c r="K122" t="s">
        <v>1794</v>
      </c>
      <c r="L122">
        <v>28000</v>
      </c>
    </row>
    <row r="123" spans="1:12" x14ac:dyDescent="0.25">
      <c r="A123" t="s">
        <v>1791</v>
      </c>
      <c r="B123" t="s">
        <v>1137</v>
      </c>
      <c r="C123" t="s">
        <v>1138</v>
      </c>
      <c r="D123" t="s">
        <v>1139</v>
      </c>
      <c r="E123" t="s">
        <v>576</v>
      </c>
      <c r="F123" t="s">
        <v>1792</v>
      </c>
      <c r="G123" t="s">
        <v>1579</v>
      </c>
      <c r="H123" t="s">
        <v>10</v>
      </c>
      <c r="I123" t="s">
        <v>1580</v>
      </c>
      <c r="J123" t="s">
        <v>1793</v>
      </c>
      <c r="K123" t="s">
        <v>1794</v>
      </c>
      <c r="L123">
        <v>11000</v>
      </c>
    </row>
    <row r="124" spans="1:12" x14ac:dyDescent="0.25">
      <c r="A124" t="s">
        <v>1791</v>
      </c>
      <c r="B124" t="s">
        <v>1119</v>
      </c>
      <c r="C124" t="s">
        <v>540</v>
      </c>
      <c r="D124" t="s">
        <v>1120</v>
      </c>
      <c r="E124" t="s">
        <v>538</v>
      </c>
      <c r="F124" t="s">
        <v>1792</v>
      </c>
      <c r="G124" t="s">
        <v>1559</v>
      </c>
      <c r="H124" t="s">
        <v>12</v>
      </c>
      <c r="I124" t="s">
        <v>1560</v>
      </c>
      <c r="J124" t="s">
        <v>1793</v>
      </c>
      <c r="K124" t="s">
        <v>1794</v>
      </c>
      <c r="L124">
        <v>72000</v>
      </c>
    </row>
    <row r="125" spans="1:12" x14ac:dyDescent="0.25">
      <c r="A125" t="s">
        <v>1791</v>
      </c>
      <c r="B125" t="s">
        <v>1011</v>
      </c>
      <c r="C125" t="s">
        <v>1012</v>
      </c>
      <c r="D125" t="s">
        <v>1013</v>
      </c>
      <c r="E125" t="s">
        <v>661</v>
      </c>
      <c r="F125" t="s">
        <v>1792</v>
      </c>
      <c r="G125" t="s">
        <v>793</v>
      </c>
      <c r="H125" t="s">
        <v>23</v>
      </c>
      <c r="I125" t="s">
        <v>1464</v>
      </c>
      <c r="J125" t="s">
        <v>1793</v>
      </c>
      <c r="K125" t="s">
        <v>1800</v>
      </c>
      <c r="L125">
        <v>3000</v>
      </c>
    </row>
    <row r="126" spans="1:12" x14ac:dyDescent="0.25">
      <c r="A126" t="s">
        <v>1791</v>
      </c>
      <c r="B126" t="s">
        <v>1022</v>
      </c>
      <c r="C126" t="s">
        <v>794</v>
      </c>
      <c r="D126" t="s">
        <v>795</v>
      </c>
      <c r="E126" t="s">
        <v>664</v>
      </c>
      <c r="F126" t="s">
        <v>1792</v>
      </c>
      <c r="G126" t="s">
        <v>1498</v>
      </c>
      <c r="H126" t="s">
        <v>23</v>
      </c>
      <c r="I126" t="s">
        <v>1499</v>
      </c>
      <c r="J126" t="s">
        <v>1793</v>
      </c>
      <c r="K126" t="s">
        <v>1794</v>
      </c>
      <c r="L126">
        <v>9000</v>
      </c>
    </row>
    <row r="127" spans="1:12" x14ac:dyDescent="0.25">
      <c r="A127" t="s">
        <v>1791</v>
      </c>
      <c r="B127" t="s">
        <v>1072</v>
      </c>
      <c r="C127" t="s">
        <v>728</v>
      </c>
      <c r="D127" t="s">
        <v>468</v>
      </c>
      <c r="E127" t="s">
        <v>469</v>
      </c>
      <c r="F127" t="s">
        <v>1792</v>
      </c>
      <c r="G127" t="s">
        <v>729</v>
      </c>
      <c r="H127" t="s">
        <v>23</v>
      </c>
      <c r="J127" t="s">
        <v>1793</v>
      </c>
      <c r="K127" t="s">
        <v>1802</v>
      </c>
      <c r="L127">
        <v>7750</v>
      </c>
    </row>
    <row r="128" spans="1:12" x14ac:dyDescent="0.25">
      <c r="A128" t="s">
        <v>1791</v>
      </c>
      <c r="B128" t="s">
        <v>1054</v>
      </c>
      <c r="C128" t="s">
        <v>730</v>
      </c>
      <c r="D128" t="s">
        <v>1055</v>
      </c>
      <c r="E128" t="s">
        <v>469</v>
      </c>
      <c r="F128" t="s">
        <v>1792</v>
      </c>
      <c r="G128" t="s">
        <v>731</v>
      </c>
      <c r="H128" t="s">
        <v>23</v>
      </c>
      <c r="I128" t="s">
        <v>1500</v>
      </c>
      <c r="J128" t="s">
        <v>1793</v>
      </c>
      <c r="K128" t="s">
        <v>1794</v>
      </c>
      <c r="L128">
        <v>7000</v>
      </c>
    </row>
    <row r="129" spans="1:12" x14ac:dyDescent="0.25">
      <c r="A129" t="s">
        <v>1791</v>
      </c>
      <c r="B129" t="s">
        <v>1156</v>
      </c>
      <c r="C129" t="s">
        <v>749</v>
      </c>
      <c r="D129" t="s">
        <v>750</v>
      </c>
      <c r="E129" t="s">
        <v>751</v>
      </c>
      <c r="F129" t="s">
        <v>1792</v>
      </c>
      <c r="G129" t="s">
        <v>752</v>
      </c>
      <c r="H129" t="s">
        <v>23</v>
      </c>
      <c r="I129" t="s">
        <v>1598</v>
      </c>
      <c r="J129" t="s">
        <v>1793</v>
      </c>
      <c r="K129" t="s">
        <v>1794</v>
      </c>
      <c r="L129">
        <v>14000</v>
      </c>
    </row>
    <row r="130" spans="1:12" x14ac:dyDescent="0.25">
      <c r="A130" t="s">
        <v>1791</v>
      </c>
      <c r="B130" t="s">
        <v>1028</v>
      </c>
      <c r="C130" t="s">
        <v>762</v>
      </c>
      <c r="D130" t="s">
        <v>555</v>
      </c>
      <c r="E130" t="s">
        <v>916</v>
      </c>
      <c r="F130" t="s">
        <v>1792</v>
      </c>
      <c r="G130" t="s">
        <v>1477</v>
      </c>
      <c r="H130" t="s">
        <v>23</v>
      </c>
      <c r="I130" t="s">
        <v>1478</v>
      </c>
      <c r="J130" t="s">
        <v>1793</v>
      </c>
      <c r="K130" t="s">
        <v>1795</v>
      </c>
      <c r="L130">
        <v>27000</v>
      </c>
    </row>
    <row r="131" spans="1:12" x14ac:dyDescent="0.25">
      <c r="A131" t="s">
        <v>1791</v>
      </c>
      <c r="B131" t="s">
        <v>939</v>
      </c>
      <c r="C131" t="s">
        <v>554</v>
      </c>
      <c r="D131" t="s">
        <v>940</v>
      </c>
      <c r="E131" t="s">
        <v>941</v>
      </c>
      <c r="F131" t="s">
        <v>1792</v>
      </c>
      <c r="G131" t="s">
        <v>556</v>
      </c>
      <c r="H131" t="s">
        <v>23</v>
      </c>
      <c r="I131" t="s">
        <v>1404</v>
      </c>
      <c r="J131" t="s">
        <v>1793</v>
      </c>
      <c r="K131" t="s">
        <v>1794</v>
      </c>
      <c r="L131">
        <v>3000</v>
      </c>
    </row>
    <row r="132" spans="1:12" x14ac:dyDescent="0.25">
      <c r="A132" t="s">
        <v>1791</v>
      </c>
      <c r="B132" t="s">
        <v>1028</v>
      </c>
      <c r="C132" t="s">
        <v>762</v>
      </c>
      <c r="D132" t="s">
        <v>555</v>
      </c>
      <c r="E132" t="s">
        <v>916</v>
      </c>
      <c r="F132" t="s">
        <v>1792</v>
      </c>
      <c r="G132" t="s">
        <v>1505</v>
      </c>
      <c r="H132" t="s">
        <v>23</v>
      </c>
      <c r="I132" t="s">
        <v>1506</v>
      </c>
      <c r="J132" t="s">
        <v>1793</v>
      </c>
      <c r="K132" t="s">
        <v>1795</v>
      </c>
      <c r="L132">
        <v>7000</v>
      </c>
    </row>
    <row r="133" spans="1:12" x14ac:dyDescent="0.25">
      <c r="A133" t="s">
        <v>1791</v>
      </c>
      <c r="B133" t="s">
        <v>1039</v>
      </c>
      <c r="C133" t="s">
        <v>1040</v>
      </c>
      <c r="D133" t="s">
        <v>496</v>
      </c>
      <c r="E133" t="s">
        <v>497</v>
      </c>
      <c r="F133" t="s">
        <v>1792</v>
      </c>
      <c r="G133" t="s">
        <v>1555</v>
      </c>
      <c r="H133" t="s">
        <v>23</v>
      </c>
      <c r="I133" t="s">
        <v>1556</v>
      </c>
      <c r="J133" t="s">
        <v>1793</v>
      </c>
      <c r="K133" t="s">
        <v>1794</v>
      </c>
      <c r="L133">
        <v>27000</v>
      </c>
    </row>
    <row r="134" spans="1:12" x14ac:dyDescent="0.25">
      <c r="A134" t="s">
        <v>1791</v>
      </c>
      <c r="B134" t="s">
        <v>1172</v>
      </c>
      <c r="C134" t="s">
        <v>785</v>
      </c>
      <c r="D134" t="s">
        <v>786</v>
      </c>
      <c r="E134" t="s">
        <v>653</v>
      </c>
      <c r="F134" t="s">
        <v>1792</v>
      </c>
      <c r="G134" t="s">
        <v>1611</v>
      </c>
      <c r="H134" t="s">
        <v>23</v>
      </c>
      <c r="I134" t="s">
        <v>1612</v>
      </c>
      <c r="J134" t="s">
        <v>1793</v>
      </c>
      <c r="K134" t="s">
        <v>1794</v>
      </c>
      <c r="L134">
        <v>66000</v>
      </c>
    </row>
    <row r="135" spans="1:12" x14ac:dyDescent="0.25">
      <c r="A135" t="s">
        <v>1791</v>
      </c>
      <c r="B135" t="s">
        <v>484</v>
      </c>
      <c r="C135" t="s">
        <v>1233</v>
      </c>
      <c r="D135" t="s">
        <v>1234</v>
      </c>
      <c r="E135" t="s">
        <v>653</v>
      </c>
      <c r="F135" t="s">
        <v>1792</v>
      </c>
      <c r="G135" t="s">
        <v>1703</v>
      </c>
      <c r="H135" t="s">
        <v>23</v>
      </c>
      <c r="J135" t="s">
        <v>1793</v>
      </c>
      <c r="K135" t="s">
        <v>1794</v>
      </c>
      <c r="L135">
        <v>46000</v>
      </c>
    </row>
    <row r="136" spans="1:12" x14ac:dyDescent="0.25">
      <c r="A136" t="s">
        <v>1791</v>
      </c>
      <c r="B136" t="s">
        <v>1225</v>
      </c>
      <c r="C136" t="s">
        <v>1226</v>
      </c>
      <c r="D136" t="s">
        <v>786</v>
      </c>
      <c r="E136" t="s">
        <v>653</v>
      </c>
      <c r="F136" t="s">
        <v>1792</v>
      </c>
      <c r="G136" t="s">
        <v>830</v>
      </c>
      <c r="H136" t="s">
        <v>23</v>
      </c>
      <c r="I136" t="s">
        <v>1669</v>
      </c>
      <c r="J136" t="s">
        <v>1793</v>
      </c>
      <c r="K136" t="s">
        <v>1794</v>
      </c>
      <c r="L136">
        <v>11000</v>
      </c>
    </row>
    <row r="137" spans="1:12" x14ac:dyDescent="0.25">
      <c r="A137" t="s">
        <v>1791</v>
      </c>
      <c r="B137" t="s">
        <v>843</v>
      </c>
      <c r="C137" t="s">
        <v>778</v>
      </c>
      <c r="D137" t="s">
        <v>779</v>
      </c>
      <c r="E137" t="s">
        <v>780</v>
      </c>
      <c r="F137" t="s">
        <v>1792</v>
      </c>
      <c r="G137" t="s">
        <v>781</v>
      </c>
      <c r="H137" t="s">
        <v>23</v>
      </c>
      <c r="I137" t="s">
        <v>1332</v>
      </c>
      <c r="J137" t="s">
        <v>1793</v>
      </c>
      <c r="K137" t="s">
        <v>1794</v>
      </c>
      <c r="L137">
        <v>36000</v>
      </c>
    </row>
    <row r="138" spans="1:12" x14ac:dyDescent="0.25">
      <c r="A138" t="s">
        <v>1791</v>
      </c>
      <c r="B138" t="s">
        <v>981</v>
      </c>
      <c r="C138" t="s">
        <v>982</v>
      </c>
      <c r="D138" t="s">
        <v>783</v>
      </c>
      <c r="E138" t="s">
        <v>780</v>
      </c>
      <c r="F138" t="s">
        <v>1792</v>
      </c>
      <c r="G138" t="s">
        <v>784</v>
      </c>
      <c r="H138" t="s">
        <v>23</v>
      </c>
      <c r="I138" t="s">
        <v>1434</v>
      </c>
      <c r="J138" t="s">
        <v>1793</v>
      </c>
      <c r="K138" t="s">
        <v>1794</v>
      </c>
      <c r="L138">
        <v>13000</v>
      </c>
    </row>
    <row r="139" spans="1:12" x14ac:dyDescent="0.25">
      <c r="A139" t="s">
        <v>1791</v>
      </c>
      <c r="B139" t="s">
        <v>952</v>
      </c>
      <c r="C139" t="s">
        <v>953</v>
      </c>
      <c r="D139" t="s">
        <v>954</v>
      </c>
      <c r="E139" t="s">
        <v>780</v>
      </c>
      <c r="F139" t="s">
        <v>1792</v>
      </c>
      <c r="G139" t="s">
        <v>782</v>
      </c>
      <c r="H139" t="s">
        <v>23</v>
      </c>
      <c r="J139" t="s">
        <v>1793</v>
      </c>
      <c r="K139" t="s">
        <v>1794</v>
      </c>
      <c r="L139">
        <v>8000</v>
      </c>
    </row>
    <row r="140" spans="1:12" x14ac:dyDescent="0.25">
      <c r="A140" t="s">
        <v>1791</v>
      </c>
      <c r="B140" t="s">
        <v>988</v>
      </c>
      <c r="C140" t="s">
        <v>768</v>
      </c>
      <c r="D140" t="s">
        <v>959</v>
      </c>
      <c r="E140" t="s">
        <v>558</v>
      </c>
      <c r="F140" t="s">
        <v>1792</v>
      </c>
      <c r="G140" t="s">
        <v>769</v>
      </c>
      <c r="H140" t="s">
        <v>23</v>
      </c>
      <c r="I140" t="s">
        <v>1443</v>
      </c>
      <c r="J140" t="s">
        <v>1793</v>
      </c>
      <c r="K140" t="s">
        <v>1795</v>
      </c>
      <c r="L140">
        <v>12000</v>
      </c>
    </row>
    <row r="141" spans="1:12" x14ac:dyDescent="0.25">
      <c r="A141" t="s">
        <v>1791</v>
      </c>
      <c r="B141" t="s">
        <v>1023</v>
      </c>
      <c r="C141" t="s">
        <v>770</v>
      </c>
      <c r="D141" t="s">
        <v>959</v>
      </c>
      <c r="E141" t="s">
        <v>558</v>
      </c>
      <c r="F141" t="s">
        <v>1792</v>
      </c>
      <c r="G141" t="s">
        <v>771</v>
      </c>
      <c r="H141" t="s">
        <v>23</v>
      </c>
      <c r="I141" t="s">
        <v>1473</v>
      </c>
      <c r="J141" t="s">
        <v>1793</v>
      </c>
      <c r="K141" t="s">
        <v>1795</v>
      </c>
      <c r="L141">
        <v>9000</v>
      </c>
    </row>
    <row r="142" spans="1:12" x14ac:dyDescent="0.25">
      <c r="A142" t="s">
        <v>1791</v>
      </c>
      <c r="B142" t="s">
        <v>958</v>
      </c>
      <c r="C142" t="s">
        <v>766</v>
      </c>
      <c r="D142" t="s">
        <v>959</v>
      </c>
      <c r="E142" t="s">
        <v>558</v>
      </c>
      <c r="F142" t="s">
        <v>1792</v>
      </c>
      <c r="G142" t="s">
        <v>767</v>
      </c>
      <c r="H142" t="s">
        <v>23</v>
      </c>
      <c r="I142" t="s">
        <v>1418</v>
      </c>
      <c r="J142" t="s">
        <v>1793</v>
      </c>
      <c r="K142" t="s">
        <v>1795</v>
      </c>
      <c r="L142">
        <v>13000</v>
      </c>
    </row>
    <row r="143" spans="1:12" x14ac:dyDescent="0.25">
      <c r="A143" t="s">
        <v>1791</v>
      </c>
      <c r="B143" t="s">
        <v>986</v>
      </c>
      <c r="C143" t="s">
        <v>632</v>
      </c>
      <c r="D143" t="s">
        <v>987</v>
      </c>
      <c r="E143" t="s">
        <v>558</v>
      </c>
      <c r="F143" t="s">
        <v>1792</v>
      </c>
      <c r="G143" t="s">
        <v>1452</v>
      </c>
      <c r="H143" t="s">
        <v>23</v>
      </c>
      <c r="I143" t="s">
        <v>1453</v>
      </c>
      <c r="J143" t="s">
        <v>1793</v>
      </c>
      <c r="K143" t="s">
        <v>1794</v>
      </c>
      <c r="L143">
        <v>52000</v>
      </c>
    </row>
    <row r="144" spans="1:12" x14ac:dyDescent="0.25">
      <c r="A144" t="s">
        <v>1791</v>
      </c>
      <c r="B144" t="s">
        <v>986</v>
      </c>
      <c r="C144" t="s">
        <v>632</v>
      </c>
      <c r="D144" t="s">
        <v>987</v>
      </c>
      <c r="E144" t="s">
        <v>558</v>
      </c>
      <c r="F144" t="s">
        <v>1792</v>
      </c>
      <c r="G144" t="s">
        <v>1441</v>
      </c>
      <c r="H144" t="s">
        <v>23</v>
      </c>
      <c r="I144" t="s">
        <v>1442</v>
      </c>
      <c r="J144" t="s">
        <v>1793</v>
      </c>
      <c r="K144" t="s">
        <v>1794</v>
      </c>
      <c r="L144">
        <v>24000</v>
      </c>
    </row>
    <row r="145" spans="1:12" x14ac:dyDescent="0.25">
      <c r="A145" t="s">
        <v>1791</v>
      </c>
      <c r="B145" t="s">
        <v>893</v>
      </c>
      <c r="C145" t="s">
        <v>467</v>
      </c>
      <c r="D145" t="s">
        <v>894</v>
      </c>
      <c r="E145" t="s">
        <v>895</v>
      </c>
      <c r="F145" t="s">
        <v>1792</v>
      </c>
      <c r="G145" t="s">
        <v>470</v>
      </c>
      <c r="H145" t="s">
        <v>23</v>
      </c>
      <c r="I145" t="s">
        <v>1368</v>
      </c>
      <c r="J145" t="s">
        <v>1793</v>
      </c>
      <c r="K145" t="s">
        <v>1794</v>
      </c>
      <c r="L145">
        <v>17000</v>
      </c>
    </row>
    <row r="146" spans="1:12" x14ac:dyDescent="0.25">
      <c r="A146" t="s">
        <v>1791</v>
      </c>
      <c r="B146" t="s">
        <v>1014</v>
      </c>
      <c r="C146" t="s">
        <v>1015</v>
      </c>
      <c r="D146" t="s">
        <v>746</v>
      </c>
      <c r="E146" t="s">
        <v>1016</v>
      </c>
      <c r="F146" t="s">
        <v>1792</v>
      </c>
      <c r="G146" t="s">
        <v>748</v>
      </c>
      <c r="H146" t="s">
        <v>23</v>
      </c>
      <c r="I146" t="s">
        <v>1465</v>
      </c>
      <c r="J146" t="s">
        <v>1793</v>
      </c>
      <c r="K146" t="s">
        <v>1795</v>
      </c>
      <c r="L146">
        <v>14750</v>
      </c>
    </row>
    <row r="147" spans="1:12" x14ac:dyDescent="0.25">
      <c r="A147" t="s">
        <v>1791</v>
      </c>
      <c r="B147" t="s">
        <v>855</v>
      </c>
      <c r="C147" t="s">
        <v>856</v>
      </c>
      <c r="D147" t="s">
        <v>753</v>
      </c>
      <c r="E147" t="s">
        <v>754</v>
      </c>
      <c r="F147" t="s">
        <v>1792</v>
      </c>
      <c r="G147" t="s">
        <v>755</v>
      </c>
      <c r="H147" t="s">
        <v>23</v>
      </c>
      <c r="I147" t="s">
        <v>1340</v>
      </c>
      <c r="J147" t="s">
        <v>1793</v>
      </c>
      <c r="K147" t="s">
        <v>1795</v>
      </c>
      <c r="L147">
        <v>8000</v>
      </c>
    </row>
    <row r="148" spans="1:12" x14ac:dyDescent="0.25">
      <c r="A148" t="s">
        <v>1791</v>
      </c>
      <c r="B148" t="s">
        <v>1258</v>
      </c>
      <c r="C148" t="s">
        <v>1259</v>
      </c>
      <c r="D148" t="s">
        <v>1260</v>
      </c>
      <c r="E148" t="s">
        <v>402</v>
      </c>
      <c r="F148" t="s">
        <v>1792</v>
      </c>
      <c r="G148" t="s">
        <v>1709</v>
      </c>
      <c r="H148" t="s">
        <v>23</v>
      </c>
      <c r="I148" t="s">
        <v>1710</v>
      </c>
      <c r="J148" t="s">
        <v>1793</v>
      </c>
      <c r="K148" t="s">
        <v>1794</v>
      </c>
      <c r="L148">
        <v>15000</v>
      </c>
    </row>
    <row r="149" spans="1:12" x14ac:dyDescent="0.25">
      <c r="A149" t="s">
        <v>1791</v>
      </c>
      <c r="B149" t="s">
        <v>1258</v>
      </c>
      <c r="C149" t="s">
        <v>1259</v>
      </c>
      <c r="D149" t="s">
        <v>1260</v>
      </c>
      <c r="E149" t="s">
        <v>402</v>
      </c>
      <c r="F149" t="s">
        <v>1792</v>
      </c>
      <c r="G149" t="s">
        <v>1741</v>
      </c>
      <c r="H149" t="s">
        <v>23</v>
      </c>
      <c r="I149" t="s">
        <v>1742</v>
      </c>
      <c r="J149" t="s">
        <v>1793</v>
      </c>
      <c r="K149" t="s">
        <v>1794</v>
      </c>
      <c r="L149">
        <v>14000</v>
      </c>
    </row>
    <row r="150" spans="1:12" x14ac:dyDescent="0.25">
      <c r="A150" t="s">
        <v>1791</v>
      </c>
      <c r="B150" t="s">
        <v>1262</v>
      </c>
      <c r="C150" t="s">
        <v>790</v>
      </c>
      <c r="D150" t="s">
        <v>975</v>
      </c>
      <c r="E150" t="s">
        <v>658</v>
      </c>
      <c r="F150" t="s">
        <v>1792</v>
      </c>
      <c r="G150" t="s">
        <v>1721</v>
      </c>
      <c r="H150" t="s">
        <v>23</v>
      </c>
      <c r="I150" t="s">
        <v>1722</v>
      </c>
      <c r="J150" t="s">
        <v>1793</v>
      </c>
      <c r="K150" t="s">
        <v>1794</v>
      </c>
      <c r="L150">
        <v>29000</v>
      </c>
    </row>
    <row r="151" spans="1:12" x14ac:dyDescent="0.25">
      <c r="A151" t="s">
        <v>1791</v>
      </c>
      <c r="B151" t="s">
        <v>1262</v>
      </c>
      <c r="C151" t="s">
        <v>790</v>
      </c>
      <c r="D151" t="s">
        <v>657</v>
      </c>
      <c r="E151" t="s">
        <v>658</v>
      </c>
      <c r="F151" t="s">
        <v>1792</v>
      </c>
      <c r="G151" t="s">
        <v>1717</v>
      </c>
      <c r="H151" t="s">
        <v>23</v>
      </c>
      <c r="I151" t="s">
        <v>1718</v>
      </c>
      <c r="J151" t="s">
        <v>1793</v>
      </c>
      <c r="K151" t="s">
        <v>1794</v>
      </c>
      <c r="L151">
        <v>29000</v>
      </c>
    </row>
    <row r="152" spans="1:12" x14ac:dyDescent="0.25">
      <c r="A152" t="s">
        <v>1791</v>
      </c>
      <c r="B152" t="s">
        <v>1062</v>
      </c>
      <c r="C152" t="s">
        <v>1063</v>
      </c>
      <c r="D152" t="s">
        <v>732</v>
      </c>
      <c r="E152" t="s">
        <v>733</v>
      </c>
      <c r="F152" t="s">
        <v>1792</v>
      </c>
      <c r="G152" t="s">
        <v>734</v>
      </c>
      <c r="H152" t="s">
        <v>23</v>
      </c>
      <c r="I152" t="s">
        <v>1507</v>
      </c>
      <c r="J152" t="s">
        <v>1793</v>
      </c>
      <c r="K152" t="s">
        <v>1794</v>
      </c>
      <c r="L152">
        <v>8000</v>
      </c>
    </row>
    <row r="153" spans="1:12" x14ac:dyDescent="0.25">
      <c r="A153" t="s">
        <v>1791</v>
      </c>
      <c r="B153" t="s">
        <v>1149</v>
      </c>
      <c r="C153" t="s">
        <v>1150</v>
      </c>
      <c r="D153" t="s">
        <v>548</v>
      </c>
      <c r="E153" t="s">
        <v>549</v>
      </c>
      <c r="F153" t="s">
        <v>1792</v>
      </c>
      <c r="G153" t="s">
        <v>757</v>
      </c>
      <c r="H153" t="s">
        <v>23</v>
      </c>
      <c r="I153" t="s">
        <v>1587</v>
      </c>
      <c r="J153" t="s">
        <v>1793</v>
      </c>
      <c r="K153" t="s">
        <v>1795</v>
      </c>
      <c r="L153">
        <v>31000</v>
      </c>
    </row>
    <row r="154" spans="1:12" x14ac:dyDescent="0.25">
      <c r="A154" t="s">
        <v>1791</v>
      </c>
      <c r="B154" t="s">
        <v>1160</v>
      </c>
      <c r="C154" t="s">
        <v>1161</v>
      </c>
      <c r="D154" t="s">
        <v>548</v>
      </c>
      <c r="E154" t="s">
        <v>549</v>
      </c>
      <c r="F154" t="s">
        <v>1792</v>
      </c>
      <c r="G154" t="s">
        <v>756</v>
      </c>
      <c r="H154" t="s">
        <v>23</v>
      </c>
      <c r="I154" t="s">
        <v>1603</v>
      </c>
      <c r="J154" t="s">
        <v>1793</v>
      </c>
      <c r="K154" t="s">
        <v>1795</v>
      </c>
      <c r="L154">
        <v>15000</v>
      </c>
    </row>
    <row r="155" spans="1:12" x14ac:dyDescent="0.25">
      <c r="A155" t="s">
        <v>1791</v>
      </c>
      <c r="B155" t="s">
        <v>968</v>
      </c>
      <c r="C155" t="s">
        <v>969</v>
      </c>
      <c r="D155" t="s">
        <v>758</v>
      </c>
      <c r="E155" t="s">
        <v>549</v>
      </c>
      <c r="F155" t="s">
        <v>1792</v>
      </c>
      <c r="G155" t="s">
        <v>759</v>
      </c>
      <c r="H155" t="s">
        <v>23</v>
      </c>
      <c r="I155" t="s">
        <v>1424</v>
      </c>
      <c r="J155" t="s">
        <v>1793</v>
      </c>
      <c r="K155" t="s">
        <v>1795</v>
      </c>
      <c r="L155">
        <v>4000</v>
      </c>
    </row>
    <row r="156" spans="1:12" x14ac:dyDescent="0.25">
      <c r="A156" t="s">
        <v>1791</v>
      </c>
      <c r="B156" t="s">
        <v>1272</v>
      </c>
      <c r="C156" t="s">
        <v>1273</v>
      </c>
      <c r="D156" t="s">
        <v>758</v>
      </c>
      <c r="E156" t="s">
        <v>549</v>
      </c>
      <c r="F156" t="s">
        <v>1792</v>
      </c>
      <c r="G156" t="s">
        <v>761</v>
      </c>
      <c r="H156" t="s">
        <v>23</v>
      </c>
      <c r="I156" t="s">
        <v>1736</v>
      </c>
      <c r="J156" t="s">
        <v>1793</v>
      </c>
      <c r="K156" t="s">
        <v>1795</v>
      </c>
      <c r="L156">
        <v>8000</v>
      </c>
    </row>
    <row r="157" spans="1:12" x14ac:dyDescent="0.25">
      <c r="A157" t="s">
        <v>1791</v>
      </c>
      <c r="B157" t="s">
        <v>907</v>
      </c>
      <c r="C157" t="s">
        <v>908</v>
      </c>
      <c r="D157" t="s">
        <v>758</v>
      </c>
      <c r="E157" t="s">
        <v>549</v>
      </c>
      <c r="F157" t="s">
        <v>1792</v>
      </c>
      <c r="G157" t="s">
        <v>760</v>
      </c>
      <c r="H157" t="s">
        <v>23</v>
      </c>
      <c r="I157" t="s">
        <v>1375</v>
      </c>
      <c r="J157" t="s">
        <v>1793</v>
      </c>
      <c r="K157" t="s">
        <v>1798</v>
      </c>
      <c r="L157">
        <v>12000</v>
      </c>
    </row>
    <row r="158" spans="1:12" x14ac:dyDescent="0.25">
      <c r="A158" t="s">
        <v>1791</v>
      </c>
      <c r="B158" t="s">
        <v>1052</v>
      </c>
      <c r="C158" t="s">
        <v>1053</v>
      </c>
      <c r="D158" t="s">
        <v>739</v>
      </c>
      <c r="E158" t="s">
        <v>740</v>
      </c>
      <c r="F158" t="s">
        <v>1792</v>
      </c>
      <c r="G158" t="s">
        <v>741</v>
      </c>
      <c r="H158" t="s">
        <v>23</v>
      </c>
      <c r="J158" t="s">
        <v>1793</v>
      </c>
      <c r="K158" t="s">
        <v>1800</v>
      </c>
      <c r="L158">
        <v>7000</v>
      </c>
    </row>
    <row r="159" spans="1:12" x14ac:dyDescent="0.25">
      <c r="A159" t="s">
        <v>1791</v>
      </c>
      <c r="B159" t="s">
        <v>1052</v>
      </c>
      <c r="C159" t="s">
        <v>1073</v>
      </c>
      <c r="D159" t="s">
        <v>739</v>
      </c>
      <c r="E159" t="s">
        <v>740</v>
      </c>
      <c r="F159" t="s">
        <v>1792</v>
      </c>
      <c r="G159" t="s">
        <v>742</v>
      </c>
      <c r="H159" t="s">
        <v>23</v>
      </c>
      <c r="I159" t="s">
        <v>1516</v>
      </c>
      <c r="J159" t="s">
        <v>1793</v>
      </c>
      <c r="K159" t="s">
        <v>1800</v>
      </c>
      <c r="L159">
        <v>8000</v>
      </c>
    </row>
    <row r="160" spans="1:12" x14ac:dyDescent="0.25">
      <c r="A160" t="s">
        <v>1791</v>
      </c>
      <c r="B160" t="s">
        <v>1158</v>
      </c>
      <c r="C160" t="s">
        <v>1159</v>
      </c>
      <c r="D160" t="s">
        <v>811</v>
      </c>
      <c r="E160" t="s">
        <v>812</v>
      </c>
      <c r="F160" t="s">
        <v>1792</v>
      </c>
      <c r="G160" t="s">
        <v>1628</v>
      </c>
      <c r="H160" t="s">
        <v>23</v>
      </c>
      <c r="I160" t="s">
        <v>1629</v>
      </c>
      <c r="J160" t="s">
        <v>1793</v>
      </c>
      <c r="K160" t="s">
        <v>1794</v>
      </c>
      <c r="L160">
        <v>47000</v>
      </c>
    </row>
    <row r="161" spans="1:12" x14ac:dyDescent="0.25">
      <c r="A161" t="s">
        <v>1791</v>
      </c>
      <c r="B161" t="s">
        <v>1158</v>
      </c>
      <c r="C161" t="s">
        <v>1159</v>
      </c>
      <c r="D161" t="s">
        <v>811</v>
      </c>
      <c r="E161" t="s">
        <v>812</v>
      </c>
      <c r="F161" t="s">
        <v>1792</v>
      </c>
      <c r="G161" t="s">
        <v>1601</v>
      </c>
      <c r="H161" t="s">
        <v>23</v>
      </c>
      <c r="I161" t="s">
        <v>1602</v>
      </c>
      <c r="J161" t="s">
        <v>1805</v>
      </c>
      <c r="K161" t="s">
        <v>1794</v>
      </c>
      <c r="L161">
        <v>36000</v>
      </c>
    </row>
    <row r="162" spans="1:12" x14ac:dyDescent="0.25">
      <c r="A162" t="s">
        <v>1791</v>
      </c>
      <c r="B162" t="s">
        <v>1210</v>
      </c>
      <c r="C162" t="s">
        <v>1159</v>
      </c>
      <c r="D162" t="s">
        <v>811</v>
      </c>
      <c r="E162" t="s">
        <v>812</v>
      </c>
      <c r="F162" t="s">
        <v>1792</v>
      </c>
      <c r="G162" t="s">
        <v>1652</v>
      </c>
      <c r="H162" t="s">
        <v>23</v>
      </c>
      <c r="I162" t="s">
        <v>1653</v>
      </c>
      <c r="J162" t="s">
        <v>1793</v>
      </c>
      <c r="K162" t="s">
        <v>1794</v>
      </c>
      <c r="L162">
        <v>17000</v>
      </c>
    </row>
    <row r="163" spans="1:12" x14ac:dyDescent="0.25">
      <c r="A163" t="s">
        <v>1791</v>
      </c>
      <c r="B163" t="s">
        <v>1175</v>
      </c>
      <c r="C163" t="s">
        <v>706</v>
      </c>
      <c r="D163" t="s">
        <v>1176</v>
      </c>
      <c r="E163" t="s">
        <v>708</v>
      </c>
      <c r="F163" t="s">
        <v>1792</v>
      </c>
      <c r="G163" t="s">
        <v>1641</v>
      </c>
      <c r="H163" t="s">
        <v>23</v>
      </c>
      <c r="I163">
        <v>100331547</v>
      </c>
      <c r="J163" t="s">
        <v>1793</v>
      </c>
      <c r="K163" t="s">
        <v>1794</v>
      </c>
      <c r="L163">
        <v>34000</v>
      </c>
    </row>
    <row r="164" spans="1:12" x14ac:dyDescent="0.25">
      <c r="A164" t="s">
        <v>1791</v>
      </c>
      <c r="B164" t="s">
        <v>1175</v>
      </c>
      <c r="C164" t="s">
        <v>706</v>
      </c>
      <c r="D164" t="s">
        <v>1176</v>
      </c>
      <c r="E164" t="s">
        <v>708</v>
      </c>
      <c r="F164" t="s">
        <v>1792</v>
      </c>
      <c r="G164" t="s">
        <v>1617</v>
      </c>
      <c r="H164" t="s">
        <v>23</v>
      </c>
      <c r="I164">
        <v>100331548</v>
      </c>
      <c r="J164" t="s">
        <v>1793</v>
      </c>
      <c r="K164" t="s">
        <v>1794</v>
      </c>
      <c r="L164">
        <v>40000</v>
      </c>
    </row>
    <row r="165" spans="1:12" x14ac:dyDescent="0.25">
      <c r="A165" t="s">
        <v>1791</v>
      </c>
      <c r="B165" t="s">
        <v>847</v>
      </c>
      <c r="C165" t="s">
        <v>848</v>
      </c>
      <c r="D165" t="s">
        <v>735</v>
      </c>
      <c r="E165" t="s">
        <v>736</v>
      </c>
      <c r="F165" t="s">
        <v>1792</v>
      </c>
      <c r="G165" t="s">
        <v>1335</v>
      </c>
      <c r="H165" t="s">
        <v>23</v>
      </c>
      <c r="I165" t="s">
        <v>1336</v>
      </c>
      <c r="J165" t="s">
        <v>1793</v>
      </c>
      <c r="K165" t="s">
        <v>1795</v>
      </c>
      <c r="L165">
        <v>26000</v>
      </c>
    </row>
    <row r="166" spans="1:12" x14ac:dyDescent="0.25">
      <c r="A166" t="s">
        <v>1791</v>
      </c>
      <c r="B166" t="s">
        <v>847</v>
      </c>
      <c r="C166" t="s">
        <v>848</v>
      </c>
      <c r="D166" t="s">
        <v>735</v>
      </c>
      <c r="E166" t="s">
        <v>736</v>
      </c>
      <c r="F166" t="s">
        <v>1792</v>
      </c>
      <c r="G166" t="s">
        <v>1358</v>
      </c>
      <c r="H166" t="s">
        <v>23</v>
      </c>
      <c r="I166" t="s">
        <v>1359</v>
      </c>
      <c r="J166" t="s">
        <v>1793</v>
      </c>
      <c r="K166" t="s">
        <v>1795</v>
      </c>
      <c r="L166">
        <v>8000</v>
      </c>
    </row>
    <row r="167" spans="1:12" x14ac:dyDescent="0.25">
      <c r="A167" t="s">
        <v>1791</v>
      </c>
      <c r="B167" t="s">
        <v>1190</v>
      </c>
      <c r="C167" t="s">
        <v>1191</v>
      </c>
      <c r="D167" t="s">
        <v>1192</v>
      </c>
      <c r="E167" t="s">
        <v>14</v>
      </c>
      <c r="F167" t="s">
        <v>1792</v>
      </c>
      <c r="G167" t="s">
        <v>684</v>
      </c>
      <c r="H167" t="s">
        <v>23</v>
      </c>
      <c r="I167" t="s">
        <v>1636</v>
      </c>
      <c r="J167" t="s">
        <v>1793</v>
      </c>
      <c r="K167" t="s">
        <v>1794</v>
      </c>
      <c r="L167">
        <v>21000</v>
      </c>
    </row>
    <row r="168" spans="1:12" x14ac:dyDescent="0.25">
      <c r="A168" t="s">
        <v>1791</v>
      </c>
      <c r="B168" t="s">
        <v>859</v>
      </c>
      <c r="C168" t="s">
        <v>860</v>
      </c>
      <c r="D168" t="s">
        <v>861</v>
      </c>
      <c r="E168" t="s">
        <v>14</v>
      </c>
      <c r="F168" t="s">
        <v>1792</v>
      </c>
      <c r="G168" t="s">
        <v>1342</v>
      </c>
      <c r="H168" t="s">
        <v>23</v>
      </c>
      <c r="I168" t="s">
        <v>1343</v>
      </c>
      <c r="J168" t="s">
        <v>1793</v>
      </c>
      <c r="K168" t="s">
        <v>1794</v>
      </c>
      <c r="L168">
        <v>29000</v>
      </c>
    </row>
    <row r="169" spans="1:12" x14ac:dyDescent="0.25">
      <c r="A169" t="s">
        <v>1791</v>
      </c>
      <c r="B169" t="s">
        <v>859</v>
      </c>
      <c r="C169" t="s">
        <v>860</v>
      </c>
      <c r="D169" t="s">
        <v>861</v>
      </c>
      <c r="E169" t="s">
        <v>14</v>
      </c>
      <c r="F169" t="s">
        <v>1792</v>
      </c>
      <c r="G169" t="s">
        <v>1459</v>
      </c>
      <c r="H169" t="s">
        <v>23</v>
      </c>
      <c r="I169" t="s">
        <v>1460</v>
      </c>
      <c r="J169" t="s">
        <v>1793</v>
      </c>
      <c r="K169" t="s">
        <v>1794</v>
      </c>
      <c r="L169">
        <v>28000</v>
      </c>
    </row>
    <row r="170" spans="1:12" x14ac:dyDescent="0.25">
      <c r="A170" t="s">
        <v>1791</v>
      </c>
      <c r="B170" t="s">
        <v>836</v>
      </c>
      <c r="C170" t="s">
        <v>837</v>
      </c>
      <c r="D170" t="s">
        <v>838</v>
      </c>
      <c r="E170" t="s">
        <v>14</v>
      </c>
      <c r="F170" t="s">
        <v>1792</v>
      </c>
      <c r="G170" t="s">
        <v>681</v>
      </c>
      <c r="H170" t="s">
        <v>23</v>
      </c>
      <c r="I170" t="s">
        <v>1328</v>
      </c>
      <c r="J170" t="s">
        <v>1793</v>
      </c>
      <c r="K170" t="s">
        <v>1794</v>
      </c>
      <c r="L170">
        <v>16000</v>
      </c>
    </row>
    <row r="171" spans="1:12" x14ac:dyDescent="0.25">
      <c r="A171" t="s">
        <v>1791</v>
      </c>
      <c r="B171" t="s">
        <v>836</v>
      </c>
      <c r="C171" t="s">
        <v>1318</v>
      </c>
      <c r="D171" t="s">
        <v>1319</v>
      </c>
      <c r="E171" t="s">
        <v>14</v>
      </c>
      <c r="F171" t="s">
        <v>1792</v>
      </c>
      <c r="G171" t="s">
        <v>682</v>
      </c>
      <c r="H171" t="s">
        <v>23</v>
      </c>
      <c r="I171" t="s">
        <v>1782</v>
      </c>
      <c r="J171" t="s">
        <v>1793</v>
      </c>
      <c r="K171" t="s">
        <v>1794</v>
      </c>
      <c r="L171">
        <v>16000</v>
      </c>
    </row>
    <row r="172" spans="1:12" x14ac:dyDescent="0.25">
      <c r="A172" t="s">
        <v>1791</v>
      </c>
      <c r="B172" t="s">
        <v>905</v>
      </c>
      <c r="C172" t="s">
        <v>906</v>
      </c>
      <c r="D172" t="s">
        <v>707</v>
      </c>
      <c r="E172" t="s">
        <v>708</v>
      </c>
      <c r="F172" t="s">
        <v>1792</v>
      </c>
      <c r="G172" t="s">
        <v>1373</v>
      </c>
      <c r="H172" t="s">
        <v>23</v>
      </c>
      <c r="I172" t="s">
        <v>1374</v>
      </c>
      <c r="J172" t="s">
        <v>1797</v>
      </c>
      <c r="K172" t="s">
        <v>1794</v>
      </c>
      <c r="L172">
        <v>16000</v>
      </c>
    </row>
    <row r="173" spans="1:12" x14ac:dyDescent="0.25">
      <c r="A173" t="s">
        <v>1791</v>
      </c>
      <c r="B173" t="s">
        <v>905</v>
      </c>
      <c r="C173" t="s">
        <v>906</v>
      </c>
      <c r="D173" t="s">
        <v>957</v>
      </c>
      <c r="E173" t="s">
        <v>708</v>
      </c>
      <c r="F173" t="s">
        <v>1792</v>
      </c>
      <c r="G173" t="s">
        <v>1415</v>
      </c>
      <c r="H173" t="s">
        <v>23</v>
      </c>
      <c r="I173" t="s">
        <v>1416</v>
      </c>
      <c r="J173" t="s">
        <v>1801</v>
      </c>
      <c r="K173" t="s">
        <v>1794</v>
      </c>
      <c r="L173">
        <v>14000</v>
      </c>
    </row>
    <row r="174" spans="1:12" x14ac:dyDescent="0.25">
      <c r="A174" t="s">
        <v>1791</v>
      </c>
      <c r="B174" t="s">
        <v>1256</v>
      </c>
      <c r="C174" t="s">
        <v>772</v>
      </c>
      <c r="D174" t="s">
        <v>1257</v>
      </c>
      <c r="E174" t="s">
        <v>560</v>
      </c>
      <c r="F174" t="s">
        <v>1792</v>
      </c>
      <c r="G174" t="s">
        <v>774</v>
      </c>
      <c r="H174" t="s">
        <v>23</v>
      </c>
      <c r="I174" t="s">
        <v>1708</v>
      </c>
      <c r="J174" t="s">
        <v>1793</v>
      </c>
      <c r="K174" t="s">
        <v>1794</v>
      </c>
      <c r="L174">
        <v>29000</v>
      </c>
    </row>
    <row r="175" spans="1:12" x14ac:dyDescent="0.25">
      <c r="A175" t="s">
        <v>1791</v>
      </c>
      <c r="B175" t="s">
        <v>1256</v>
      </c>
      <c r="C175" t="s">
        <v>772</v>
      </c>
      <c r="D175" t="s">
        <v>1266</v>
      </c>
      <c r="E175" t="s">
        <v>560</v>
      </c>
      <c r="F175" t="s">
        <v>1792</v>
      </c>
      <c r="G175" t="s">
        <v>775</v>
      </c>
      <c r="H175" t="s">
        <v>23</v>
      </c>
      <c r="I175" t="s">
        <v>1725</v>
      </c>
      <c r="J175" t="s">
        <v>1793</v>
      </c>
      <c r="K175" t="s">
        <v>1794</v>
      </c>
      <c r="L175">
        <v>28000</v>
      </c>
    </row>
    <row r="176" spans="1:12" x14ac:dyDescent="0.25">
      <c r="A176" t="s">
        <v>1791</v>
      </c>
      <c r="B176" t="s">
        <v>1293</v>
      </c>
      <c r="C176" t="s">
        <v>772</v>
      </c>
      <c r="D176" t="s">
        <v>1257</v>
      </c>
      <c r="E176" t="s">
        <v>560</v>
      </c>
      <c r="F176" t="s">
        <v>1792</v>
      </c>
      <c r="G176" t="s">
        <v>773</v>
      </c>
      <c r="H176" t="s">
        <v>23</v>
      </c>
      <c r="I176" t="s">
        <v>1759</v>
      </c>
      <c r="J176" t="s">
        <v>1793</v>
      </c>
      <c r="K176" t="s">
        <v>1794</v>
      </c>
      <c r="L176">
        <v>19000</v>
      </c>
    </row>
    <row r="177" spans="1:12" x14ac:dyDescent="0.25">
      <c r="A177" t="s">
        <v>1791</v>
      </c>
      <c r="B177" t="s">
        <v>1125</v>
      </c>
      <c r="C177" t="s">
        <v>1126</v>
      </c>
      <c r="D177" t="s">
        <v>1127</v>
      </c>
      <c r="E177" t="s">
        <v>413</v>
      </c>
      <c r="F177" t="s">
        <v>1792</v>
      </c>
      <c r="G177" t="s">
        <v>1609</v>
      </c>
      <c r="H177" t="s">
        <v>23</v>
      </c>
      <c r="I177" t="s">
        <v>1610</v>
      </c>
      <c r="J177" t="s">
        <v>1793</v>
      </c>
      <c r="K177" t="s">
        <v>1794</v>
      </c>
      <c r="L177">
        <v>6000</v>
      </c>
    </row>
    <row r="178" spans="1:12" x14ac:dyDescent="0.25">
      <c r="A178" t="s">
        <v>1791</v>
      </c>
      <c r="B178" t="s">
        <v>872</v>
      </c>
      <c r="C178" t="s">
        <v>873</v>
      </c>
      <c r="D178" t="s">
        <v>405</v>
      </c>
      <c r="E178" t="s">
        <v>402</v>
      </c>
      <c r="F178" t="s">
        <v>1792</v>
      </c>
      <c r="G178" t="s">
        <v>1353</v>
      </c>
      <c r="H178" t="s">
        <v>23</v>
      </c>
      <c r="I178" t="s">
        <v>1354</v>
      </c>
      <c r="J178" t="s">
        <v>1793</v>
      </c>
      <c r="K178" t="s">
        <v>1794</v>
      </c>
      <c r="L178">
        <v>30000</v>
      </c>
    </row>
    <row r="179" spans="1:12" x14ac:dyDescent="0.25">
      <c r="A179" t="s">
        <v>1791</v>
      </c>
      <c r="B179" t="s">
        <v>872</v>
      </c>
      <c r="C179" t="s">
        <v>1113</v>
      </c>
      <c r="D179" t="s">
        <v>1114</v>
      </c>
      <c r="E179" t="s">
        <v>402</v>
      </c>
      <c r="F179" t="s">
        <v>1792</v>
      </c>
      <c r="G179" t="s">
        <v>1550</v>
      </c>
      <c r="H179" t="s">
        <v>23</v>
      </c>
      <c r="I179" t="s">
        <v>1551</v>
      </c>
      <c r="J179" t="s">
        <v>1793</v>
      </c>
      <c r="K179" t="s">
        <v>1794</v>
      </c>
      <c r="L179">
        <v>22000</v>
      </c>
    </row>
    <row r="180" spans="1:12" x14ac:dyDescent="0.25">
      <c r="A180" t="s">
        <v>1791</v>
      </c>
      <c r="C180" t="s">
        <v>1089</v>
      </c>
      <c r="D180" t="s">
        <v>807</v>
      </c>
      <c r="E180" t="s">
        <v>375</v>
      </c>
      <c r="F180" t="s">
        <v>1792</v>
      </c>
      <c r="G180" t="s">
        <v>809</v>
      </c>
      <c r="H180" t="s">
        <v>23</v>
      </c>
      <c r="I180" t="s">
        <v>1536</v>
      </c>
      <c r="J180" t="s">
        <v>1799</v>
      </c>
      <c r="K180" t="s">
        <v>1794</v>
      </c>
      <c r="L180">
        <v>14000</v>
      </c>
    </row>
    <row r="181" spans="1:12" x14ac:dyDescent="0.25">
      <c r="A181" t="s">
        <v>1791</v>
      </c>
      <c r="C181" t="s">
        <v>1089</v>
      </c>
      <c r="D181" t="s">
        <v>1090</v>
      </c>
      <c r="E181" t="s">
        <v>375</v>
      </c>
      <c r="F181" t="s">
        <v>1792</v>
      </c>
      <c r="G181" t="s">
        <v>808</v>
      </c>
      <c r="H181" t="s">
        <v>23</v>
      </c>
      <c r="I181" t="s">
        <v>1533</v>
      </c>
      <c r="J181" t="s">
        <v>1799</v>
      </c>
      <c r="K181" t="s">
        <v>1794</v>
      </c>
      <c r="L181">
        <v>7000</v>
      </c>
    </row>
    <row r="182" spans="1:12" x14ac:dyDescent="0.25">
      <c r="A182" t="s">
        <v>1791</v>
      </c>
      <c r="B182" t="s">
        <v>963</v>
      </c>
      <c r="C182" t="s">
        <v>964</v>
      </c>
      <c r="D182" t="s">
        <v>965</v>
      </c>
      <c r="E182" t="s">
        <v>664</v>
      </c>
      <c r="F182" t="s">
        <v>1792</v>
      </c>
      <c r="G182" t="s">
        <v>1421</v>
      </c>
      <c r="H182" t="s">
        <v>10</v>
      </c>
      <c r="I182" t="s">
        <v>1422</v>
      </c>
      <c r="J182" t="s">
        <v>1793</v>
      </c>
      <c r="K182" t="s">
        <v>1795</v>
      </c>
      <c r="L182">
        <v>4750</v>
      </c>
    </row>
    <row r="183" spans="1:12" x14ac:dyDescent="0.25">
      <c r="A183" t="s">
        <v>1791</v>
      </c>
      <c r="B183" t="s">
        <v>851</v>
      </c>
      <c r="C183" t="s">
        <v>651</v>
      </c>
      <c r="D183" t="s">
        <v>649</v>
      </c>
      <c r="E183" t="s">
        <v>650</v>
      </c>
      <c r="F183" t="s">
        <v>1792</v>
      </c>
      <c r="G183" t="s">
        <v>1337</v>
      </c>
      <c r="H183" t="s">
        <v>10</v>
      </c>
      <c r="I183" t="s">
        <v>1338</v>
      </c>
      <c r="J183" t="s">
        <v>1793</v>
      </c>
      <c r="K183" t="s">
        <v>1794</v>
      </c>
      <c r="L183">
        <v>29000</v>
      </c>
    </row>
    <row r="184" spans="1:12" x14ac:dyDescent="0.25">
      <c r="A184" t="s">
        <v>1791</v>
      </c>
      <c r="B184" t="s">
        <v>1121</v>
      </c>
      <c r="C184" t="s">
        <v>1122</v>
      </c>
      <c r="D184" t="s">
        <v>481</v>
      </c>
      <c r="E184" t="s">
        <v>482</v>
      </c>
      <c r="F184" t="s">
        <v>1792</v>
      </c>
      <c r="G184" t="s">
        <v>1563</v>
      </c>
      <c r="H184" t="s">
        <v>12</v>
      </c>
      <c r="I184" t="s">
        <v>1564</v>
      </c>
      <c r="J184" t="s">
        <v>1793</v>
      </c>
      <c r="K184" t="s">
        <v>1798</v>
      </c>
      <c r="L184">
        <v>17000</v>
      </c>
    </row>
    <row r="185" spans="1:12" x14ac:dyDescent="0.25">
      <c r="A185" t="s">
        <v>1791</v>
      </c>
      <c r="B185" t="s">
        <v>1157</v>
      </c>
      <c r="C185" t="s">
        <v>663</v>
      </c>
      <c r="D185" t="s">
        <v>965</v>
      </c>
      <c r="E185" t="s">
        <v>664</v>
      </c>
      <c r="F185" t="s">
        <v>1792</v>
      </c>
      <c r="G185" t="s">
        <v>1599</v>
      </c>
      <c r="H185" t="s">
        <v>10</v>
      </c>
      <c r="I185" t="s">
        <v>1600</v>
      </c>
      <c r="J185" t="s">
        <v>1793</v>
      </c>
      <c r="K185" t="s">
        <v>1794</v>
      </c>
      <c r="L185">
        <v>30000</v>
      </c>
    </row>
    <row r="186" spans="1:12" x14ac:dyDescent="0.25">
      <c r="A186" t="s">
        <v>1791</v>
      </c>
      <c r="B186" t="s">
        <v>980</v>
      </c>
      <c r="C186" t="s">
        <v>663</v>
      </c>
      <c r="D186" t="s">
        <v>965</v>
      </c>
      <c r="E186" t="s">
        <v>664</v>
      </c>
      <c r="F186" t="s">
        <v>1792</v>
      </c>
      <c r="G186" t="s">
        <v>1432</v>
      </c>
      <c r="H186" t="s">
        <v>10</v>
      </c>
      <c r="I186" t="s">
        <v>1433</v>
      </c>
      <c r="J186" t="s">
        <v>1793</v>
      </c>
      <c r="K186" t="s">
        <v>1794</v>
      </c>
      <c r="L186">
        <v>21000</v>
      </c>
    </row>
    <row r="187" spans="1:12" x14ac:dyDescent="0.25">
      <c r="A187" t="s">
        <v>1791</v>
      </c>
      <c r="B187" t="s">
        <v>1187</v>
      </c>
      <c r="C187" t="s">
        <v>1188</v>
      </c>
      <c r="D187" t="s">
        <v>1189</v>
      </c>
      <c r="E187" t="s">
        <v>664</v>
      </c>
      <c r="F187" t="s">
        <v>1792</v>
      </c>
      <c r="G187" t="s">
        <v>1634</v>
      </c>
      <c r="H187" t="s">
        <v>10</v>
      </c>
      <c r="I187" t="s">
        <v>1635</v>
      </c>
      <c r="J187" t="s">
        <v>1793</v>
      </c>
      <c r="K187" t="s">
        <v>1794</v>
      </c>
      <c r="L187">
        <v>25000</v>
      </c>
    </row>
    <row r="188" spans="1:12" x14ac:dyDescent="0.25">
      <c r="A188" t="s">
        <v>1791</v>
      </c>
      <c r="B188" t="s">
        <v>1093</v>
      </c>
      <c r="C188" t="s">
        <v>460</v>
      </c>
      <c r="D188" t="s">
        <v>1094</v>
      </c>
      <c r="E188" t="s">
        <v>452</v>
      </c>
      <c r="F188" t="s">
        <v>1792</v>
      </c>
      <c r="G188" t="s">
        <v>1537</v>
      </c>
      <c r="H188" t="s">
        <v>12</v>
      </c>
      <c r="I188" t="s">
        <v>1538</v>
      </c>
      <c r="J188" t="s">
        <v>1793</v>
      </c>
      <c r="K188" t="s">
        <v>1795</v>
      </c>
      <c r="L188">
        <v>25000</v>
      </c>
    </row>
    <row r="189" spans="1:12" x14ac:dyDescent="0.25">
      <c r="A189" t="s">
        <v>1791</v>
      </c>
      <c r="B189" t="s">
        <v>1093</v>
      </c>
      <c r="C189" t="s">
        <v>460</v>
      </c>
      <c r="D189" t="s">
        <v>1094</v>
      </c>
      <c r="E189" t="s">
        <v>452</v>
      </c>
      <c r="F189" t="s">
        <v>1792</v>
      </c>
      <c r="G189" t="s">
        <v>1572</v>
      </c>
      <c r="H189" t="s">
        <v>12</v>
      </c>
      <c r="I189" t="s">
        <v>1573</v>
      </c>
      <c r="J189" t="s">
        <v>1793</v>
      </c>
      <c r="K189" t="s">
        <v>1795</v>
      </c>
      <c r="L189">
        <v>34000</v>
      </c>
    </row>
    <row r="190" spans="1:12" x14ac:dyDescent="0.25">
      <c r="A190" t="s">
        <v>1791</v>
      </c>
      <c r="B190" t="s">
        <v>1197</v>
      </c>
      <c r="C190" t="s">
        <v>1198</v>
      </c>
      <c r="D190" t="s">
        <v>616</v>
      </c>
      <c r="E190" t="s">
        <v>617</v>
      </c>
      <c r="F190" t="s">
        <v>1792</v>
      </c>
      <c r="G190" t="s">
        <v>1642</v>
      </c>
      <c r="H190" t="s">
        <v>10</v>
      </c>
      <c r="I190" t="s">
        <v>1643</v>
      </c>
      <c r="J190" t="s">
        <v>1793</v>
      </c>
      <c r="K190" t="s">
        <v>1795</v>
      </c>
      <c r="L190">
        <v>15000</v>
      </c>
    </row>
    <row r="191" spans="1:12" x14ac:dyDescent="0.25">
      <c r="A191" t="s">
        <v>1791</v>
      </c>
      <c r="B191" t="s">
        <v>1018</v>
      </c>
      <c r="C191" t="s">
        <v>454</v>
      </c>
      <c r="D191" t="s">
        <v>1019</v>
      </c>
      <c r="E191" t="s">
        <v>1020</v>
      </c>
      <c r="F191" t="s">
        <v>1792</v>
      </c>
      <c r="G191" t="s">
        <v>1467</v>
      </c>
      <c r="H191" t="s">
        <v>12</v>
      </c>
      <c r="I191" t="s">
        <v>1468</v>
      </c>
      <c r="J191" t="s">
        <v>1796</v>
      </c>
      <c r="K191" t="s">
        <v>1795</v>
      </c>
      <c r="L191">
        <v>8000</v>
      </c>
    </row>
    <row r="192" spans="1:12" x14ac:dyDescent="0.25">
      <c r="A192" t="s">
        <v>1791</v>
      </c>
      <c r="B192" t="s">
        <v>896</v>
      </c>
      <c r="C192" t="s">
        <v>897</v>
      </c>
      <c r="D192" t="s">
        <v>898</v>
      </c>
      <c r="E192" t="s">
        <v>650</v>
      </c>
      <c r="F192" t="s">
        <v>1792</v>
      </c>
      <c r="G192" t="s">
        <v>1369</v>
      </c>
      <c r="H192" t="s">
        <v>10</v>
      </c>
      <c r="I192" t="s">
        <v>1370</v>
      </c>
      <c r="J192" t="s">
        <v>1793</v>
      </c>
      <c r="K192" t="s">
        <v>1794</v>
      </c>
      <c r="L192">
        <v>7000</v>
      </c>
    </row>
    <row r="193" spans="1:12" x14ac:dyDescent="0.25">
      <c r="A193" t="s">
        <v>1791</v>
      </c>
      <c r="B193" t="s">
        <v>925</v>
      </c>
      <c r="C193" t="s">
        <v>618</v>
      </c>
      <c r="D193" t="s">
        <v>616</v>
      </c>
      <c r="E193" t="s">
        <v>617</v>
      </c>
      <c r="F193" t="s">
        <v>1792</v>
      </c>
      <c r="G193" t="s">
        <v>1435</v>
      </c>
      <c r="H193" t="s">
        <v>10</v>
      </c>
      <c r="I193" t="s">
        <v>1436</v>
      </c>
      <c r="J193" t="s">
        <v>1793</v>
      </c>
      <c r="K193" t="s">
        <v>1795</v>
      </c>
      <c r="L193">
        <v>30000</v>
      </c>
    </row>
    <row r="194" spans="1:12" x14ac:dyDescent="0.25">
      <c r="A194" t="s">
        <v>1791</v>
      </c>
      <c r="B194" t="s">
        <v>925</v>
      </c>
      <c r="C194" t="s">
        <v>618</v>
      </c>
      <c r="D194" t="s">
        <v>616</v>
      </c>
      <c r="E194" t="s">
        <v>617</v>
      </c>
      <c r="F194" t="s">
        <v>1792</v>
      </c>
      <c r="G194" t="s">
        <v>1392</v>
      </c>
      <c r="H194" t="s">
        <v>10</v>
      </c>
      <c r="I194" t="s">
        <v>1393</v>
      </c>
      <c r="J194" t="s">
        <v>1793</v>
      </c>
      <c r="K194" t="s">
        <v>1794</v>
      </c>
      <c r="L194">
        <v>4000</v>
      </c>
    </row>
    <row r="195" spans="1:12" x14ac:dyDescent="0.25">
      <c r="A195" t="s">
        <v>1791</v>
      </c>
      <c r="B195" t="s">
        <v>851</v>
      </c>
      <c r="C195" t="s">
        <v>651</v>
      </c>
      <c r="D195" t="s">
        <v>649</v>
      </c>
      <c r="E195" t="s">
        <v>650</v>
      </c>
      <c r="F195" t="s">
        <v>1792</v>
      </c>
      <c r="G195" t="s">
        <v>1695</v>
      </c>
      <c r="H195" t="s">
        <v>10</v>
      </c>
      <c r="I195" t="s">
        <v>1696</v>
      </c>
      <c r="J195" t="s">
        <v>1793</v>
      </c>
      <c r="K195" t="s">
        <v>1795</v>
      </c>
      <c r="L195">
        <v>9000</v>
      </c>
    </row>
    <row r="196" spans="1:12" x14ac:dyDescent="0.25">
      <c r="A196" t="s">
        <v>1791</v>
      </c>
      <c r="B196" t="s">
        <v>851</v>
      </c>
      <c r="C196" t="s">
        <v>651</v>
      </c>
      <c r="D196" t="s">
        <v>649</v>
      </c>
      <c r="E196" t="s">
        <v>650</v>
      </c>
      <c r="F196" t="s">
        <v>1792</v>
      </c>
      <c r="G196" t="s">
        <v>1729</v>
      </c>
      <c r="H196" t="s">
        <v>10</v>
      </c>
      <c r="I196" t="s">
        <v>1730</v>
      </c>
      <c r="J196" t="s">
        <v>1793</v>
      </c>
      <c r="K196" t="s">
        <v>1795</v>
      </c>
      <c r="L196">
        <v>8000</v>
      </c>
    </row>
    <row r="197" spans="1:12" x14ac:dyDescent="0.25">
      <c r="A197" t="s">
        <v>1791</v>
      </c>
      <c r="B197" t="s">
        <v>1245</v>
      </c>
      <c r="C197" t="s">
        <v>810</v>
      </c>
      <c r="D197" t="s">
        <v>503</v>
      </c>
      <c r="E197" t="s">
        <v>504</v>
      </c>
      <c r="F197" t="s">
        <v>1792</v>
      </c>
      <c r="G197" t="s">
        <v>1734</v>
      </c>
      <c r="H197" t="s">
        <v>10</v>
      </c>
      <c r="I197" t="s">
        <v>1735</v>
      </c>
      <c r="J197" t="s">
        <v>1808</v>
      </c>
      <c r="K197" t="s">
        <v>1795</v>
      </c>
      <c r="L197">
        <v>1000</v>
      </c>
    </row>
    <row r="198" spans="1:12" x14ac:dyDescent="0.25">
      <c r="A198" t="s">
        <v>1791</v>
      </c>
      <c r="C198" t="s">
        <v>1110</v>
      </c>
      <c r="D198" t="s">
        <v>1111</v>
      </c>
      <c r="E198" t="s">
        <v>1112</v>
      </c>
      <c r="F198" t="s">
        <v>1792</v>
      </c>
      <c r="G198" t="s">
        <v>1549</v>
      </c>
      <c r="H198" t="s">
        <v>10</v>
      </c>
      <c r="J198" t="s">
        <v>1803</v>
      </c>
      <c r="K198" t="s">
        <v>1800</v>
      </c>
      <c r="L198">
        <v>26000</v>
      </c>
    </row>
    <row r="199" spans="1:12" x14ac:dyDescent="0.25">
      <c r="A199" t="s">
        <v>1791</v>
      </c>
      <c r="B199" t="s">
        <v>1307</v>
      </c>
      <c r="C199" t="s">
        <v>1308</v>
      </c>
      <c r="D199" t="s">
        <v>1309</v>
      </c>
      <c r="E199" t="s">
        <v>576</v>
      </c>
      <c r="F199" t="s">
        <v>1792</v>
      </c>
      <c r="G199" t="s">
        <v>1773</v>
      </c>
      <c r="H199" t="s">
        <v>10</v>
      </c>
      <c r="I199" t="s">
        <v>1774</v>
      </c>
      <c r="J199" t="s">
        <v>1793</v>
      </c>
      <c r="K199" t="s">
        <v>1794</v>
      </c>
      <c r="L199">
        <v>7000</v>
      </c>
    </row>
    <row r="200" spans="1:12" x14ac:dyDescent="0.25">
      <c r="A200" t="s">
        <v>1791</v>
      </c>
      <c r="B200" t="s">
        <v>990</v>
      </c>
      <c r="C200" t="s">
        <v>991</v>
      </c>
      <c r="D200" t="s">
        <v>992</v>
      </c>
      <c r="E200" t="s">
        <v>477</v>
      </c>
      <c r="F200" t="s">
        <v>1792</v>
      </c>
      <c r="G200" t="s">
        <v>1445</v>
      </c>
      <c r="H200" t="s">
        <v>12</v>
      </c>
      <c r="J200" t="s">
        <v>1796</v>
      </c>
      <c r="K200" t="s">
        <v>1795</v>
      </c>
      <c r="L200">
        <v>3000</v>
      </c>
    </row>
    <row r="201" spans="1:12" x14ac:dyDescent="0.25">
      <c r="A201" t="s">
        <v>1791</v>
      </c>
      <c r="B201" t="s">
        <v>1083</v>
      </c>
      <c r="C201" t="s">
        <v>1084</v>
      </c>
      <c r="D201" t="s">
        <v>1085</v>
      </c>
      <c r="E201" t="s">
        <v>607</v>
      </c>
      <c r="F201" t="s">
        <v>1792</v>
      </c>
      <c r="G201" t="s">
        <v>609</v>
      </c>
      <c r="H201" t="s">
        <v>23</v>
      </c>
      <c r="I201" t="s">
        <v>1531</v>
      </c>
      <c r="J201" t="s">
        <v>1793</v>
      </c>
      <c r="K201" t="s">
        <v>1795</v>
      </c>
      <c r="L201">
        <v>4000</v>
      </c>
    </row>
    <row r="202" spans="1:12" x14ac:dyDescent="0.25">
      <c r="A202" t="s">
        <v>1791</v>
      </c>
      <c r="B202" t="s">
        <v>927</v>
      </c>
      <c r="C202" t="s">
        <v>928</v>
      </c>
      <c r="D202" t="s">
        <v>929</v>
      </c>
      <c r="E202" t="s">
        <v>653</v>
      </c>
      <c r="F202" t="s">
        <v>1792</v>
      </c>
      <c r="G202" t="s">
        <v>655</v>
      </c>
      <c r="H202" t="s">
        <v>23</v>
      </c>
      <c r="I202" t="s">
        <v>1397</v>
      </c>
      <c r="J202" t="s">
        <v>1793</v>
      </c>
      <c r="K202" t="s">
        <v>1795</v>
      </c>
      <c r="L202">
        <v>9000</v>
      </c>
    </row>
    <row r="203" spans="1:12" x14ac:dyDescent="0.25">
      <c r="A203" t="s">
        <v>1791</v>
      </c>
      <c r="B203" t="s">
        <v>1091</v>
      </c>
      <c r="C203" t="s">
        <v>652</v>
      </c>
      <c r="D203" t="s">
        <v>1092</v>
      </c>
      <c r="E203" t="s">
        <v>653</v>
      </c>
      <c r="F203" t="s">
        <v>1792</v>
      </c>
      <c r="G203" t="s">
        <v>1534</v>
      </c>
      <c r="H203" t="s">
        <v>23</v>
      </c>
      <c r="I203" t="s">
        <v>1535</v>
      </c>
      <c r="J203" t="s">
        <v>1793</v>
      </c>
      <c r="K203" t="s">
        <v>1795</v>
      </c>
      <c r="L203">
        <v>8000</v>
      </c>
    </row>
    <row r="204" spans="1:12" x14ac:dyDescent="0.25">
      <c r="A204" t="s">
        <v>1791</v>
      </c>
      <c r="B204" t="s">
        <v>1287</v>
      </c>
      <c r="C204" t="s">
        <v>619</v>
      </c>
      <c r="D204" t="s">
        <v>1288</v>
      </c>
      <c r="E204" t="s">
        <v>1289</v>
      </c>
      <c r="F204" t="s">
        <v>1792</v>
      </c>
      <c r="G204" t="s">
        <v>1755</v>
      </c>
      <c r="H204" t="s">
        <v>12</v>
      </c>
      <c r="I204" t="s">
        <v>1756</v>
      </c>
      <c r="J204" t="s">
        <v>1793</v>
      </c>
      <c r="K204" t="s">
        <v>1795</v>
      </c>
      <c r="L204">
        <v>16000</v>
      </c>
    </row>
    <row r="205" spans="1:12" x14ac:dyDescent="0.25">
      <c r="A205" t="s">
        <v>1791</v>
      </c>
      <c r="B205" t="s">
        <v>1180</v>
      </c>
      <c r="C205" t="s">
        <v>1181</v>
      </c>
      <c r="D205" t="s">
        <v>677</v>
      </c>
      <c r="E205" t="s">
        <v>678</v>
      </c>
      <c r="F205" t="s">
        <v>1792</v>
      </c>
      <c r="G205" t="s">
        <v>1625</v>
      </c>
      <c r="H205" t="s">
        <v>10</v>
      </c>
      <c r="I205" t="s">
        <v>1626</v>
      </c>
      <c r="J205" t="s">
        <v>1793</v>
      </c>
      <c r="K205" t="s">
        <v>1795</v>
      </c>
      <c r="L205">
        <v>28000</v>
      </c>
    </row>
    <row r="206" spans="1:12" x14ac:dyDescent="0.25">
      <c r="A206" t="s">
        <v>1791</v>
      </c>
      <c r="B206" t="s">
        <v>844</v>
      </c>
      <c r="C206" t="s">
        <v>672</v>
      </c>
      <c r="D206" t="s">
        <v>845</v>
      </c>
      <c r="E206" t="s">
        <v>846</v>
      </c>
      <c r="F206" t="s">
        <v>1792</v>
      </c>
      <c r="G206" t="s">
        <v>1333</v>
      </c>
      <c r="H206" t="s">
        <v>12</v>
      </c>
      <c r="I206" t="s">
        <v>1334</v>
      </c>
      <c r="J206" t="s">
        <v>1793</v>
      </c>
      <c r="K206" t="s">
        <v>1795</v>
      </c>
      <c r="L206">
        <v>16000</v>
      </c>
    </row>
    <row r="207" spans="1:12" x14ac:dyDescent="0.25">
      <c r="A207" t="s">
        <v>1791</v>
      </c>
      <c r="B207" t="s">
        <v>921</v>
      </c>
      <c r="C207" t="s">
        <v>922</v>
      </c>
      <c r="D207" t="s">
        <v>923</v>
      </c>
      <c r="E207" t="s">
        <v>846</v>
      </c>
      <c r="F207" t="s">
        <v>1792</v>
      </c>
      <c r="G207" t="s">
        <v>1387</v>
      </c>
      <c r="H207" t="s">
        <v>12</v>
      </c>
      <c r="I207" t="s">
        <v>1388</v>
      </c>
      <c r="J207" t="s">
        <v>1793</v>
      </c>
      <c r="K207" t="s">
        <v>1795</v>
      </c>
      <c r="L207">
        <v>22000</v>
      </c>
    </row>
    <row r="208" spans="1:12" x14ac:dyDescent="0.25">
      <c r="A208" t="s">
        <v>1791</v>
      </c>
      <c r="B208" t="s">
        <v>1199</v>
      </c>
      <c r="C208" t="s">
        <v>1200</v>
      </c>
      <c r="D208" t="s">
        <v>1201</v>
      </c>
      <c r="E208" t="s">
        <v>395</v>
      </c>
      <c r="F208" t="s">
        <v>1792</v>
      </c>
      <c r="G208" t="s">
        <v>1644</v>
      </c>
      <c r="H208" t="s">
        <v>12</v>
      </c>
      <c r="I208" t="s">
        <v>1645</v>
      </c>
      <c r="J208" t="s">
        <v>1793</v>
      </c>
      <c r="K208" t="s">
        <v>1795</v>
      </c>
      <c r="L208">
        <v>9000</v>
      </c>
    </row>
    <row r="209" spans="1:12" x14ac:dyDescent="0.25">
      <c r="A209" t="s">
        <v>1791</v>
      </c>
      <c r="B209" t="s">
        <v>1000</v>
      </c>
      <c r="C209" t="s">
        <v>646</v>
      </c>
      <c r="D209" t="s">
        <v>1001</v>
      </c>
      <c r="E209" t="s">
        <v>647</v>
      </c>
      <c r="F209" t="s">
        <v>1792</v>
      </c>
      <c r="G209" t="s">
        <v>1455</v>
      </c>
      <c r="H209" t="s">
        <v>12</v>
      </c>
      <c r="I209" t="s">
        <v>1456</v>
      </c>
      <c r="J209" t="s">
        <v>1793</v>
      </c>
      <c r="K209" t="s">
        <v>1794</v>
      </c>
      <c r="L209">
        <v>7750</v>
      </c>
    </row>
    <row r="210" spans="1:12" x14ac:dyDescent="0.25">
      <c r="A210" t="s">
        <v>1791</v>
      </c>
      <c r="B210" t="s">
        <v>1290</v>
      </c>
      <c r="C210" t="s">
        <v>389</v>
      </c>
      <c r="D210" t="s">
        <v>1291</v>
      </c>
      <c r="E210" t="s">
        <v>1292</v>
      </c>
      <c r="F210" t="s">
        <v>1792</v>
      </c>
      <c r="G210" t="s">
        <v>1757</v>
      </c>
      <c r="H210" t="s">
        <v>12</v>
      </c>
      <c r="I210" t="s">
        <v>1758</v>
      </c>
      <c r="J210" t="s">
        <v>1793</v>
      </c>
      <c r="K210" t="s">
        <v>1795</v>
      </c>
      <c r="L210">
        <v>11000</v>
      </c>
    </row>
    <row r="211" spans="1:12" x14ac:dyDescent="0.25">
      <c r="A211" t="s">
        <v>1791</v>
      </c>
      <c r="B211" t="s">
        <v>989</v>
      </c>
      <c r="C211" t="s">
        <v>665</v>
      </c>
      <c r="D211" t="s">
        <v>666</v>
      </c>
      <c r="E211" t="s">
        <v>667</v>
      </c>
      <c r="F211" t="s">
        <v>1792</v>
      </c>
      <c r="G211" t="s">
        <v>668</v>
      </c>
      <c r="H211" t="s">
        <v>23</v>
      </c>
      <c r="I211" t="s">
        <v>1444</v>
      </c>
      <c r="J211" t="s">
        <v>1793</v>
      </c>
      <c r="K211" t="s">
        <v>1794</v>
      </c>
      <c r="L211">
        <v>13000</v>
      </c>
    </row>
    <row r="212" spans="1:12" x14ac:dyDescent="0.25">
      <c r="A212" t="s">
        <v>1791</v>
      </c>
      <c r="B212" t="s">
        <v>1024</v>
      </c>
      <c r="C212" t="s">
        <v>377</v>
      </c>
      <c r="D212" t="s">
        <v>378</v>
      </c>
      <c r="E212" t="s">
        <v>379</v>
      </c>
      <c r="F212" t="s">
        <v>1792</v>
      </c>
      <c r="G212" t="s">
        <v>1474</v>
      </c>
      <c r="H212" t="s">
        <v>10</v>
      </c>
      <c r="I212" t="s">
        <v>1475</v>
      </c>
      <c r="J212" t="s">
        <v>1793</v>
      </c>
      <c r="K212" t="s">
        <v>1795</v>
      </c>
      <c r="L212">
        <v>33000</v>
      </c>
    </row>
    <row r="213" spans="1:12" x14ac:dyDescent="0.25">
      <c r="A213" t="s">
        <v>1791</v>
      </c>
      <c r="B213" t="s">
        <v>1058</v>
      </c>
      <c r="C213" t="s">
        <v>1059</v>
      </c>
      <c r="D213" t="s">
        <v>1060</v>
      </c>
      <c r="E213" t="s">
        <v>1061</v>
      </c>
      <c r="F213" t="s">
        <v>1792</v>
      </c>
      <c r="G213" t="s">
        <v>1503</v>
      </c>
      <c r="H213" t="s">
        <v>10</v>
      </c>
      <c r="I213" t="s">
        <v>1504</v>
      </c>
      <c r="J213" t="s">
        <v>1793</v>
      </c>
      <c r="K213" t="s">
        <v>1795</v>
      </c>
      <c r="L213">
        <v>20000</v>
      </c>
    </row>
    <row r="214" spans="1:12" x14ac:dyDescent="0.25">
      <c r="A214" t="s">
        <v>1791</v>
      </c>
      <c r="B214" t="s">
        <v>833</v>
      </c>
      <c r="C214" t="s">
        <v>834</v>
      </c>
      <c r="D214" t="s">
        <v>835</v>
      </c>
      <c r="E214" t="s">
        <v>386</v>
      </c>
      <c r="F214" t="s">
        <v>1792</v>
      </c>
      <c r="G214" t="s">
        <v>1326</v>
      </c>
      <c r="H214" t="s">
        <v>12</v>
      </c>
      <c r="I214" t="s">
        <v>1327</v>
      </c>
      <c r="J214" t="s">
        <v>1793</v>
      </c>
      <c r="K214" t="s">
        <v>1795</v>
      </c>
      <c r="L214">
        <v>11000</v>
      </c>
    </row>
    <row r="215" spans="1:12" x14ac:dyDescent="0.25">
      <c r="A215" t="s">
        <v>1791</v>
      </c>
      <c r="B215" t="s">
        <v>1231</v>
      </c>
      <c r="C215" t="s">
        <v>465</v>
      </c>
      <c r="D215" t="s">
        <v>1232</v>
      </c>
      <c r="E215" t="s">
        <v>466</v>
      </c>
      <c r="F215" t="s">
        <v>1792</v>
      </c>
      <c r="G215" t="s">
        <v>1676</v>
      </c>
      <c r="H215" t="s">
        <v>10</v>
      </c>
      <c r="I215" t="s">
        <v>1677</v>
      </c>
      <c r="J215" t="s">
        <v>1807</v>
      </c>
      <c r="K215" t="s">
        <v>1795</v>
      </c>
      <c r="L215">
        <v>1000</v>
      </c>
    </row>
    <row r="216" spans="1:12" x14ac:dyDescent="0.25">
      <c r="A216" t="s">
        <v>1791</v>
      </c>
      <c r="B216" t="s">
        <v>1165</v>
      </c>
      <c r="C216" t="s">
        <v>1166</v>
      </c>
      <c r="D216" t="s">
        <v>1167</v>
      </c>
      <c r="E216" t="s">
        <v>1168</v>
      </c>
      <c r="F216" t="s">
        <v>1792</v>
      </c>
      <c r="G216" t="s">
        <v>1606</v>
      </c>
      <c r="H216" t="s">
        <v>23</v>
      </c>
      <c r="I216" t="s">
        <v>1607</v>
      </c>
      <c r="J216" t="s">
        <v>1796</v>
      </c>
      <c r="K216" t="s">
        <v>1794</v>
      </c>
      <c r="L216">
        <v>11000</v>
      </c>
    </row>
    <row r="217" spans="1:12" x14ac:dyDescent="0.25">
      <c r="A217" t="s">
        <v>1791</v>
      </c>
      <c r="B217" t="s">
        <v>1068</v>
      </c>
      <c r="C217" t="s">
        <v>391</v>
      </c>
      <c r="D217" t="s">
        <v>1069</v>
      </c>
      <c r="E217" t="s">
        <v>386</v>
      </c>
      <c r="F217" t="s">
        <v>1792</v>
      </c>
      <c r="G217" t="s">
        <v>1519</v>
      </c>
      <c r="H217" t="s">
        <v>12</v>
      </c>
      <c r="I217" t="s">
        <v>1520</v>
      </c>
      <c r="J217" t="s">
        <v>1793</v>
      </c>
      <c r="K217" t="s">
        <v>1795</v>
      </c>
      <c r="L217">
        <v>11000</v>
      </c>
    </row>
    <row r="218" spans="1:12" x14ac:dyDescent="0.25">
      <c r="A218" t="s">
        <v>1791</v>
      </c>
      <c r="B218" t="s">
        <v>1068</v>
      </c>
      <c r="C218" t="s">
        <v>391</v>
      </c>
      <c r="D218" t="s">
        <v>1069</v>
      </c>
      <c r="E218" t="s">
        <v>386</v>
      </c>
      <c r="F218" t="s">
        <v>1792</v>
      </c>
      <c r="G218" t="s">
        <v>1512</v>
      </c>
      <c r="H218" t="s">
        <v>12</v>
      </c>
      <c r="I218" t="s">
        <v>1513</v>
      </c>
      <c r="J218" t="s">
        <v>1793</v>
      </c>
      <c r="K218" t="s">
        <v>1795</v>
      </c>
      <c r="L218">
        <v>2000</v>
      </c>
    </row>
    <row r="219" spans="1:12" x14ac:dyDescent="0.25">
      <c r="A219" t="s">
        <v>1791</v>
      </c>
      <c r="B219" t="s">
        <v>914</v>
      </c>
      <c r="C219" t="s">
        <v>552</v>
      </c>
      <c r="D219" t="s">
        <v>915</v>
      </c>
      <c r="E219" t="s">
        <v>916</v>
      </c>
      <c r="F219" t="s">
        <v>1792</v>
      </c>
      <c r="G219" t="s">
        <v>1380</v>
      </c>
      <c r="H219" t="s">
        <v>23</v>
      </c>
      <c r="I219" t="s">
        <v>1381</v>
      </c>
      <c r="J219" t="s">
        <v>1793</v>
      </c>
      <c r="K219" t="s">
        <v>1794</v>
      </c>
      <c r="L219">
        <v>19000</v>
      </c>
    </row>
    <row r="220" spans="1:12" x14ac:dyDescent="0.25">
      <c r="A220" t="s">
        <v>1791</v>
      </c>
      <c r="B220" t="s">
        <v>1080</v>
      </c>
      <c r="C220" t="s">
        <v>1081</v>
      </c>
      <c r="D220" t="s">
        <v>1082</v>
      </c>
      <c r="E220" t="s">
        <v>599</v>
      </c>
      <c r="F220" t="s">
        <v>1792</v>
      </c>
      <c r="G220" t="s">
        <v>1529</v>
      </c>
      <c r="H220" t="s">
        <v>12</v>
      </c>
      <c r="I220" t="s">
        <v>1530</v>
      </c>
      <c r="J220" t="s">
        <v>1796</v>
      </c>
      <c r="K220" t="s">
        <v>1795</v>
      </c>
      <c r="L220">
        <v>10000</v>
      </c>
    </row>
    <row r="221" spans="1:12" x14ac:dyDescent="0.25">
      <c r="A221" t="s">
        <v>1791</v>
      </c>
      <c r="B221" t="s">
        <v>1279</v>
      </c>
      <c r="C221" t="s">
        <v>675</v>
      </c>
      <c r="D221" t="s">
        <v>1280</v>
      </c>
      <c r="E221" t="s">
        <v>846</v>
      </c>
      <c r="F221" t="s">
        <v>1792</v>
      </c>
      <c r="G221" t="s">
        <v>676</v>
      </c>
      <c r="H221" t="s">
        <v>23</v>
      </c>
      <c r="I221" t="s">
        <v>1745</v>
      </c>
      <c r="J221" t="s">
        <v>1793</v>
      </c>
      <c r="K221" t="s">
        <v>1795</v>
      </c>
      <c r="L221">
        <v>16000</v>
      </c>
    </row>
    <row r="222" spans="1:12" x14ac:dyDescent="0.25">
      <c r="A222" t="s">
        <v>1791</v>
      </c>
      <c r="B222" t="s">
        <v>868</v>
      </c>
      <c r="C222" t="s">
        <v>448</v>
      </c>
      <c r="D222" t="s">
        <v>869</v>
      </c>
      <c r="E222" t="s">
        <v>447</v>
      </c>
      <c r="F222" t="s">
        <v>1792</v>
      </c>
      <c r="G222" t="s">
        <v>1350</v>
      </c>
      <c r="H222" t="s">
        <v>10</v>
      </c>
      <c r="J222" t="s">
        <v>1793</v>
      </c>
      <c r="K222" t="s">
        <v>1795</v>
      </c>
      <c r="L222">
        <v>8000</v>
      </c>
    </row>
    <row r="223" spans="1:12" x14ac:dyDescent="0.25">
      <c r="A223" t="s">
        <v>1791</v>
      </c>
      <c r="B223" t="s">
        <v>1242</v>
      </c>
      <c r="C223" t="s">
        <v>643</v>
      </c>
      <c r="D223" t="s">
        <v>644</v>
      </c>
      <c r="E223" t="s">
        <v>637</v>
      </c>
      <c r="F223" t="s">
        <v>1792</v>
      </c>
      <c r="G223" t="s">
        <v>1685</v>
      </c>
      <c r="H223" t="s">
        <v>12</v>
      </c>
      <c r="I223" t="s">
        <v>1686</v>
      </c>
      <c r="J223" t="s">
        <v>1793</v>
      </c>
      <c r="K223" t="s">
        <v>1795</v>
      </c>
      <c r="L223">
        <v>13000</v>
      </c>
    </row>
    <row r="224" spans="1:12" x14ac:dyDescent="0.25">
      <c r="A224" t="s">
        <v>1791</v>
      </c>
      <c r="B224" t="s">
        <v>1169</v>
      </c>
      <c r="C224" t="s">
        <v>1170</v>
      </c>
      <c r="D224" t="s">
        <v>1171</v>
      </c>
      <c r="E224" t="s">
        <v>973</v>
      </c>
      <c r="F224" t="s">
        <v>1792</v>
      </c>
      <c r="G224" t="s">
        <v>1608</v>
      </c>
      <c r="H224" t="s">
        <v>23</v>
      </c>
      <c r="J224" t="s">
        <v>1793</v>
      </c>
      <c r="K224" t="s">
        <v>1794</v>
      </c>
      <c r="L224">
        <v>17000</v>
      </c>
    </row>
    <row r="225" spans="1:13" x14ac:dyDescent="0.25">
      <c r="A225" t="s">
        <v>1791</v>
      </c>
      <c r="B225" t="s">
        <v>1235</v>
      </c>
      <c r="C225" t="s">
        <v>1236</v>
      </c>
      <c r="D225" t="s">
        <v>1237</v>
      </c>
      <c r="E225" t="s">
        <v>551</v>
      </c>
      <c r="F225" t="s">
        <v>1792</v>
      </c>
      <c r="G225" t="s">
        <v>1680</v>
      </c>
      <c r="H225" t="s">
        <v>10</v>
      </c>
      <c r="I225" t="s">
        <v>1681</v>
      </c>
      <c r="J225" t="s">
        <v>1793</v>
      </c>
      <c r="K225" t="s">
        <v>1795</v>
      </c>
      <c r="L225">
        <v>9000</v>
      </c>
    </row>
    <row r="226" spans="1:13" x14ac:dyDescent="0.25">
      <c r="A226" t="s">
        <v>1791</v>
      </c>
      <c r="B226" t="s">
        <v>998</v>
      </c>
      <c r="C226" t="s">
        <v>999</v>
      </c>
      <c r="D226" t="s">
        <v>962</v>
      </c>
      <c r="E226" t="s">
        <v>413</v>
      </c>
      <c r="F226" t="s">
        <v>1792</v>
      </c>
      <c r="G226" t="s">
        <v>414</v>
      </c>
      <c r="H226" t="s">
        <v>23</v>
      </c>
      <c r="J226" t="s">
        <v>1793</v>
      </c>
      <c r="K226" t="s">
        <v>1794</v>
      </c>
      <c r="L226">
        <v>7000</v>
      </c>
    </row>
    <row r="227" spans="1:13" x14ac:dyDescent="0.25">
      <c r="A227" t="s">
        <v>1791</v>
      </c>
      <c r="B227" t="s">
        <v>1035</v>
      </c>
      <c r="C227" t="s">
        <v>1036</v>
      </c>
      <c r="D227" t="s">
        <v>508</v>
      </c>
      <c r="E227" t="s">
        <v>505</v>
      </c>
      <c r="F227" t="s">
        <v>1792</v>
      </c>
      <c r="G227" t="s">
        <v>1483</v>
      </c>
      <c r="H227" t="s">
        <v>23</v>
      </c>
      <c r="I227" t="s">
        <v>1484</v>
      </c>
      <c r="J227" t="s">
        <v>1793</v>
      </c>
      <c r="K227" t="s">
        <v>1794</v>
      </c>
      <c r="L227">
        <v>4000</v>
      </c>
    </row>
    <row r="228" spans="1:13" x14ac:dyDescent="0.25">
      <c r="A228" t="s">
        <v>1791</v>
      </c>
      <c r="B228" t="s">
        <v>970</v>
      </c>
      <c r="C228" t="s">
        <v>971</v>
      </c>
      <c r="D228" t="s">
        <v>972</v>
      </c>
      <c r="E228" t="s">
        <v>973</v>
      </c>
      <c r="F228" t="s">
        <v>1792</v>
      </c>
      <c r="G228" t="s">
        <v>474</v>
      </c>
      <c r="H228" t="s">
        <v>23</v>
      </c>
      <c r="J228" t="s">
        <v>1796</v>
      </c>
      <c r="K228" t="s">
        <v>1795</v>
      </c>
      <c r="L228">
        <v>8000</v>
      </c>
    </row>
    <row r="229" spans="1:13" x14ac:dyDescent="0.25">
      <c r="A229" t="s">
        <v>1791</v>
      </c>
      <c r="B229" t="s">
        <v>1277</v>
      </c>
      <c r="C229" t="s">
        <v>475</v>
      </c>
      <c r="D229" t="s">
        <v>1278</v>
      </c>
      <c r="E229" t="s">
        <v>472</v>
      </c>
      <c r="F229" t="s">
        <v>1792</v>
      </c>
      <c r="G229" t="s">
        <v>476</v>
      </c>
      <c r="H229" t="s">
        <v>23</v>
      </c>
      <c r="I229" t="s">
        <v>1744</v>
      </c>
      <c r="J229" t="s">
        <v>1793</v>
      </c>
      <c r="K229" t="s">
        <v>1794</v>
      </c>
      <c r="L229">
        <v>38000</v>
      </c>
    </row>
    <row r="230" spans="1:13" x14ac:dyDescent="0.25">
      <c r="A230" t="s">
        <v>1791</v>
      </c>
      <c r="C230" t="s">
        <v>818</v>
      </c>
      <c r="D230" t="s">
        <v>946</v>
      </c>
      <c r="E230" t="s">
        <v>530</v>
      </c>
      <c r="F230" t="s">
        <v>1792</v>
      </c>
      <c r="G230" t="s">
        <v>1408</v>
      </c>
      <c r="H230" t="s">
        <v>23</v>
      </c>
      <c r="I230" t="s">
        <v>1409</v>
      </c>
      <c r="J230" t="s">
        <v>1793</v>
      </c>
      <c r="K230" t="s">
        <v>1794</v>
      </c>
      <c r="L230">
        <v>5000</v>
      </c>
    </row>
    <row r="231" spans="1:13" x14ac:dyDescent="0.25">
      <c r="A231" t="s">
        <v>1791</v>
      </c>
      <c r="B231" t="s">
        <v>1211</v>
      </c>
      <c r="C231" t="s">
        <v>488</v>
      </c>
      <c r="D231" t="s">
        <v>1212</v>
      </c>
      <c r="E231" t="s">
        <v>485</v>
      </c>
      <c r="F231" t="s">
        <v>1792</v>
      </c>
      <c r="G231" t="s">
        <v>1693</v>
      </c>
      <c r="H231" t="s">
        <v>23</v>
      </c>
      <c r="I231" t="s">
        <v>1694</v>
      </c>
      <c r="J231" t="s">
        <v>1793</v>
      </c>
      <c r="K231" t="s">
        <v>1795</v>
      </c>
      <c r="L231">
        <v>48000</v>
      </c>
    </row>
    <row r="232" spans="1:13" x14ac:dyDescent="0.25">
      <c r="A232" t="s">
        <v>1791</v>
      </c>
      <c r="B232" t="s">
        <v>1211</v>
      </c>
      <c r="C232" t="s">
        <v>488</v>
      </c>
      <c r="D232" t="s">
        <v>1212</v>
      </c>
      <c r="E232" t="s">
        <v>485</v>
      </c>
      <c r="F232" t="s">
        <v>1792</v>
      </c>
      <c r="G232" t="s">
        <v>1654</v>
      </c>
      <c r="H232" t="s">
        <v>23</v>
      </c>
      <c r="I232" t="s">
        <v>1655</v>
      </c>
      <c r="J232" t="s">
        <v>1793</v>
      </c>
      <c r="K232" t="s">
        <v>1795</v>
      </c>
      <c r="L232">
        <v>30000</v>
      </c>
    </row>
    <row r="233" spans="1:13" x14ac:dyDescent="0.25">
      <c r="A233" t="s">
        <v>1791</v>
      </c>
      <c r="B233" t="s">
        <v>1102</v>
      </c>
      <c r="C233" t="s">
        <v>1103</v>
      </c>
      <c r="D233" t="s">
        <v>1104</v>
      </c>
      <c r="E233" t="s">
        <v>607</v>
      </c>
      <c r="F233" t="s">
        <v>1792</v>
      </c>
      <c r="G233" t="s">
        <v>610</v>
      </c>
      <c r="H233" t="s">
        <v>23</v>
      </c>
      <c r="I233" t="s">
        <v>1544</v>
      </c>
      <c r="J233" t="s">
        <v>1793</v>
      </c>
      <c r="K233" t="s">
        <v>1794</v>
      </c>
      <c r="L233">
        <v>5000</v>
      </c>
    </row>
    <row r="234" spans="1:13" x14ac:dyDescent="0.25">
      <c r="A234" t="s">
        <v>1791</v>
      </c>
      <c r="B234" t="s">
        <v>1303</v>
      </c>
      <c r="C234" t="s">
        <v>1304</v>
      </c>
      <c r="D234" t="s">
        <v>1305</v>
      </c>
      <c r="E234" t="s">
        <v>1306</v>
      </c>
      <c r="F234" t="s">
        <v>1792</v>
      </c>
      <c r="G234" t="s">
        <v>1768</v>
      </c>
      <c r="H234" t="s">
        <v>12</v>
      </c>
      <c r="I234" t="s">
        <v>1769</v>
      </c>
      <c r="J234" t="s">
        <v>1796</v>
      </c>
      <c r="K234" t="s">
        <v>1795</v>
      </c>
      <c r="L234">
        <v>4000</v>
      </c>
    </row>
    <row r="235" spans="1:13" x14ac:dyDescent="0.25">
      <c r="A235" t="s">
        <v>1791</v>
      </c>
      <c r="B235" t="s">
        <v>983</v>
      </c>
      <c r="C235" t="s">
        <v>984</v>
      </c>
      <c r="D235" t="s">
        <v>985</v>
      </c>
      <c r="E235" t="s">
        <v>379</v>
      </c>
      <c r="F235" t="s">
        <v>1792</v>
      </c>
      <c r="G235" t="s">
        <v>1439</v>
      </c>
      <c r="H235" t="s">
        <v>10</v>
      </c>
      <c r="I235" t="s">
        <v>1440</v>
      </c>
      <c r="J235" t="s">
        <v>1793</v>
      </c>
      <c r="K235" t="s">
        <v>1794</v>
      </c>
      <c r="L235">
        <v>7000</v>
      </c>
    </row>
    <row r="236" spans="1:13" x14ac:dyDescent="0.25">
      <c r="A236" t="s">
        <v>1791</v>
      </c>
      <c r="B236" t="s">
        <v>983</v>
      </c>
      <c r="C236" t="s">
        <v>1021</v>
      </c>
      <c r="D236" t="s">
        <v>985</v>
      </c>
      <c r="E236" t="s">
        <v>379</v>
      </c>
      <c r="F236" t="s">
        <v>1792</v>
      </c>
      <c r="G236" t="s">
        <v>1469</v>
      </c>
      <c r="H236" t="s">
        <v>10</v>
      </c>
      <c r="I236" t="s">
        <v>1470</v>
      </c>
      <c r="J236" t="s">
        <v>1793</v>
      </c>
      <c r="K236" t="s">
        <v>1794</v>
      </c>
      <c r="L236">
        <v>250</v>
      </c>
      <c r="M236">
        <v>25000</v>
      </c>
    </row>
    <row r="237" spans="1:13" x14ac:dyDescent="0.25">
      <c r="A237" t="s">
        <v>1791</v>
      </c>
      <c r="B237" t="s">
        <v>889</v>
      </c>
      <c r="C237" t="s">
        <v>446</v>
      </c>
      <c r="D237" t="s">
        <v>869</v>
      </c>
      <c r="E237" t="s">
        <v>447</v>
      </c>
      <c r="F237" t="s">
        <v>1792</v>
      </c>
      <c r="G237" t="s">
        <v>1364</v>
      </c>
      <c r="H237" t="s">
        <v>10</v>
      </c>
      <c r="J237" t="s">
        <v>1793</v>
      </c>
      <c r="K237" t="s">
        <v>1794</v>
      </c>
      <c r="L237">
        <v>4000</v>
      </c>
    </row>
    <row r="238" spans="1:13" x14ac:dyDescent="0.25">
      <c r="A238" t="s">
        <v>1791</v>
      </c>
      <c r="B238" t="s">
        <v>1274</v>
      </c>
      <c r="C238" t="s">
        <v>557</v>
      </c>
      <c r="D238" t="s">
        <v>1275</v>
      </c>
      <c r="E238" t="s">
        <v>558</v>
      </c>
      <c r="F238" t="s">
        <v>1792</v>
      </c>
      <c r="G238" t="s">
        <v>1739</v>
      </c>
      <c r="H238" t="s">
        <v>23</v>
      </c>
      <c r="I238" t="s">
        <v>1740</v>
      </c>
      <c r="J238" t="s">
        <v>1793</v>
      </c>
      <c r="K238" t="s">
        <v>1794</v>
      </c>
      <c r="L238">
        <v>22000</v>
      </c>
    </row>
    <row r="239" spans="1:13" x14ac:dyDescent="0.25">
      <c r="A239" t="s">
        <v>1791</v>
      </c>
      <c r="B239" t="s">
        <v>1173</v>
      </c>
      <c r="C239" t="s">
        <v>827</v>
      </c>
      <c r="D239" t="s">
        <v>1174</v>
      </c>
      <c r="E239" t="s">
        <v>653</v>
      </c>
      <c r="F239" t="s">
        <v>1792</v>
      </c>
      <c r="G239" t="s">
        <v>1615</v>
      </c>
      <c r="H239" t="s">
        <v>12</v>
      </c>
      <c r="I239" t="s">
        <v>1616</v>
      </c>
      <c r="J239" t="s">
        <v>1793</v>
      </c>
      <c r="K239" t="s">
        <v>1795</v>
      </c>
      <c r="L239">
        <v>5000</v>
      </c>
    </row>
    <row r="240" spans="1:13" x14ac:dyDescent="0.25">
      <c r="A240" t="s">
        <v>1791</v>
      </c>
      <c r="B240" t="s">
        <v>841</v>
      </c>
      <c r="C240" t="s">
        <v>517</v>
      </c>
      <c r="D240" t="s">
        <v>842</v>
      </c>
      <c r="E240" t="s">
        <v>515</v>
      </c>
      <c r="F240" t="s">
        <v>1792</v>
      </c>
      <c r="G240" t="s">
        <v>1348</v>
      </c>
      <c r="H240" t="s">
        <v>12</v>
      </c>
      <c r="I240" t="s">
        <v>1349</v>
      </c>
      <c r="J240" t="s">
        <v>1793</v>
      </c>
      <c r="K240" t="s">
        <v>1794</v>
      </c>
      <c r="L240">
        <v>5000</v>
      </c>
    </row>
    <row r="241" spans="1:12" x14ac:dyDescent="0.25">
      <c r="A241" t="s">
        <v>1791</v>
      </c>
      <c r="B241" t="s">
        <v>841</v>
      </c>
      <c r="C241" t="s">
        <v>517</v>
      </c>
      <c r="D241" t="s">
        <v>842</v>
      </c>
      <c r="E241" t="s">
        <v>515</v>
      </c>
      <c r="F241" t="s">
        <v>1792</v>
      </c>
      <c r="G241" t="s">
        <v>1331</v>
      </c>
      <c r="H241" t="s">
        <v>12</v>
      </c>
      <c r="J241" t="s">
        <v>1793</v>
      </c>
      <c r="K241" t="s">
        <v>1794</v>
      </c>
      <c r="L241">
        <v>11000</v>
      </c>
    </row>
    <row r="242" spans="1:12" x14ac:dyDescent="0.25">
      <c r="A242" t="s">
        <v>1791</v>
      </c>
      <c r="B242" t="s">
        <v>1240</v>
      </c>
      <c r="C242" t="s">
        <v>1241</v>
      </c>
      <c r="D242" t="s">
        <v>401</v>
      </c>
      <c r="E242" t="s">
        <v>402</v>
      </c>
      <c r="F242" t="s">
        <v>1792</v>
      </c>
      <c r="G242" t="s">
        <v>1683</v>
      </c>
      <c r="H242" t="s">
        <v>12</v>
      </c>
      <c r="I242" t="s">
        <v>1684</v>
      </c>
      <c r="J242" t="s">
        <v>1793</v>
      </c>
      <c r="K242" t="s">
        <v>1795</v>
      </c>
      <c r="L242">
        <v>30000</v>
      </c>
    </row>
    <row r="243" spans="1:12" x14ac:dyDescent="0.25">
      <c r="A243" t="s">
        <v>1791</v>
      </c>
      <c r="B243" t="s">
        <v>1240</v>
      </c>
      <c r="C243" t="s">
        <v>1241</v>
      </c>
      <c r="D243" t="s">
        <v>401</v>
      </c>
      <c r="E243" t="s">
        <v>402</v>
      </c>
      <c r="F243" t="s">
        <v>1792</v>
      </c>
      <c r="G243" t="s">
        <v>1689</v>
      </c>
      <c r="H243" t="s">
        <v>12</v>
      </c>
      <c r="I243" t="s">
        <v>1690</v>
      </c>
      <c r="J243" t="s">
        <v>1793</v>
      </c>
      <c r="K243" t="s">
        <v>1795</v>
      </c>
      <c r="L243">
        <v>34000</v>
      </c>
    </row>
    <row r="244" spans="1:12" x14ac:dyDescent="0.25">
      <c r="A244" t="s">
        <v>1791</v>
      </c>
      <c r="B244" t="s">
        <v>1119</v>
      </c>
      <c r="C244" t="s">
        <v>540</v>
      </c>
      <c r="D244" t="s">
        <v>1120</v>
      </c>
      <c r="E244" t="s">
        <v>1124</v>
      </c>
      <c r="F244" t="s">
        <v>1792</v>
      </c>
      <c r="G244" t="s">
        <v>1567</v>
      </c>
      <c r="H244" t="s">
        <v>12</v>
      </c>
      <c r="I244" t="s">
        <v>1568</v>
      </c>
      <c r="J244" t="s">
        <v>1793</v>
      </c>
      <c r="K244" t="s">
        <v>1794</v>
      </c>
      <c r="L244">
        <v>29000</v>
      </c>
    </row>
    <row r="245" spans="1:12" x14ac:dyDescent="0.25">
      <c r="A245" t="s">
        <v>1791</v>
      </c>
      <c r="B245" t="s">
        <v>1119</v>
      </c>
      <c r="C245" t="s">
        <v>540</v>
      </c>
      <c r="D245" t="s">
        <v>1120</v>
      </c>
      <c r="E245" t="s">
        <v>1124</v>
      </c>
      <c r="F245" t="s">
        <v>1792</v>
      </c>
      <c r="G245" t="s">
        <v>1594</v>
      </c>
      <c r="H245" t="s">
        <v>12</v>
      </c>
      <c r="I245" t="s">
        <v>1595</v>
      </c>
      <c r="J245" t="s">
        <v>1793</v>
      </c>
      <c r="K245" t="s">
        <v>1794</v>
      </c>
      <c r="L245">
        <v>23000</v>
      </c>
    </row>
    <row r="246" spans="1:12" x14ac:dyDescent="0.25">
      <c r="A246" t="s">
        <v>1791</v>
      </c>
      <c r="B246" t="s">
        <v>1243</v>
      </c>
      <c r="C246" t="s">
        <v>591</v>
      </c>
      <c r="D246" t="s">
        <v>592</v>
      </c>
      <c r="E246" t="s">
        <v>589</v>
      </c>
      <c r="F246" t="s">
        <v>1792</v>
      </c>
      <c r="G246" t="s">
        <v>1687</v>
      </c>
      <c r="H246" t="s">
        <v>12</v>
      </c>
      <c r="I246" t="s">
        <v>1688</v>
      </c>
      <c r="J246" t="s">
        <v>1793</v>
      </c>
      <c r="K246" t="s">
        <v>1795</v>
      </c>
      <c r="L246">
        <v>17000</v>
      </c>
    </row>
    <row r="247" spans="1:12" x14ac:dyDescent="0.25">
      <c r="A247" t="s">
        <v>1791</v>
      </c>
      <c r="B247" t="s">
        <v>1056</v>
      </c>
      <c r="C247" t="s">
        <v>408</v>
      </c>
      <c r="D247" t="s">
        <v>1057</v>
      </c>
      <c r="E247" t="s">
        <v>409</v>
      </c>
      <c r="F247" t="s">
        <v>1792</v>
      </c>
      <c r="G247" t="s">
        <v>1521</v>
      </c>
      <c r="H247" t="s">
        <v>12</v>
      </c>
      <c r="I247" t="s">
        <v>1522</v>
      </c>
      <c r="J247" t="s">
        <v>1793</v>
      </c>
      <c r="K247" t="s">
        <v>1795</v>
      </c>
      <c r="L247">
        <v>39000</v>
      </c>
    </row>
    <row r="248" spans="1:12" x14ac:dyDescent="0.25">
      <c r="A248" t="s">
        <v>1791</v>
      </c>
      <c r="B248" t="s">
        <v>1056</v>
      </c>
      <c r="C248" t="s">
        <v>408</v>
      </c>
      <c r="D248" t="s">
        <v>1057</v>
      </c>
      <c r="E248" t="s">
        <v>409</v>
      </c>
      <c r="F248" t="s">
        <v>1792</v>
      </c>
      <c r="G248" t="s">
        <v>1501</v>
      </c>
      <c r="H248" t="s">
        <v>12</v>
      </c>
      <c r="I248" t="s">
        <v>1502</v>
      </c>
      <c r="J248" t="s">
        <v>1793</v>
      </c>
      <c r="K248" t="s">
        <v>1795</v>
      </c>
      <c r="L248">
        <v>25000</v>
      </c>
    </row>
    <row r="249" spans="1:12" x14ac:dyDescent="0.25">
      <c r="A249" t="s">
        <v>1791</v>
      </c>
      <c r="B249" t="s">
        <v>890</v>
      </c>
      <c r="C249" t="s">
        <v>577</v>
      </c>
      <c r="D249" t="s">
        <v>578</v>
      </c>
      <c r="E249" t="s">
        <v>579</v>
      </c>
      <c r="F249" t="s">
        <v>1792</v>
      </c>
      <c r="G249" t="s">
        <v>1365</v>
      </c>
      <c r="H249" t="s">
        <v>12</v>
      </c>
      <c r="I249" t="s">
        <v>1366</v>
      </c>
      <c r="J249" t="s">
        <v>1793</v>
      </c>
      <c r="K249" t="s">
        <v>1795</v>
      </c>
      <c r="L249">
        <v>22000</v>
      </c>
    </row>
    <row r="250" spans="1:12" x14ac:dyDescent="0.25">
      <c r="A250" t="s">
        <v>1791</v>
      </c>
      <c r="B250" t="s">
        <v>942</v>
      </c>
      <c r="C250" t="s">
        <v>943</v>
      </c>
      <c r="D250" t="s">
        <v>944</v>
      </c>
      <c r="E250" t="s">
        <v>579</v>
      </c>
      <c r="F250" t="s">
        <v>1792</v>
      </c>
      <c r="G250" t="s">
        <v>582</v>
      </c>
      <c r="H250" t="s">
        <v>12</v>
      </c>
      <c r="I250" t="s">
        <v>1405</v>
      </c>
      <c r="J250" t="s">
        <v>1793</v>
      </c>
      <c r="K250" t="s">
        <v>1795</v>
      </c>
      <c r="L250">
        <v>20000</v>
      </c>
    </row>
    <row r="251" spans="1:12" x14ac:dyDescent="0.25">
      <c r="A251" t="s">
        <v>1791</v>
      </c>
      <c r="B251" t="s">
        <v>1269</v>
      </c>
      <c r="C251" t="s">
        <v>601</v>
      </c>
      <c r="D251" t="s">
        <v>602</v>
      </c>
      <c r="E251" t="s">
        <v>1270</v>
      </c>
      <c r="F251" t="s">
        <v>1792</v>
      </c>
      <c r="G251" t="s">
        <v>1727</v>
      </c>
      <c r="H251" t="s">
        <v>12</v>
      </c>
      <c r="I251" t="s">
        <v>1728</v>
      </c>
      <c r="J251" t="s">
        <v>1793</v>
      </c>
      <c r="K251" t="s">
        <v>1794</v>
      </c>
      <c r="L251">
        <v>11000</v>
      </c>
    </row>
    <row r="252" spans="1:12" x14ac:dyDescent="0.25">
      <c r="A252" t="s">
        <v>1791</v>
      </c>
      <c r="B252" t="s">
        <v>1296</v>
      </c>
      <c r="C252" t="s">
        <v>601</v>
      </c>
      <c r="D252" t="s">
        <v>602</v>
      </c>
      <c r="E252" t="s">
        <v>1270</v>
      </c>
      <c r="F252" t="s">
        <v>1792</v>
      </c>
      <c r="G252" t="s">
        <v>1763</v>
      </c>
      <c r="H252" t="s">
        <v>12</v>
      </c>
      <c r="I252" t="s">
        <v>1764</v>
      </c>
      <c r="J252" t="s">
        <v>1793</v>
      </c>
      <c r="K252" t="s">
        <v>1794</v>
      </c>
      <c r="L252">
        <v>8000</v>
      </c>
    </row>
    <row r="253" spans="1:12" x14ac:dyDescent="0.25">
      <c r="A253" t="s">
        <v>1791</v>
      </c>
      <c r="B253" t="s">
        <v>1224</v>
      </c>
      <c r="C253" t="s">
        <v>1249</v>
      </c>
      <c r="D253" t="s">
        <v>640</v>
      </c>
      <c r="E253" t="s">
        <v>637</v>
      </c>
      <c r="F253" t="s">
        <v>1792</v>
      </c>
      <c r="G253" t="s">
        <v>1699</v>
      </c>
      <c r="H253" t="s">
        <v>12</v>
      </c>
      <c r="I253" t="s">
        <v>1700</v>
      </c>
      <c r="J253" t="s">
        <v>1793</v>
      </c>
      <c r="K253" t="s">
        <v>1795</v>
      </c>
      <c r="L253">
        <v>15000</v>
      </c>
    </row>
    <row r="254" spans="1:12" x14ac:dyDescent="0.25">
      <c r="A254" t="s">
        <v>1791</v>
      </c>
      <c r="B254" t="s">
        <v>1224</v>
      </c>
      <c r="C254" t="s">
        <v>639</v>
      </c>
      <c r="D254" t="s">
        <v>640</v>
      </c>
      <c r="E254" t="s">
        <v>637</v>
      </c>
      <c r="F254" t="s">
        <v>1792</v>
      </c>
      <c r="G254" t="s">
        <v>1667</v>
      </c>
      <c r="H254" t="s">
        <v>12</v>
      </c>
      <c r="I254" t="s">
        <v>1668</v>
      </c>
      <c r="J254" t="s">
        <v>1793</v>
      </c>
      <c r="K254" t="s">
        <v>1795</v>
      </c>
      <c r="L254">
        <v>28000</v>
      </c>
    </row>
    <row r="255" spans="1:12" x14ac:dyDescent="0.25">
      <c r="A255" t="s">
        <v>1791</v>
      </c>
      <c r="B255" t="s">
        <v>993</v>
      </c>
      <c r="C255" t="s">
        <v>635</v>
      </c>
      <c r="D255" t="s">
        <v>636</v>
      </c>
      <c r="E255" t="s">
        <v>637</v>
      </c>
      <c r="F255" t="s">
        <v>1792</v>
      </c>
      <c r="G255" t="s">
        <v>638</v>
      </c>
      <c r="H255" t="s">
        <v>12</v>
      </c>
      <c r="I255" t="s">
        <v>1446</v>
      </c>
      <c r="J255" t="s">
        <v>1793</v>
      </c>
      <c r="K255" t="s">
        <v>1795</v>
      </c>
      <c r="L255">
        <v>3000</v>
      </c>
    </row>
    <row r="256" spans="1:12" x14ac:dyDescent="0.25">
      <c r="A256" t="s">
        <v>1791</v>
      </c>
      <c r="B256" t="s">
        <v>890</v>
      </c>
      <c r="C256" t="s">
        <v>577</v>
      </c>
      <c r="D256" t="s">
        <v>578</v>
      </c>
      <c r="E256" t="s">
        <v>579</v>
      </c>
      <c r="F256" t="s">
        <v>1792</v>
      </c>
      <c r="G256" t="s">
        <v>1390</v>
      </c>
      <c r="H256" t="s">
        <v>12</v>
      </c>
      <c r="I256" t="s">
        <v>1391</v>
      </c>
      <c r="J256" t="s">
        <v>1793</v>
      </c>
      <c r="K256" t="s">
        <v>1794</v>
      </c>
      <c r="L256">
        <v>7000</v>
      </c>
    </row>
    <row r="257" spans="1:12" x14ac:dyDescent="0.25">
      <c r="A257" t="s">
        <v>1791</v>
      </c>
      <c r="B257" t="s">
        <v>1271</v>
      </c>
      <c r="C257" t="s">
        <v>697</v>
      </c>
      <c r="D257" t="s">
        <v>698</v>
      </c>
      <c r="E257" t="s">
        <v>699</v>
      </c>
      <c r="F257" t="s">
        <v>1792</v>
      </c>
      <c r="G257" t="s">
        <v>1731</v>
      </c>
      <c r="H257" t="s">
        <v>12</v>
      </c>
      <c r="I257" t="s">
        <v>1732</v>
      </c>
      <c r="J257" t="s">
        <v>1793</v>
      </c>
      <c r="K257" t="s">
        <v>1795</v>
      </c>
      <c r="L257">
        <v>18000</v>
      </c>
    </row>
    <row r="258" spans="1:12" x14ac:dyDescent="0.25">
      <c r="A258" t="s">
        <v>1791</v>
      </c>
      <c r="B258" t="s">
        <v>1271</v>
      </c>
      <c r="C258" t="s">
        <v>697</v>
      </c>
      <c r="D258" t="s">
        <v>698</v>
      </c>
      <c r="E258" t="s">
        <v>699</v>
      </c>
      <c r="F258" t="s">
        <v>1792</v>
      </c>
      <c r="G258" t="s">
        <v>1748</v>
      </c>
      <c r="H258" t="s">
        <v>12</v>
      </c>
      <c r="I258" t="s">
        <v>1749</v>
      </c>
      <c r="J258" t="s">
        <v>1793</v>
      </c>
      <c r="K258" t="s">
        <v>1795</v>
      </c>
      <c r="L258">
        <v>14000</v>
      </c>
    </row>
    <row r="259" spans="1:12" x14ac:dyDescent="0.25">
      <c r="A259" t="s">
        <v>1791</v>
      </c>
      <c r="B259" t="s">
        <v>1271</v>
      </c>
      <c r="C259" t="s">
        <v>702</v>
      </c>
      <c r="D259" t="s">
        <v>698</v>
      </c>
      <c r="E259" t="s">
        <v>699</v>
      </c>
      <c r="F259" t="s">
        <v>1792</v>
      </c>
      <c r="G259" t="s">
        <v>703</v>
      </c>
      <c r="H259" t="s">
        <v>12</v>
      </c>
      <c r="I259" t="s">
        <v>1770</v>
      </c>
      <c r="J259" t="s">
        <v>1793</v>
      </c>
      <c r="K259" t="s">
        <v>1795</v>
      </c>
      <c r="L259">
        <v>26000</v>
      </c>
    </row>
    <row r="260" spans="1:12" x14ac:dyDescent="0.25">
      <c r="A260" t="s">
        <v>1791</v>
      </c>
      <c r="B260" t="s">
        <v>1107</v>
      </c>
      <c r="C260" t="s">
        <v>1108</v>
      </c>
      <c r="D260" t="s">
        <v>1109</v>
      </c>
      <c r="E260" t="s">
        <v>477</v>
      </c>
      <c r="F260" t="s">
        <v>1792</v>
      </c>
      <c r="G260" t="s">
        <v>479</v>
      </c>
      <c r="H260" t="s">
        <v>12</v>
      </c>
      <c r="I260" t="s">
        <v>1548</v>
      </c>
      <c r="J260" t="s">
        <v>1793</v>
      </c>
      <c r="K260" t="s">
        <v>1794</v>
      </c>
      <c r="L260">
        <v>46000</v>
      </c>
    </row>
    <row r="261" spans="1:12" x14ac:dyDescent="0.25">
      <c r="A261" t="s">
        <v>1791</v>
      </c>
      <c r="B261" t="s">
        <v>1107</v>
      </c>
      <c r="C261" t="s">
        <v>1108</v>
      </c>
      <c r="D261" t="s">
        <v>1109</v>
      </c>
      <c r="E261" t="s">
        <v>477</v>
      </c>
      <c r="F261" t="s">
        <v>1792</v>
      </c>
      <c r="G261" t="s">
        <v>1674</v>
      </c>
      <c r="H261" t="s">
        <v>12</v>
      </c>
      <c r="I261" t="s">
        <v>1675</v>
      </c>
      <c r="J261" t="s">
        <v>1793</v>
      </c>
      <c r="K261" t="s">
        <v>1794</v>
      </c>
      <c r="L261">
        <v>39000</v>
      </c>
    </row>
    <row r="262" spans="1:12" x14ac:dyDescent="0.25">
      <c r="A262" t="s">
        <v>1791</v>
      </c>
      <c r="B262" t="s">
        <v>1218</v>
      </c>
      <c r="C262" t="s">
        <v>689</v>
      </c>
      <c r="D262" t="s">
        <v>1219</v>
      </c>
      <c r="E262" t="s">
        <v>1220</v>
      </c>
      <c r="F262" t="s">
        <v>1792</v>
      </c>
      <c r="G262" t="s">
        <v>1664</v>
      </c>
      <c r="H262" t="s">
        <v>12</v>
      </c>
      <c r="J262" t="s">
        <v>1793</v>
      </c>
      <c r="K262" t="s">
        <v>1794</v>
      </c>
      <c r="L262">
        <v>7000</v>
      </c>
    </row>
    <row r="263" spans="1:12" x14ac:dyDescent="0.25">
      <c r="A263" t="s">
        <v>1791</v>
      </c>
      <c r="B263" t="s">
        <v>1227</v>
      </c>
      <c r="C263" t="s">
        <v>687</v>
      </c>
      <c r="D263" t="s">
        <v>1228</v>
      </c>
      <c r="E263" t="s">
        <v>1220</v>
      </c>
      <c r="F263" t="s">
        <v>1792</v>
      </c>
      <c r="G263" t="s">
        <v>688</v>
      </c>
      <c r="H263" t="s">
        <v>12</v>
      </c>
      <c r="J263" t="s">
        <v>1793</v>
      </c>
      <c r="K263" t="s">
        <v>1800</v>
      </c>
      <c r="L263">
        <v>24000</v>
      </c>
    </row>
    <row r="264" spans="1:12" x14ac:dyDescent="0.25">
      <c r="A264" t="s">
        <v>1791</v>
      </c>
      <c r="B264" t="s">
        <v>1263</v>
      </c>
      <c r="C264" t="s">
        <v>591</v>
      </c>
      <c r="D264" t="s">
        <v>592</v>
      </c>
      <c r="E264" t="s">
        <v>589</v>
      </c>
      <c r="F264" t="s">
        <v>1792</v>
      </c>
      <c r="G264" t="s">
        <v>1719</v>
      </c>
      <c r="H264" t="s">
        <v>12</v>
      </c>
      <c r="I264" t="s">
        <v>1720</v>
      </c>
      <c r="J264" t="s">
        <v>1793</v>
      </c>
      <c r="K264" t="s">
        <v>1795</v>
      </c>
      <c r="L264">
        <v>43000</v>
      </c>
    </row>
    <row r="265" spans="1:12" x14ac:dyDescent="0.25">
      <c r="A265" t="s">
        <v>1791</v>
      </c>
      <c r="B265" t="s">
        <v>852</v>
      </c>
      <c r="C265" t="s">
        <v>853</v>
      </c>
      <c r="D265" t="s">
        <v>588</v>
      </c>
      <c r="E265" t="s">
        <v>854</v>
      </c>
      <c r="F265" t="s">
        <v>1792</v>
      </c>
      <c r="G265" t="s">
        <v>590</v>
      </c>
      <c r="H265" t="s">
        <v>12</v>
      </c>
      <c r="I265" t="s">
        <v>1339</v>
      </c>
      <c r="J265" t="s">
        <v>1796</v>
      </c>
      <c r="K265" t="s">
        <v>1795</v>
      </c>
      <c r="L265">
        <v>15000</v>
      </c>
    </row>
    <row r="266" spans="1:12" x14ac:dyDescent="0.25">
      <c r="A266" t="s">
        <v>1791</v>
      </c>
      <c r="B266" t="s">
        <v>899</v>
      </c>
      <c r="C266" t="s">
        <v>900</v>
      </c>
      <c r="D266" t="s">
        <v>901</v>
      </c>
      <c r="E266" t="s">
        <v>854</v>
      </c>
      <c r="F266" t="s">
        <v>1792</v>
      </c>
      <c r="G266" t="s">
        <v>596</v>
      </c>
      <c r="H266" t="s">
        <v>12</v>
      </c>
      <c r="I266" t="s">
        <v>1371</v>
      </c>
      <c r="J266" t="s">
        <v>1796</v>
      </c>
      <c r="K266" t="s">
        <v>1795</v>
      </c>
      <c r="L266">
        <v>10250</v>
      </c>
    </row>
    <row r="267" spans="1:12" x14ac:dyDescent="0.25">
      <c r="A267" t="s">
        <v>1791</v>
      </c>
      <c r="B267" t="s">
        <v>1250</v>
      </c>
      <c r="C267" t="s">
        <v>568</v>
      </c>
      <c r="D267" t="s">
        <v>569</v>
      </c>
      <c r="E267" t="s">
        <v>570</v>
      </c>
      <c r="F267" t="s">
        <v>1792</v>
      </c>
      <c r="G267" t="s">
        <v>1701</v>
      </c>
      <c r="H267" t="s">
        <v>23</v>
      </c>
      <c r="I267" t="s">
        <v>1702</v>
      </c>
      <c r="J267" t="s">
        <v>1793</v>
      </c>
      <c r="K267" t="s">
        <v>1795</v>
      </c>
      <c r="L267">
        <v>3000</v>
      </c>
    </row>
    <row r="268" spans="1:12" x14ac:dyDescent="0.25">
      <c r="A268" t="s">
        <v>1791</v>
      </c>
      <c r="B268" t="s">
        <v>1132</v>
      </c>
      <c r="C268" t="s">
        <v>540</v>
      </c>
      <c r="D268" t="s">
        <v>1120</v>
      </c>
      <c r="E268" t="s">
        <v>1133</v>
      </c>
      <c r="F268" t="s">
        <v>1792</v>
      </c>
      <c r="G268" t="s">
        <v>1576</v>
      </c>
      <c r="H268" t="s">
        <v>12</v>
      </c>
      <c r="I268" t="s">
        <v>1577</v>
      </c>
      <c r="J268" t="s">
        <v>1793</v>
      </c>
      <c r="K268" t="s">
        <v>1794</v>
      </c>
      <c r="L268">
        <v>19000</v>
      </c>
    </row>
    <row r="269" spans="1:12" x14ac:dyDescent="0.25">
      <c r="A269" t="s">
        <v>1791</v>
      </c>
      <c r="B269" t="s">
        <v>1041</v>
      </c>
      <c r="C269" t="s">
        <v>583</v>
      </c>
      <c r="D269" t="s">
        <v>584</v>
      </c>
      <c r="E269" t="s">
        <v>579</v>
      </c>
      <c r="F269" t="s">
        <v>1792</v>
      </c>
      <c r="G269" t="s">
        <v>1490</v>
      </c>
      <c r="H269" t="s">
        <v>12</v>
      </c>
      <c r="I269" t="s">
        <v>1491</v>
      </c>
      <c r="J269" t="s">
        <v>1793</v>
      </c>
      <c r="K269" t="s">
        <v>1795</v>
      </c>
      <c r="L269">
        <v>4600</v>
      </c>
    </row>
    <row r="270" spans="1:12" x14ac:dyDescent="0.25">
      <c r="A270" t="s">
        <v>1791</v>
      </c>
      <c r="B270" t="s">
        <v>1254</v>
      </c>
      <c r="C270" t="s">
        <v>434</v>
      </c>
      <c r="D270" t="s">
        <v>1255</v>
      </c>
      <c r="E270" t="s">
        <v>435</v>
      </c>
      <c r="F270" t="s">
        <v>1792</v>
      </c>
      <c r="G270" t="s">
        <v>436</v>
      </c>
      <c r="H270" t="s">
        <v>12</v>
      </c>
      <c r="I270" t="s">
        <v>1707</v>
      </c>
      <c r="J270" t="s">
        <v>1793</v>
      </c>
      <c r="K270" t="s">
        <v>1795</v>
      </c>
      <c r="L270">
        <v>3000</v>
      </c>
    </row>
    <row r="271" spans="1:12" x14ac:dyDescent="0.25">
      <c r="A271" t="s">
        <v>1791</v>
      </c>
      <c r="B271" t="s">
        <v>919</v>
      </c>
      <c r="C271" t="s">
        <v>920</v>
      </c>
      <c r="D271" t="s">
        <v>723</v>
      </c>
      <c r="E271" t="s">
        <v>719</v>
      </c>
      <c r="F271" t="s">
        <v>1792</v>
      </c>
      <c r="G271" t="s">
        <v>1385</v>
      </c>
      <c r="H271" t="s">
        <v>12</v>
      </c>
      <c r="I271" t="s">
        <v>1386</v>
      </c>
      <c r="J271" t="s">
        <v>1797</v>
      </c>
      <c r="K271" t="s">
        <v>1794</v>
      </c>
      <c r="L271">
        <v>11000</v>
      </c>
    </row>
    <row r="272" spans="1:12" x14ac:dyDescent="0.25">
      <c r="A272" t="s">
        <v>1791</v>
      </c>
      <c r="B272" t="s">
        <v>865</v>
      </c>
      <c r="C272" t="s">
        <v>866</v>
      </c>
      <c r="D272" t="s">
        <v>867</v>
      </c>
      <c r="E272" t="s">
        <v>395</v>
      </c>
      <c r="F272" t="s">
        <v>1792</v>
      </c>
      <c r="G272" t="s">
        <v>1346</v>
      </c>
      <c r="H272" t="s">
        <v>12</v>
      </c>
      <c r="I272" t="s">
        <v>1347</v>
      </c>
      <c r="J272" t="s">
        <v>1793</v>
      </c>
      <c r="K272" t="s">
        <v>1795</v>
      </c>
      <c r="L272">
        <v>4000</v>
      </c>
    </row>
    <row r="273" spans="1:12" x14ac:dyDescent="0.25">
      <c r="A273" t="s">
        <v>1791</v>
      </c>
      <c r="B273" t="s">
        <v>1182</v>
      </c>
      <c r="C273" t="s">
        <v>524</v>
      </c>
      <c r="D273" t="s">
        <v>1183</v>
      </c>
      <c r="E273" t="s">
        <v>521</v>
      </c>
      <c r="F273" t="s">
        <v>1792</v>
      </c>
      <c r="G273" t="s">
        <v>525</v>
      </c>
      <c r="H273" t="s">
        <v>23</v>
      </c>
      <c r="I273" t="s">
        <v>1627</v>
      </c>
      <c r="J273" t="s">
        <v>1793</v>
      </c>
      <c r="K273" t="s">
        <v>1794</v>
      </c>
      <c r="L273">
        <v>900</v>
      </c>
    </row>
    <row r="274" spans="1:12" x14ac:dyDescent="0.25">
      <c r="A274" t="s">
        <v>1791</v>
      </c>
      <c r="B274" t="s">
        <v>1182</v>
      </c>
      <c r="C274" t="s">
        <v>526</v>
      </c>
      <c r="D274" t="s">
        <v>1315</v>
      </c>
      <c r="E274" t="s">
        <v>521</v>
      </c>
      <c r="F274" t="s">
        <v>1792</v>
      </c>
      <c r="G274" t="s">
        <v>1778</v>
      </c>
      <c r="H274" t="s">
        <v>12</v>
      </c>
      <c r="I274" t="s">
        <v>1779</v>
      </c>
      <c r="J274" t="s">
        <v>1793</v>
      </c>
      <c r="K274" t="s">
        <v>1794</v>
      </c>
      <c r="L274">
        <v>1000</v>
      </c>
    </row>
    <row r="275" spans="1:12" x14ac:dyDescent="0.25">
      <c r="A275" t="s">
        <v>1791</v>
      </c>
      <c r="B275" t="s">
        <v>1261</v>
      </c>
      <c r="C275" t="s">
        <v>528</v>
      </c>
      <c r="D275" t="s">
        <v>1183</v>
      </c>
      <c r="E275" t="s">
        <v>521</v>
      </c>
      <c r="F275" t="s">
        <v>1792</v>
      </c>
      <c r="G275" t="s">
        <v>1711</v>
      </c>
      <c r="H275" t="s">
        <v>12</v>
      </c>
      <c r="I275" t="s">
        <v>1712</v>
      </c>
      <c r="J275" t="s">
        <v>1793</v>
      </c>
      <c r="K275" t="s">
        <v>1795</v>
      </c>
      <c r="L275">
        <v>15000</v>
      </c>
    </row>
    <row r="276" spans="1:12" x14ac:dyDescent="0.25">
      <c r="A276" t="s">
        <v>1791</v>
      </c>
      <c r="B276" t="s">
        <v>1070</v>
      </c>
      <c r="C276" t="s">
        <v>956</v>
      </c>
      <c r="D276" t="s">
        <v>1071</v>
      </c>
      <c r="E276" t="s">
        <v>545</v>
      </c>
      <c r="F276" t="s">
        <v>1792</v>
      </c>
      <c r="G276" t="s">
        <v>1514</v>
      </c>
      <c r="H276" t="s">
        <v>12</v>
      </c>
      <c r="I276" t="s">
        <v>1515</v>
      </c>
      <c r="J276" t="s">
        <v>1793</v>
      </c>
      <c r="K276" t="s">
        <v>1795</v>
      </c>
      <c r="L276">
        <v>37000</v>
      </c>
    </row>
    <row r="277" spans="1:12" x14ac:dyDescent="0.25">
      <c r="A277" t="s">
        <v>1791</v>
      </c>
      <c r="B277" t="s">
        <v>955</v>
      </c>
      <c r="C277" t="s">
        <v>956</v>
      </c>
      <c r="D277" t="s">
        <v>544</v>
      </c>
      <c r="E277" t="s">
        <v>545</v>
      </c>
      <c r="F277" t="s">
        <v>1792</v>
      </c>
      <c r="G277" t="s">
        <v>1413</v>
      </c>
      <c r="H277" t="s">
        <v>12</v>
      </c>
      <c r="I277" t="s">
        <v>1414</v>
      </c>
      <c r="J277" t="s">
        <v>1793</v>
      </c>
      <c r="K277" t="s">
        <v>1795</v>
      </c>
      <c r="L277">
        <v>39000</v>
      </c>
    </row>
    <row r="278" spans="1:12" x14ac:dyDescent="0.25">
      <c r="A278" t="s">
        <v>1791</v>
      </c>
      <c r="B278" t="s">
        <v>1018</v>
      </c>
      <c r="C278" t="s">
        <v>454</v>
      </c>
      <c r="D278" t="s">
        <v>1064</v>
      </c>
      <c r="E278" t="s">
        <v>1020</v>
      </c>
      <c r="F278" t="s">
        <v>1792</v>
      </c>
      <c r="G278" t="s">
        <v>1508</v>
      </c>
      <c r="H278" t="s">
        <v>12</v>
      </c>
      <c r="I278" t="s">
        <v>1509</v>
      </c>
      <c r="J278" t="s">
        <v>1793</v>
      </c>
      <c r="K278" t="s">
        <v>1794</v>
      </c>
      <c r="L278">
        <v>9000</v>
      </c>
    </row>
    <row r="279" spans="1:12" x14ac:dyDescent="0.25">
      <c r="A279" t="s">
        <v>1791</v>
      </c>
      <c r="B279" t="s">
        <v>1320</v>
      </c>
      <c r="C279" t="s">
        <v>1321</v>
      </c>
      <c r="D279" t="s">
        <v>1322</v>
      </c>
      <c r="E279" t="s">
        <v>1020</v>
      </c>
      <c r="F279" t="s">
        <v>1792</v>
      </c>
      <c r="G279" t="s">
        <v>1783</v>
      </c>
      <c r="H279" t="s">
        <v>12</v>
      </c>
      <c r="I279" t="s">
        <v>1784</v>
      </c>
      <c r="J279" t="s">
        <v>1809</v>
      </c>
      <c r="K279" t="s">
        <v>1794</v>
      </c>
      <c r="L279">
        <v>12000</v>
      </c>
    </row>
    <row r="280" spans="1:12" x14ac:dyDescent="0.25">
      <c r="A280" t="s">
        <v>1791</v>
      </c>
      <c r="B280" t="s">
        <v>1310</v>
      </c>
      <c r="C280" t="s">
        <v>1311</v>
      </c>
      <c r="D280" t="s">
        <v>1302</v>
      </c>
      <c r="E280" t="s">
        <v>530</v>
      </c>
      <c r="F280" t="s">
        <v>1792</v>
      </c>
      <c r="G280" t="s">
        <v>1775</v>
      </c>
      <c r="H280" t="s">
        <v>12</v>
      </c>
      <c r="I280" t="s">
        <v>1776</v>
      </c>
      <c r="J280" t="s">
        <v>1793</v>
      </c>
      <c r="K280" t="s">
        <v>1794</v>
      </c>
      <c r="L280">
        <v>6000</v>
      </c>
    </row>
    <row r="281" spans="1:12" x14ac:dyDescent="0.25">
      <c r="A281" t="s">
        <v>1791</v>
      </c>
      <c r="B281" t="s">
        <v>1116</v>
      </c>
      <c r="C281" t="s">
        <v>1117</v>
      </c>
      <c r="D281" t="s">
        <v>1118</v>
      </c>
      <c r="E281" t="s">
        <v>530</v>
      </c>
      <c r="F281" t="s">
        <v>1792</v>
      </c>
      <c r="G281" t="s">
        <v>1557</v>
      </c>
      <c r="H281" t="s">
        <v>12</v>
      </c>
      <c r="I281" t="s">
        <v>1558</v>
      </c>
      <c r="J281" t="s">
        <v>1793</v>
      </c>
      <c r="K281" t="s">
        <v>1795</v>
      </c>
      <c r="L281">
        <v>38000</v>
      </c>
    </row>
    <row r="282" spans="1:12" x14ac:dyDescent="0.25">
      <c r="A282" t="s">
        <v>1791</v>
      </c>
      <c r="B282" t="s">
        <v>1152</v>
      </c>
      <c r="C282" t="s">
        <v>1117</v>
      </c>
      <c r="D282" t="s">
        <v>1118</v>
      </c>
      <c r="E282" t="s">
        <v>530</v>
      </c>
      <c r="F282" t="s">
        <v>1792</v>
      </c>
      <c r="G282" t="s">
        <v>1590</v>
      </c>
      <c r="H282" t="s">
        <v>12</v>
      </c>
      <c r="I282" t="s">
        <v>1591</v>
      </c>
      <c r="J282" t="s">
        <v>1793</v>
      </c>
      <c r="K282" t="s">
        <v>1794</v>
      </c>
      <c r="L282">
        <v>61000</v>
      </c>
    </row>
    <row r="283" spans="1:12" x14ac:dyDescent="0.25">
      <c r="A283" t="s">
        <v>1791</v>
      </c>
      <c r="B283" t="s">
        <v>1300</v>
      </c>
      <c r="C283" t="s">
        <v>1301</v>
      </c>
      <c r="D283" t="s">
        <v>1302</v>
      </c>
      <c r="E283" t="s">
        <v>530</v>
      </c>
      <c r="F283" t="s">
        <v>1792</v>
      </c>
      <c r="G283" t="s">
        <v>1766</v>
      </c>
      <c r="H283" t="s">
        <v>12</v>
      </c>
      <c r="I283" t="s">
        <v>1767</v>
      </c>
      <c r="J283" t="s">
        <v>1793</v>
      </c>
      <c r="K283" t="s">
        <v>1794</v>
      </c>
      <c r="L283">
        <v>22000</v>
      </c>
    </row>
    <row r="284" spans="1:12" x14ac:dyDescent="0.25">
      <c r="A284" t="s">
        <v>1791</v>
      </c>
      <c r="B284" t="s">
        <v>839</v>
      </c>
      <c r="C284" t="s">
        <v>520</v>
      </c>
      <c r="D284" t="s">
        <v>840</v>
      </c>
      <c r="E284" t="s">
        <v>521</v>
      </c>
      <c r="F284" t="s">
        <v>1792</v>
      </c>
      <c r="G284" t="s">
        <v>1329</v>
      </c>
      <c r="H284" t="s">
        <v>12</v>
      </c>
      <c r="I284" t="s">
        <v>1330</v>
      </c>
      <c r="J284" t="s">
        <v>1793</v>
      </c>
      <c r="K284" t="s">
        <v>1795</v>
      </c>
      <c r="L284">
        <v>33000</v>
      </c>
    </row>
    <row r="285" spans="1:12" x14ac:dyDescent="0.25">
      <c r="A285" t="s">
        <v>1791</v>
      </c>
      <c r="B285" t="s">
        <v>839</v>
      </c>
      <c r="C285" t="s">
        <v>520</v>
      </c>
      <c r="D285" t="s">
        <v>840</v>
      </c>
      <c r="E285" t="s">
        <v>521</v>
      </c>
      <c r="F285" t="s">
        <v>1792</v>
      </c>
      <c r="G285" t="s">
        <v>1356</v>
      </c>
      <c r="H285" t="s">
        <v>12</v>
      </c>
      <c r="I285" t="s">
        <v>1357</v>
      </c>
      <c r="J285" t="s">
        <v>1793</v>
      </c>
      <c r="K285" t="s">
        <v>1795</v>
      </c>
      <c r="L285">
        <v>26000</v>
      </c>
    </row>
    <row r="286" spans="1:12" x14ac:dyDescent="0.25">
      <c r="A286" t="s">
        <v>1791</v>
      </c>
      <c r="B286" t="s">
        <v>1250</v>
      </c>
      <c r="C286" t="s">
        <v>568</v>
      </c>
      <c r="D286" t="s">
        <v>569</v>
      </c>
      <c r="E286" t="s">
        <v>570</v>
      </c>
      <c r="F286" t="s">
        <v>1792</v>
      </c>
      <c r="G286" t="s">
        <v>1761</v>
      </c>
      <c r="H286" t="s">
        <v>23</v>
      </c>
      <c r="I286" t="s">
        <v>1762</v>
      </c>
      <c r="J286" t="s">
        <v>1793</v>
      </c>
      <c r="K286" t="s">
        <v>1794</v>
      </c>
      <c r="L286">
        <v>6000</v>
      </c>
    </row>
    <row r="287" spans="1:12" x14ac:dyDescent="0.25">
      <c r="A287" t="s">
        <v>1791</v>
      </c>
      <c r="B287" t="s">
        <v>1051</v>
      </c>
      <c r="C287" t="s">
        <v>605</v>
      </c>
      <c r="D287" t="s">
        <v>606</v>
      </c>
      <c r="E287" t="s">
        <v>607</v>
      </c>
      <c r="F287" t="s">
        <v>1792</v>
      </c>
      <c r="G287" t="s">
        <v>1496</v>
      </c>
      <c r="H287" t="s">
        <v>23</v>
      </c>
      <c r="I287" t="s">
        <v>1497</v>
      </c>
      <c r="J287" t="s">
        <v>1793</v>
      </c>
      <c r="K287" t="s">
        <v>1794</v>
      </c>
      <c r="L287">
        <v>5000</v>
      </c>
    </row>
    <row r="288" spans="1:12" x14ac:dyDescent="0.25">
      <c r="A288" t="s">
        <v>1791</v>
      </c>
      <c r="B288" t="s">
        <v>1044</v>
      </c>
      <c r="C288" t="s">
        <v>1045</v>
      </c>
      <c r="D288" t="s">
        <v>1046</v>
      </c>
      <c r="E288" t="s">
        <v>1047</v>
      </c>
      <c r="F288" t="s">
        <v>1792</v>
      </c>
      <c r="G288" t="s">
        <v>694</v>
      </c>
      <c r="H288" t="s">
        <v>23</v>
      </c>
      <c r="J288" t="s">
        <v>1793</v>
      </c>
      <c r="K288" t="s">
        <v>1794</v>
      </c>
      <c r="L288">
        <v>12000</v>
      </c>
    </row>
    <row r="289" spans="1:12" x14ac:dyDescent="0.25">
      <c r="A289" t="s">
        <v>1791</v>
      </c>
      <c r="B289" t="s">
        <v>1100</v>
      </c>
      <c r="C289" t="s">
        <v>449</v>
      </c>
      <c r="D289" t="s">
        <v>1101</v>
      </c>
      <c r="E289" t="s">
        <v>450</v>
      </c>
      <c r="F289" t="s">
        <v>1792</v>
      </c>
      <c r="G289" t="s">
        <v>451</v>
      </c>
      <c r="H289" t="s">
        <v>23</v>
      </c>
      <c r="I289" t="s">
        <v>1543</v>
      </c>
      <c r="J289" t="s">
        <v>1793</v>
      </c>
      <c r="K289" t="s">
        <v>1794</v>
      </c>
      <c r="L289">
        <v>4000</v>
      </c>
    </row>
    <row r="290" spans="1:12" x14ac:dyDescent="0.25">
      <c r="A290" t="s">
        <v>1791</v>
      </c>
      <c r="B290" t="s">
        <v>934</v>
      </c>
      <c r="C290" t="s">
        <v>685</v>
      </c>
      <c r="D290" t="s">
        <v>935</v>
      </c>
      <c r="E290" t="s">
        <v>379</v>
      </c>
      <c r="F290" t="s">
        <v>1792</v>
      </c>
      <c r="G290" t="s">
        <v>686</v>
      </c>
      <c r="H290" t="s">
        <v>23</v>
      </c>
      <c r="I290" t="s">
        <v>1402</v>
      </c>
      <c r="J290" t="s">
        <v>1793</v>
      </c>
      <c r="K290" t="s">
        <v>1800</v>
      </c>
      <c r="L290">
        <v>10000</v>
      </c>
    </row>
    <row r="291" spans="1:12" x14ac:dyDescent="0.25">
      <c r="A291" t="s">
        <v>1791</v>
      </c>
      <c r="B291" t="s">
        <v>1216</v>
      </c>
      <c r="C291" t="s">
        <v>1217</v>
      </c>
      <c r="D291" t="s">
        <v>1214</v>
      </c>
      <c r="E291" t="s">
        <v>563</v>
      </c>
      <c r="F291" t="s">
        <v>1792</v>
      </c>
      <c r="G291" t="s">
        <v>565</v>
      </c>
      <c r="H291" t="s">
        <v>23</v>
      </c>
      <c r="I291" t="s">
        <v>1663</v>
      </c>
      <c r="J291" t="s">
        <v>1793</v>
      </c>
      <c r="K291" t="s">
        <v>1794</v>
      </c>
      <c r="L291">
        <v>2000</v>
      </c>
    </row>
    <row r="292" spans="1:12" x14ac:dyDescent="0.25">
      <c r="A292" t="s">
        <v>1791</v>
      </c>
      <c r="B292" t="s">
        <v>1229</v>
      </c>
      <c r="C292" t="s">
        <v>1230</v>
      </c>
      <c r="D292" t="s">
        <v>1167</v>
      </c>
      <c r="E292" t="s">
        <v>1168</v>
      </c>
      <c r="F292" t="s">
        <v>1792</v>
      </c>
      <c r="G292" t="s">
        <v>1672</v>
      </c>
      <c r="H292" t="s">
        <v>23</v>
      </c>
      <c r="I292" t="s">
        <v>1673</v>
      </c>
      <c r="J292" t="s">
        <v>1796</v>
      </c>
      <c r="K292" t="s">
        <v>1795</v>
      </c>
      <c r="L292">
        <v>15000</v>
      </c>
    </row>
    <row r="293" spans="1:12" x14ac:dyDescent="0.25">
      <c r="A293" t="s">
        <v>1791</v>
      </c>
      <c r="B293" t="s">
        <v>1029</v>
      </c>
      <c r="C293" t="s">
        <v>1030</v>
      </c>
      <c r="D293" t="s">
        <v>1031</v>
      </c>
      <c r="E293" t="s">
        <v>586</v>
      </c>
      <c r="F293" t="s">
        <v>1792</v>
      </c>
      <c r="G293" t="s">
        <v>587</v>
      </c>
      <c r="H293" t="s">
        <v>23</v>
      </c>
      <c r="I293" t="s">
        <v>1479</v>
      </c>
      <c r="J293" t="s">
        <v>1793</v>
      </c>
      <c r="K293" t="s">
        <v>1794</v>
      </c>
      <c r="L293">
        <v>15000</v>
      </c>
    </row>
  </sheetData>
  <autoFilter ref="A1:M1" xr:uid="{00000000-0009-0000-0000-00000E000000}">
    <sortState xmlns:xlrd2="http://schemas.microsoft.com/office/spreadsheetml/2017/richdata2" ref="A2:M293">
      <sortCondition ref="G1"/>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93"/>
  <sheetViews>
    <sheetView topLeftCell="A261" workbookViewId="0">
      <selection sqref="A1:XFD1"/>
    </sheetView>
  </sheetViews>
  <sheetFormatPr defaultRowHeight="15" x14ac:dyDescent="0.25"/>
  <sheetData>
    <row r="1" spans="1:13" x14ac:dyDescent="0.25">
      <c r="A1" t="s">
        <v>1786</v>
      </c>
      <c r="B1" t="s">
        <v>831</v>
      </c>
      <c r="C1" t="s">
        <v>122</v>
      </c>
      <c r="D1" t="s">
        <v>2</v>
      </c>
      <c r="E1" t="s">
        <v>832</v>
      </c>
      <c r="F1" t="s">
        <v>1787</v>
      </c>
      <c r="G1" t="s">
        <v>1323</v>
      </c>
      <c r="H1" t="s">
        <v>1324</v>
      </c>
      <c r="I1" t="s">
        <v>1325</v>
      </c>
      <c r="J1" t="s">
        <v>1788</v>
      </c>
      <c r="K1" t="s">
        <v>1789</v>
      </c>
      <c r="L1" t="s">
        <v>1785</v>
      </c>
      <c r="M1" t="s">
        <v>1790</v>
      </c>
    </row>
    <row r="2" spans="1:13" x14ac:dyDescent="0.25">
      <c r="A2" t="s">
        <v>1791</v>
      </c>
      <c r="B2" t="s">
        <v>836</v>
      </c>
      <c r="C2" t="s">
        <v>837</v>
      </c>
      <c r="D2" t="s">
        <v>838</v>
      </c>
      <c r="E2" t="s">
        <v>14</v>
      </c>
      <c r="F2" t="s">
        <v>1792</v>
      </c>
      <c r="G2" t="s">
        <v>681</v>
      </c>
      <c r="H2" t="s">
        <v>23</v>
      </c>
      <c r="I2" t="s">
        <v>1328</v>
      </c>
      <c r="J2" t="s">
        <v>1793</v>
      </c>
      <c r="K2" t="s">
        <v>1794</v>
      </c>
      <c r="L2">
        <v>30000</v>
      </c>
    </row>
    <row r="3" spans="1:13" x14ac:dyDescent="0.25">
      <c r="A3" t="s">
        <v>1791</v>
      </c>
      <c r="B3" t="s">
        <v>833</v>
      </c>
      <c r="C3" t="s">
        <v>834</v>
      </c>
      <c r="D3" t="s">
        <v>835</v>
      </c>
      <c r="E3" t="s">
        <v>386</v>
      </c>
      <c r="F3" t="s">
        <v>1792</v>
      </c>
      <c r="G3" t="s">
        <v>1326</v>
      </c>
      <c r="H3" t="s">
        <v>12</v>
      </c>
      <c r="I3" t="s">
        <v>1327</v>
      </c>
      <c r="J3" t="s">
        <v>1793</v>
      </c>
      <c r="K3" t="s">
        <v>1795</v>
      </c>
      <c r="L3">
        <v>21000</v>
      </c>
    </row>
    <row r="4" spans="1:13" x14ac:dyDescent="0.25">
      <c r="A4" t="s">
        <v>1791</v>
      </c>
      <c r="B4" t="s">
        <v>839</v>
      </c>
      <c r="C4" t="s">
        <v>520</v>
      </c>
      <c r="D4" t="s">
        <v>840</v>
      </c>
      <c r="E4" t="s">
        <v>521</v>
      </c>
      <c r="F4" t="s">
        <v>1792</v>
      </c>
      <c r="G4" t="s">
        <v>1329</v>
      </c>
      <c r="H4" t="s">
        <v>12</v>
      </c>
      <c r="I4" t="s">
        <v>1330</v>
      </c>
      <c r="J4" t="s">
        <v>1793</v>
      </c>
      <c r="K4" t="s">
        <v>1795</v>
      </c>
      <c r="L4">
        <v>58000</v>
      </c>
    </row>
    <row r="5" spans="1:13" x14ac:dyDescent="0.25">
      <c r="A5" t="s">
        <v>1791</v>
      </c>
      <c r="B5" t="s">
        <v>841</v>
      </c>
      <c r="C5" t="s">
        <v>517</v>
      </c>
      <c r="D5" t="s">
        <v>842</v>
      </c>
      <c r="E5" t="s">
        <v>515</v>
      </c>
      <c r="F5" t="s">
        <v>1792</v>
      </c>
      <c r="G5" t="s">
        <v>1331</v>
      </c>
      <c r="H5" t="s">
        <v>12</v>
      </c>
      <c r="J5" t="s">
        <v>1793</v>
      </c>
      <c r="K5" t="s">
        <v>1794</v>
      </c>
      <c r="L5">
        <v>23000</v>
      </c>
    </row>
    <row r="6" spans="1:13" x14ac:dyDescent="0.25">
      <c r="A6" t="s">
        <v>1791</v>
      </c>
      <c r="B6" t="s">
        <v>843</v>
      </c>
      <c r="C6" t="s">
        <v>778</v>
      </c>
      <c r="D6" t="s">
        <v>779</v>
      </c>
      <c r="E6" t="s">
        <v>780</v>
      </c>
      <c r="F6" t="s">
        <v>1792</v>
      </c>
      <c r="G6" t="s">
        <v>781</v>
      </c>
      <c r="H6" t="s">
        <v>23</v>
      </c>
      <c r="I6" t="s">
        <v>1332</v>
      </c>
      <c r="J6" t="s">
        <v>1793</v>
      </c>
      <c r="K6" t="s">
        <v>1794</v>
      </c>
      <c r="L6">
        <v>69000</v>
      </c>
    </row>
    <row r="7" spans="1:13" x14ac:dyDescent="0.25">
      <c r="A7" t="s">
        <v>1791</v>
      </c>
      <c r="B7" t="s">
        <v>844</v>
      </c>
      <c r="C7" t="s">
        <v>672</v>
      </c>
      <c r="D7" t="s">
        <v>845</v>
      </c>
      <c r="E7" t="s">
        <v>846</v>
      </c>
      <c r="F7" t="s">
        <v>1792</v>
      </c>
      <c r="G7" t="s">
        <v>1333</v>
      </c>
      <c r="H7" t="s">
        <v>12</v>
      </c>
      <c r="I7" t="s">
        <v>1334</v>
      </c>
      <c r="J7" t="s">
        <v>1793</v>
      </c>
      <c r="K7" t="s">
        <v>1795</v>
      </c>
      <c r="L7">
        <v>29000</v>
      </c>
    </row>
    <row r="8" spans="1:13" x14ac:dyDescent="0.25">
      <c r="A8" t="s">
        <v>1791</v>
      </c>
      <c r="B8" t="s">
        <v>847</v>
      </c>
      <c r="C8" t="s">
        <v>848</v>
      </c>
      <c r="D8" t="s">
        <v>735</v>
      </c>
      <c r="E8" t="s">
        <v>736</v>
      </c>
      <c r="F8" t="s">
        <v>1792</v>
      </c>
      <c r="G8" t="s">
        <v>1335</v>
      </c>
      <c r="H8" t="s">
        <v>23</v>
      </c>
      <c r="I8" t="s">
        <v>1336</v>
      </c>
      <c r="J8" t="s">
        <v>1793</v>
      </c>
      <c r="K8" t="s">
        <v>1795</v>
      </c>
      <c r="L8">
        <v>47000</v>
      </c>
    </row>
    <row r="9" spans="1:13" x14ac:dyDescent="0.25">
      <c r="A9" t="s">
        <v>1791</v>
      </c>
      <c r="B9" t="s">
        <v>69</v>
      </c>
      <c r="C9" t="s">
        <v>849</v>
      </c>
      <c r="D9" t="s">
        <v>850</v>
      </c>
      <c r="E9" t="s">
        <v>14</v>
      </c>
      <c r="F9" t="s">
        <v>1792</v>
      </c>
      <c r="G9">
        <v>43169386</v>
      </c>
      <c r="H9" t="s">
        <v>10</v>
      </c>
      <c r="I9">
        <v>10000049951</v>
      </c>
      <c r="J9" t="s">
        <v>1793</v>
      </c>
      <c r="K9" t="s">
        <v>1795</v>
      </c>
      <c r="L9">
        <v>500</v>
      </c>
    </row>
    <row r="10" spans="1:13" x14ac:dyDescent="0.25">
      <c r="A10" t="s">
        <v>1791</v>
      </c>
      <c r="B10" t="s">
        <v>851</v>
      </c>
      <c r="C10" t="s">
        <v>651</v>
      </c>
      <c r="D10" t="s">
        <v>649</v>
      </c>
      <c r="E10" t="s">
        <v>650</v>
      </c>
      <c r="F10" t="s">
        <v>1792</v>
      </c>
      <c r="G10" t="s">
        <v>1337</v>
      </c>
      <c r="H10" t="s">
        <v>10</v>
      </c>
      <c r="I10" t="s">
        <v>1338</v>
      </c>
      <c r="J10" t="s">
        <v>1793</v>
      </c>
      <c r="K10" t="s">
        <v>1794</v>
      </c>
      <c r="L10">
        <v>66000</v>
      </c>
    </row>
    <row r="11" spans="1:13" x14ac:dyDescent="0.25">
      <c r="A11" t="s">
        <v>1791</v>
      </c>
      <c r="B11" t="s">
        <v>852</v>
      </c>
      <c r="C11" t="s">
        <v>853</v>
      </c>
      <c r="D11" t="s">
        <v>588</v>
      </c>
      <c r="E11" t="s">
        <v>854</v>
      </c>
      <c r="F11" t="s">
        <v>1792</v>
      </c>
      <c r="G11" t="s">
        <v>590</v>
      </c>
      <c r="H11" t="s">
        <v>12</v>
      </c>
      <c r="I11" t="s">
        <v>1339</v>
      </c>
      <c r="J11" t="s">
        <v>1796</v>
      </c>
      <c r="K11" t="s">
        <v>1795</v>
      </c>
      <c r="L11">
        <v>25000</v>
      </c>
    </row>
    <row r="12" spans="1:13" x14ac:dyDescent="0.25">
      <c r="A12" t="s">
        <v>1791</v>
      </c>
      <c r="B12" t="s">
        <v>855</v>
      </c>
      <c r="C12" t="s">
        <v>856</v>
      </c>
      <c r="D12" t="s">
        <v>753</v>
      </c>
      <c r="E12" t="s">
        <v>754</v>
      </c>
      <c r="F12" t="s">
        <v>1792</v>
      </c>
      <c r="G12" t="s">
        <v>755</v>
      </c>
      <c r="H12" t="s">
        <v>23</v>
      </c>
      <c r="I12" t="s">
        <v>1340</v>
      </c>
      <c r="J12" t="s">
        <v>1793</v>
      </c>
      <c r="K12" t="s">
        <v>1795</v>
      </c>
      <c r="L12">
        <v>15000</v>
      </c>
    </row>
    <row r="13" spans="1:13" x14ac:dyDescent="0.25">
      <c r="A13" t="s">
        <v>1791</v>
      </c>
      <c r="B13" t="s">
        <v>857</v>
      </c>
      <c r="C13" t="s">
        <v>625</v>
      </c>
      <c r="D13" t="s">
        <v>626</v>
      </c>
      <c r="E13" t="s">
        <v>858</v>
      </c>
      <c r="F13" t="s">
        <v>1792</v>
      </c>
      <c r="G13" t="s">
        <v>627</v>
      </c>
      <c r="H13" t="s">
        <v>23</v>
      </c>
      <c r="I13" t="s">
        <v>1341</v>
      </c>
      <c r="J13" t="s">
        <v>1793</v>
      </c>
      <c r="K13" t="s">
        <v>1794</v>
      </c>
      <c r="L13">
        <v>70000</v>
      </c>
    </row>
    <row r="14" spans="1:13" x14ac:dyDescent="0.25">
      <c r="A14" t="s">
        <v>1791</v>
      </c>
      <c r="B14" t="s">
        <v>859</v>
      </c>
      <c r="C14" t="s">
        <v>860</v>
      </c>
      <c r="D14" t="s">
        <v>861</v>
      </c>
      <c r="E14" t="s">
        <v>14</v>
      </c>
      <c r="F14" t="s">
        <v>1792</v>
      </c>
      <c r="G14" t="s">
        <v>1342</v>
      </c>
      <c r="H14" t="s">
        <v>23</v>
      </c>
      <c r="I14" t="s">
        <v>1343</v>
      </c>
      <c r="J14" t="s">
        <v>1793</v>
      </c>
      <c r="K14" t="s">
        <v>1794</v>
      </c>
      <c r="L14">
        <v>53000</v>
      </c>
    </row>
    <row r="15" spans="1:13" x14ac:dyDescent="0.25">
      <c r="A15" t="s">
        <v>1791</v>
      </c>
      <c r="B15" t="s">
        <v>862</v>
      </c>
      <c r="C15" t="s">
        <v>863</v>
      </c>
      <c r="D15" t="s">
        <v>801</v>
      </c>
      <c r="E15" t="s">
        <v>864</v>
      </c>
      <c r="F15" t="s">
        <v>1792</v>
      </c>
      <c r="G15" t="s">
        <v>1344</v>
      </c>
      <c r="H15" t="s">
        <v>10</v>
      </c>
      <c r="I15" t="s">
        <v>1345</v>
      </c>
      <c r="J15" t="s">
        <v>1793</v>
      </c>
      <c r="K15" t="s">
        <v>1795</v>
      </c>
      <c r="L15">
        <v>12000</v>
      </c>
    </row>
    <row r="16" spans="1:13" x14ac:dyDescent="0.25">
      <c r="A16" t="s">
        <v>1791</v>
      </c>
      <c r="B16" t="s">
        <v>865</v>
      </c>
      <c r="C16" t="s">
        <v>866</v>
      </c>
      <c r="D16" t="s">
        <v>867</v>
      </c>
      <c r="E16" t="s">
        <v>395</v>
      </c>
      <c r="F16" t="s">
        <v>1792</v>
      </c>
      <c r="G16" t="s">
        <v>1346</v>
      </c>
      <c r="H16" t="s">
        <v>12</v>
      </c>
      <c r="I16" t="s">
        <v>1347</v>
      </c>
      <c r="J16" t="s">
        <v>1793</v>
      </c>
      <c r="K16" t="s">
        <v>1795</v>
      </c>
      <c r="L16">
        <v>6000</v>
      </c>
    </row>
    <row r="17" spans="1:12" x14ac:dyDescent="0.25">
      <c r="A17" t="s">
        <v>1791</v>
      </c>
      <c r="B17" t="s">
        <v>841</v>
      </c>
      <c r="C17" t="s">
        <v>517</v>
      </c>
      <c r="D17" t="s">
        <v>842</v>
      </c>
      <c r="E17" t="s">
        <v>515</v>
      </c>
      <c r="F17" t="s">
        <v>1792</v>
      </c>
      <c r="G17" t="s">
        <v>1348</v>
      </c>
      <c r="H17" t="s">
        <v>12</v>
      </c>
      <c r="I17" t="s">
        <v>1349</v>
      </c>
      <c r="J17" t="s">
        <v>1793</v>
      </c>
      <c r="K17" t="s">
        <v>1794</v>
      </c>
      <c r="L17">
        <v>10000</v>
      </c>
    </row>
    <row r="18" spans="1:12" x14ac:dyDescent="0.25">
      <c r="A18" t="s">
        <v>1791</v>
      </c>
      <c r="B18" t="s">
        <v>868</v>
      </c>
      <c r="C18" t="s">
        <v>448</v>
      </c>
      <c r="D18" t="s">
        <v>869</v>
      </c>
      <c r="E18" t="s">
        <v>447</v>
      </c>
      <c r="F18" t="s">
        <v>1792</v>
      </c>
      <c r="G18" t="s">
        <v>1350</v>
      </c>
      <c r="H18" t="s">
        <v>10</v>
      </c>
      <c r="J18" t="s">
        <v>1793</v>
      </c>
      <c r="K18" t="s">
        <v>1795</v>
      </c>
      <c r="L18">
        <v>16000</v>
      </c>
    </row>
    <row r="19" spans="1:12" x14ac:dyDescent="0.25">
      <c r="A19" t="s">
        <v>1791</v>
      </c>
      <c r="B19" t="s">
        <v>870</v>
      </c>
      <c r="C19" t="s">
        <v>871</v>
      </c>
      <c r="D19" t="s">
        <v>424</v>
      </c>
      <c r="E19" t="s">
        <v>425</v>
      </c>
      <c r="F19" t="s">
        <v>1792</v>
      </c>
      <c r="G19" t="s">
        <v>1351</v>
      </c>
      <c r="H19" t="s">
        <v>23</v>
      </c>
      <c r="I19" t="s">
        <v>1352</v>
      </c>
      <c r="J19" t="s">
        <v>1793</v>
      </c>
      <c r="K19" t="s">
        <v>1794</v>
      </c>
      <c r="L19">
        <v>64000</v>
      </c>
    </row>
    <row r="20" spans="1:12" x14ac:dyDescent="0.25">
      <c r="A20" t="s">
        <v>1791</v>
      </c>
      <c r="B20" t="s">
        <v>872</v>
      </c>
      <c r="C20" t="s">
        <v>873</v>
      </c>
      <c r="D20" t="s">
        <v>405</v>
      </c>
      <c r="E20" t="s">
        <v>402</v>
      </c>
      <c r="F20" t="s">
        <v>1792</v>
      </c>
      <c r="G20" t="s">
        <v>1353</v>
      </c>
      <c r="H20" t="s">
        <v>23</v>
      </c>
      <c r="I20" t="s">
        <v>1354</v>
      </c>
      <c r="J20" t="s">
        <v>1793</v>
      </c>
      <c r="K20" t="s">
        <v>1794</v>
      </c>
      <c r="L20">
        <v>59000</v>
      </c>
    </row>
    <row r="21" spans="1:12" x14ac:dyDescent="0.25">
      <c r="A21" t="s">
        <v>1791</v>
      </c>
      <c r="B21" t="s">
        <v>839</v>
      </c>
      <c r="C21" t="s">
        <v>520</v>
      </c>
      <c r="D21" t="s">
        <v>840</v>
      </c>
      <c r="E21" t="s">
        <v>521</v>
      </c>
      <c r="F21" t="s">
        <v>1792</v>
      </c>
      <c r="G21" t="s">
        <v>1356</v>
      </c>
      <c r="H21" t="s">
        <v>12</v>
      </c>
      <c r="I21" t="s">
        <v>1357</v>
      </c>
      <c r="J21" t="s">
        <v>1793</v>
      </c>
      <c r="K21" t="s">
        <v>1795</v>
      </c>
      <c r="L21">
        <v>54000</v>
      </c>
    </row>
    <row r="22" spans="1:12" x14ac:dyDescent="0.25">
      <c r="A22" t="s">
        <v>1791</v>
      </c>
      <c r="B22" t="s">
        <v>874</v>
      </c>
      <c r="C22" t="s">
        <v>875</v>
      </c>
      <c r="D22" t="s">
        <v>876</v>
      </c>
      <c r="E22" t="s">
        <v>445</v>
      </c>
      <c r="F22" t="s">
        <v>1792</v>
      </c>
      <c r="G22">
        <v>10057629</v>
      </c>
      <c r="H22" t="s">
        <v>10</v>
      </c>
      <c r="J22" t="s">
        <v>1793</v>
      </c>
      <c r="K22" t="s">
        <v>1795</v>
      </c>
      <c r="L22">
        <v>50000</v>
      </c>
    </row>
    <row r="23" spans="1:12" x14ac:dyDescent="0.25">
      <c r="A23" t="s">
        <v>1791</v>
      </c>
      <c r="B23" t="s">
        <v>877</v>
      </c>
      <c r="C23" t="s">
        <v>878</v>
      </c>
      <c r="D23" t="s">
        <v>879</v>
      </c>
      <c r="E23" t="s">
        <v>611</v>
      </c>
      <c r="F23" t="s">
        <v>1792</v>
      </c>
      <c r="G23" t="s">
        <v>612</v>
      </c>
      <c r="H23" t="s">
        <v>23</v>
      </c>
      <c r="I23" t="s">
        <v>1355</v>
      </c>
      <c r="J23" t="s">
        <v>1793</v>
      </c>
      <c r="K23" t="s">
        <v>1795</v>
      </c>
      <c r="L23">
        <v>46000</v>
      </c>
    </row>
    <row r="24" spans="1:12" x14ac:dyDescent="0.25">
      <c r="A24" t="s">
        <v>1791</v>
      </c>
      <c r="B24" t="s">
        <v>847</v>
      </c>
      <c r="C24" t="s">
        <v>848</v>
      </c>
      <c r="D24" t="s">
        <v>735</v>
      </c>
      <c r="E24" t="s">
        <v>736</v>
      </c>
      <c r="F24" t="s">
        <v>1792</v>
      </c>
      <c r="G24" t="s">
        <v>1358</v>
      </c>
      <c r="H24" t="s">
        <v>23</v>
      </c>
      <c r="I24" t="s">
        <v>1359</v>
      </c>
      <c r="J24" t="s">
        <v>1793</v>
      </c>
      <c r="K24" t="s">
        <v>1795</v>
      </c>
      <c r="L24">
        <v>12000</v>
      </c>
    </row>
    <row r="25" spans="1:12" x14ac:dyDescent="0.25">
      <c r="A25" t="s">
        <v>1791</v>
      </c>
      <c r="B25" t="s">
        <v>880</v>
      </c>
      <c r="C25" t="s">
        <v>725</v>
      </c>
      <c r="D25" t="s">
        <v>726</v>
      </c>
      <c r="E25" t="s">
        <v>452</v>
      </c>
      <c r="F25" t="s">
        <v>1792</v>
      </c>
      <c r="G25">
        <v>10429535</v>
      </c>
      <c r="H25" t="s">
        <v>21</v>
      </c>
      <c r="I25" t="s">
        <v>1360</v>
      </c>
      <c r="J25" t="s">
        <v>1793</v>
      </c>
      <c r="K25" t="s">
        <v>1794</v>
      </c>
      <c r="L25">
        <v>34000</v>
      </c>
    </row>
    <row r="26" spans="1:12" x14ac:dyDescent="0.25">
      <c r="A26" t="s">
        <v>1791</v>
      </c>
      <c r="B26" t="s">
        <v>881</v>
      </c>
      <c r="C26" t="s">
        <v>882</v>
      </c>
      <c r="D26" t="s">
        <v>883</v>
      </c>
      <c r="E26" t="s">
        <v>438</v>
      </c>
      <c r="F26" t="s">
        <v>1792</v>
      </c>
      <c r="G26" t="s">
        <v>715</v>
      </c>
      <c r="H26" t="s">
        <v>23</v>
      </c>
      <c r="I26" t="s">
        <v>1361</v>
      </c>
      <c r="J26" t="s">
        <v>1793</v>
      </c>
      <c r="K26" t="s">
        <v>1794</v>
      </c>
      <c r="L26">
        <v>66000</v>
      </c>
    </row>
    <row r="27" spans="1:12" x14ac:dyDescent="0.25">
      <c r="A27" t="s">
        <v>1791</v>
      </c>
      <c r="B27" t="s">
        <v>884</v>
      </c>
      <c r="C27" t="s">
        <v>501</v>
      </c>
      <c r="D27" t="s">
        <v>885</v>
      </c>
      <c r="E27" t="s">
        <v>497</v>
      </c>
      <c r="F27" t="s">
        <v>1792</v>
      </c>
      <c r="G27" t="s">
        <v>502</v>
      </c>
      <c r="H27" t="s">
        <v>23</v>
      </c>
      <c r="I27" t="s">
        <v>1362</v>
      </c>
      <c r="J27" t="s">
        <v>1793</v>
      </c>
      <c r="K27" t="s">
        <v>1794</v>
      </c>
      <c r="L27">
        <v>12000</v>
      </c>
    </row>
    <row r="28" spans="1:12" x14ac:dyDescent="0.25">
      <c r="A28" t="s">
        <v>1791</v>
      </c>
      <c r="B28" t="s">
        <v>886</v>
      </c>
      <c r="C28" t="s">
        <v>621</v>
      </c>
      <c r="D28" t="s">
        <v>887</v>
      </c>
      <c r="E28" t="s">
        <v>888</v>
      </c>
      <c r="F28" t="s">
        <v>1792</v>
      </c>
      <c r="G28">
        <v>10225546</v>
      </c>
      <c r="H28" t="s">
        <v>10</v>
      </c>
      <c r="I28" t="s">
        <v>1363</v>
      </c>
      <c r="J28" t="s">
        <v>1793</v>
      </c>
      <c r="K28" t="s">
        <v>1795</v>
      </c>
      <c r="L28">
        <v>18000</v>
      </c>
    </row>
    <row r="29" spans="1:12" x14ac:dyDescent="0.25">
      <c r="A29" t="s">
        <v>1791</v>
      </c>
      <c r="B29" t="s">
        <v>889</v>
      </c>
      <c r="C29" t="s">
        <v>446</v>
      </c>
      <c r="D29" t="s">
        <v>869</v>
      </c>
      <c r="E29" t="s">
        <v>447</v>
      </c>
      <c r="F29" t="s">
        <v>1792</v>
      </c>
      <c r="G29" t="s">
        <v>1364</v>
      </c>
      <c r="H29" t="s">
        <v>10</v>
      </c>
      <c r="J29" t="s">
        <v>1793</v>
      </c>
      <c r="K29" t="s">
        <v>1794</v>
      </c>
      <c r="L29">
        <v>10000</v>
      </c>
    </row>
    <row r="30" spans="1:12" x14ac:dyDescent="0.25">
      <c r="A30" t="s">
        <v>1791</v>
      </c>
      <c r="B30" t="s">
        <v>890</v>
      </c>
      <c r="C30" t="s">
        <v>577</v>
      </c>
      <c r="D30" t="s">
        <v>578</v>
      </c>
      <c r="E30" t="s">
        <v>579</v>
      </c>
      <c r="F30" t="s">
        <v>1792</v>
      </c>
      <c r="G30" t="s">
        <v>1365</v>
      </c>
      <c r="H30" t="s">
        <v>12</v>
      </c>
      <c r="I30" t="s">
        <v>1366</v>
      </c>
      <c r="J30" t="s">
        <v>1793</v>
      </c>
      <c r="K30" t="s">
        <v>1795</v>
      </c>
      <c r="L30">
        <v>37000</v>
      </c>
    </row>
    <row r="31" spans="1:12" x14ac:dyDescent="0.25">
      <c r="A31" t="s">
        <v>1791</v>
      </c>
      <c r="B31" t="s">
        <v>891</v>
      </c>
      <c r="C31" t="s">
        <v>892</v>
      </c>
      <c r="D31" t="s">
        <v>412</v>
      </c>
      <c r="E31" t="s">
        <v>413</v>
      </c>
      <c r="F31" t="s">
        <v>1792</v>
      </c>
      <c r="G31" t="s">
        <v>1367</v>
      </c>
      <c r="H31" t="s">
        <v>23</v>
      </c>
      <c r="I31">
        <v>304200203</v>
      </c>
      <c r="J31" t="s">
        <v>1793</v>
      </c>
      <c r="K31" t="s">
        <v>1794</v>
      </c>
      <c r="L31">
        <v>64000</v>
      </c>
    </row>
    <row r="32" spans="1:12" x14ac:dyDescent="0.25">
      <c r="A32" t="s">
        <v>1791</v>
      </c>
      <c r="B32" t="s">
        <v>893</v>
      </c>
      <c r="C32" t="s">
        <v>467</v>
      </c>
      <c r="D32" t="s">
        <v>894</v>
      </c>
      <c r="E32" t="s">
        <v>895</v>
      </c>
      <c r="F32" t="s">
        <v>1792</v>
      </c>
      <c r="G32" t="s">
        <v>470</v>
      </c>
      <c r="H32" t="s">
        <v>23</v>
      </c>
      <c r="I32" t="s">
        <v>1368</v>
      </c>
      <c r="J32" t="s">
        <v>1793</v>
      </c>
      <c r="K32" t="s">
        <v>1794</v>
      </c>
      <c r="L32">
        <v>29000</v>
      </c>
    </row>
    <row r="33" spans="1:12" x14ac:dyDescent="0.25">
      <c r="A33" t="s">
        <v>1791</v>
      </c>
      <c r="B33" t="s">
        <v>896</v>
      </c>
      <c r="C33" t="s">
        <v>897</v>
      </c>
      <c r="D33" t="s">
        <v>898</v>
      </c>
      <c r="E33" t="s">
        <v>650</v>
      </c>
      <c r="F33" t="s">
        <v>1792</v>
      </c>
      <c r="G33" t="s">
        <v>1369</v>
      </c>
      <c r="H33" t="s">
        <v>10</v>
      </c>
      <c r="I33" t="s">
        <v>1370</v>
      </c>
      <c r="J33" t="s">
        <v>1793</v>
      </c>
      <c r="K33" t="s">
        <v>1794</v>
      </c>
      <c r="L33">
        <v>9000</v>
      </c>
    </row>
    <row r="34" spans="1:12" x14ac:dyDescent="0.25">
      <c r="A34" t="s">
        <v>1791</v>
      </c>
      <c r="B34" t="s">
        <v>899</v>
      </c>
      <c r="C34" t="s">
        <v>900</v>
      </c>
      <c r="D34" t="s">
        <v>901</v>
      </c>
      <c r="E34" t="s">
        <v>854</v>
      </c>
      <c r="F34" t="s">
        <v>1792</v>
      </c>
      <c r="G34" t="s">
        <v>596</v>
      </c>
      <c r="H34" t="s">
        <v>12</v>
      </c>
      <c r="I34" t="s">
        <v>1371</v>
      </c>
      <c r="J34" t="s">
        <v>1796</v>
      </c>
      <c r="K34" t="s">
        <v>1795</v>
      </c>
      <c r="L34">
        <v>17500</v>
      </c>
    </row>
    <row r="35" spans="1:12" x14ac:dyDescent="0.25">
      <c r="A35" t="s">
        <v>1791</v>
      </c>
      <c r="B35" t="s">
        <v>902</v>
      </c>
      <c r="C35" t="s">
        <v>903</v>
      </c>
      <c r="D35" t="s">
        <v>904</v>
      </c>
      <c r="E35" t="s">
        <v>485</v>
      </c>
      <c r="F35" t="s">
        <v>1792</v>
      </c>
      <c r="G35" t="s">
        <v>1372</v>
      </c>
      <c r="H35" t="s">
        <v>23</v>
      </c>
      <c r="J35" t="s">
        <v>1793</v>
      </c>
      <c r="K35" t="s">
        <v>1794</v>
      </c>
      <c r="L35">
        <v>90000</v>
      </c>
    </row>
    <row r="36" spans="1:12" x14ac:dyDescent="0.25">
      <c r="A36" t="s">
        <v>1791</v>
      </c>
      <c r="B36" t="s">
        <v>905</v>
      </c>
      <c r="C36" t="s">
        <v>906</v>
      </c>
      <c r="D36" t="s">
        <v>707</v>
      </c>
      <c r="E36" t="s">
        <v>708</v>
      </c>
      <c r="F36" t="s">
        <v>1792</v>
      </c>
      <c r="G36" t="s">
        <v>1373</v>
      </c>
      <c r="H36" t="s">
        <v>23</v>
      </c>
      <c r="I36" t="s">
        <v>1374</v>
      </c>
      <c r="J36" t="s">
        <v>1797</v>
      </c>
      <c r="K36" t="s">
        <v>1794</v>
      </c>
      <c r="L36">
        <v>31000</v>
      </c>
    </row>
    <row r="37" spans="1:12" x14ac:dyDescent="0.25">
      <c r="A37" t="s">
        <v>1791</v>
      </c>
      <c r="B37" t="s">
        <v>907</v>
      </c>
      <c r="C37" t="s">
        <v>908</v>
      </c>
      <c r="D37" t="s">
        <v>758</v>
      </c>
      <c r="E37" t="s">
        <v>549</v>
      </c>
      <c r="F37" t="s">
        <v>1792</v>
      </c>
      <c r="G37" t="s">
        <v>760</v>
      </c>
      <c r="H37" t="s">
        <v>23</v>
      </c>
      <c r="I37" t="s">
        <v>1375</v>
      </c>
      <c r="J37" t="s">
        <v>1793</v>
      </c>
      <c r="K37" t="s">
        <v>1798</v>
      </c>
      <c r="L37">
        <v>24000</v>
      </c>
    </row>
    <row r="38" spans="1:12" x14ac:dyDescent="0.25">
      <c r="A38" t="s">
        <v>1791</v>
      </c>
      <c r="B38" t="s">
        <v>911</v>
      </c>
      <c r="C38" t="s">
        <v>912</v>
      </c>
      <c r="D38" t="s">
        <v>913</v>
      </c>
      <c r="E38" t="s">
        <v>864</v>
      </c>
      <c r="F38" t="s">
        <v>1792</v>
      </c>
      <c r="G38" t="s">
        <v>1378</v>
      </c>
      <c r="H38" t="s">
        <v>10</v>
      </c>
      <c r="I38" t="s">
        <v>1379</v>
      </c>
      <c r="J38" t="s">
        <v>1793</v>
      </c>
      <c r="K38" t="s">
        <v>1794</v>
      </c>
      <c r="L38">
        <v>15000</v>
      </c>
    </row>
    <row r="39" spans="1:12" x14ac:dyDescent="0.25">
      <c r="A39" t="s">
        <v>1791</v>
      </c>
      <c r="C39" t="s">
        <v>909</v>
      </c>
      <c r="D39" t="s">
        <v>910</v>
      </c>
      <c r="E39" t="s">
        <v>450</v>
      </c>
      <c r="F39" t="s">
        <v>1792</v>
      </c>
      <c r="G39" t="s">
        <v>1376</v>
      </c>
      <c r="H39" t="s">
        <v>23</v>
      </c>
      <c r="I39" t="s">
        <v>1377</v>
      </c>
      <c r="J39" t="s">
        <v>1799</v>
      </c>
      <c r="K39" t="s">
        <v>1794</v>
      </c>
      <c r="L39">
        <v>21000</v>
      </c>
    </row>
    <row r="40" spans="1:12" x14ac:dyDescent="0.25">
      <c r="A40" t="s">
        <v>1791</v>
      </c>
      <c r="B40" t="s">
        <v>914</v>
      </c>
      <c r="C40" t="s">
        <v>552</v>
      </c>
      <c r="D40" t="s">
        <v>915</v>
      </c>
      <c r="E40" t="s">
        <v>916</v>
      </c>
      <c r="F40" t="s">
        <v>1792</v>
      </c>
      <c r="G40" t="s">
        <v>1380</v>
      </c>
      <c r="H40" t="s">
        <v>23</v>
      </c>
      <c r="I40" t="s">
        <v>1381</v>
      </c>
      <c r="J40" t="s">
        <v>1793</v>
      </c>
      <c r="K40" t="s">
        <v>1794</v>
      </c>
      <c r="L40">
        <v>33000</v>
      </c>
    </row>
    <row r="41" spans="1:12" x14ac:dyDescent="0.25">
      <c r="A41" t="s">
        <v>1791</v>
      </c>
      <c r="B41" t="s">
        <v>917</v>
      </c>
      <c r="C41" t="s">
        <v>429</v>
      </c>
      <c r="D41" t="s">
        <v>918</v>
      </c>
      <c r="E41" t="s">
        <v>425</v>
      </c>
      <c r="F41" t="s">
        <v>1792</v>
      </c>
      <c r="G41" t="s">
        <v>1382</v>
      </c>
      <c r="H41" t="s">
        <v>23</v>
      </c>
      <c r="I41" t="s">
        <v>1383</v>
      </c>
      <c r="J41" t="s">
        <v>1793</v>
      </c>
      <c r="K41" t="s">
        <v>1794</v>
      </c>
      <c r="L41">
        <v>47000</v>
      </c>
    </row>
    <row r="42" spans="1:12" x14ac:dyDescent="0.25">
      <c r="A42" t="s">
        <v>1791</v>
      </c>
      <c r="B42" t="s">
        <v>886</v>
      </c>
      <c r="C42" t="s">
        <v>623</v>
      </c>
      <c r="D42" t="s">
        <v>887</v>
      </c>
      <c r="E42" t="s">
        <v>888</v>
      </c>
      <c r="F42" t="s">
        <v>1792</v>
      </c>
      <c r="G42">
        <v>10225547</v>
      </c>
      <c r="H42" t="s">
        <v>10</v>
      </c>
      <c r="I42" t="s">
        <v>1384</v>
      </c>
      <c r="J42" t="s">
        <v>1793</v>
      </c>
      <c r="K42" t="s">
        <v>1795</v>
      </c>
      <c r="L42">
        <v>15000</v>
      </c>
    </row>
    <row r="43" spans="1:12" x14ac:dyDescent="0.25">
      <c r="A43" t="s">
        <v>1791</v>
      </c>
      <c r="B43" t="s">
        <v>919</v>
      </c>
      <c r="C43" t="s">
        <v>920</v>
      </c>
      <c r="D43" t="s">
        <v>723</v>
      </c>
      <c r="E43" t="s">
        <v>719</v>
      </c>
      <c r="F43" t="s">
        <v>1792</v>
      </c>
      <c r="G43" t="s">
        <v>1385</v>
      </c>
      <c r="H43" t="s">
        <v>12</v>
      </c>
      <c r="I43" t="s">
        <v>1386</v>
      </c>
      <c r="J43" t="s">
        <v>1797</v>
      </c>
      <c r="K43" t="s">
        <v>1794</v>
      </c>
      <c r="L43">
        <v>23000</v>
      </c>
    </row>
    <row r="44" spans="1:12" x14ac:dyDescent="0.25">
      <c r="A44" t="s">
        <v>1791</v>
      </c>
      <c r="B44" t="s">
        <v>921</v>
      </c>
      <c r="C44" t="s">
        <v>922</v>
      </c>
      <c r="D44" t="s">
        <v>923</v>
      </c>
      <c r="E44" t="s">
        <v>846</v>
      </c>
      <c r="F44" t="s">
        <v>1792</v>
      </c>
      <c r="G44" t="s">
        <v>1387</v>
      </c>
      <c r="H44" t="s">
        <v>12</v>
      </c>
      <c r="I44" t="s">
        <v>1388</v>
      </c>
      <c r="J44" t="s">
        <v>1793</v>
      </c>
      <c r="K44" t="s">
        <v>1795</v>
      </c>
      <c r="L44">
        <v>43000</v>
      </c>
    </row>
    <row r="45" spans="1:12" x14ac:dyDescent="0.25">
      <c r="A45" t="s">
        <v>1791</v>
      </c>
      <c r="B45" t="s">
        <v>870</v>
      </c>
      <c r="C45" t="s">
        <v>924</v>
      </c>
      <c r="D45" t="s">
        <v>424</v>
      </c>
      <c r="E45" t="s">
        <v>425</v>
      </c>
      <c r="F45" t="s">
        <v>1792</v>
      </c>
      <c r="G45" t="s">
        <v>1389</v>
      </c>
      <c r="H45" t="s">
        <v>23</v>
      </c>
      <c r="I45" t="s">
        <v>1352</v>
      </c>
      <c r="J45" t="s">
        <v>1793</v>
      </c>
      <c r="K45" t="s">
        <v>1794</v>
      </c>
      <c r="L45">
        <v>77000</v>
      </c>
    </row>
    <row r="46" spans="1:12" x14ac:dyDescent="0.25">
      <c r="A46" t="s">
        <v>1791</v>
      </c>
      <c r="B46" t="s">
        <v>890</v>
      </c>
      <c r="C46" t="s">
        <v>577</v>
      </c>
      <c r="D46" t="s">
        <v>578</v>
      </c>
      <c r="E46" t="s">
        <v>579</v>
      </c>
      <c r="F46" t="s">
        <v>1792</v>
      </c>
      <c r="G46" t="s">
        <v>1390</v>
      </c>
      <c r="H46" t="s">
        <v>12</v>
      </c>
      <c r="I46" t="s">
        <v>1391</v>
      </c>
      <c r="J46" t="s">
        <v>1793</v>
      </c>
      <c r="K46" t="s">
        <v>1794</v>
      </c>
      <c r="L46">
        <v>26000</v>
      </c>
    </row>
    <row r="47" spans="1:12" x14ac:dyDescent="0.25">
      <c r="A47" t="s">
        <v>1791</v>
      </c>
      <c r="B47" t="s">
        <v>925</v>
      </c>
      <c r="C47" t="s">
        <v>618</v>
      </c>
      <c r="D47" t="s">
        <v>616</v>
      </c>
      <c r="E47" t="s">
        <v>617</v>
      </c>
      <c r="F47" t="s">
        <v>1792</v>
      </c>
      <c r="G47" t="s">
        <v>1392</v>
      </c>
      <c r="H47" t="s">
        <v>10</v>
      </c>
      <c r="I47" t="s">
        <v>1393</v>
      </c>
      <c r="J47" t="s">
        <v>1793</v>
      </c>
      <c r="K47" t="s">
        <v>1794</v>
      </c>
      <c r="L47">
        <v>8000</v>
      </c>
    </row>
    <row r="48" spans="1:12" x14ac:dyDescent="0.25">
      <c r="A48" t="s">
        <v>1791</v>
      </c>
      <c r="B48" t="s">
        <v>917</v>
      </c>
      <c r="C48" t="s">
        <v>429</v>
      </c>
      <c r="D48" t="s">
        <v>918</v>
      </c>
      <c r="E48" t="s">
        <v>425</v>
      </c>
      <c r="F48" t="s">
        <v>1792</v>
      </c>
      <c r="G48" t="s">
        <v>1394</v>
      </c>
      <c r="H48" t="s">
        <v>23</v>
      </c>
      <c r="I48" t="s">
        <v>1395</v>
      </c>
      <c r="J48" t="s">
        <v>1793</v>
      </c>
      <c r="K48" t="s">
        <v>1794</v>
      </c>
      <c r="L48">
        <v>60000</v>
      </c>
    </row>
    <row r="49" spans="1:12" x14ac:dyDescent="0.25">
      <c r="A49" t="s">
        <v>1791</v>
      </c>
      <c r="B49" t="s">
        <v>926</v>
      </c>
      <c r="C49" t="s">
        <v>903</v>
      </c>
      <c r="D49" t="s">
        <v>904</v>
      </c>
      <c r="E49" t="s">
        <v>485</v>
      </c>
      <c r="F49" t="s">
        <v>1792</v>
      </c>
      <c r="G49" t="s">
        <v>1396</v>
      </c>
      <c r="H49" t="s">
        <v>23</v>
      </c>
      <c r="J49" t="s">
        <v>1793</v>
      </c>
      <c r="K49" t="s">
        <v>1794</v>
      </c>
      <c r="L49">
        <v>111000</v>
      </c>
    </row>
    <row r="50" spans="1:12" x14ac:dyDescent="0.25">
      <c r="A50" t="s">
        <v>1791</v>
      </c>
      <c r="B50" t="s">
        <v>927</v>
      </c>
      <c r="C50" t="s">
        <v>928</v>
      </c>
      <c r="D50" t="s">
        <v>929</v>
      </c>
      <c r="E50" t="s">
        <v>653</v>
      </c>
      <c r="F50" t="s">
        <v>1792</v>
      </c>
      <c r="G50" t="s">
        <v>655</v>
      </c>
      <c r="H50" t="s">
        <v>23</v>
      </c>
      <c r="I50" t="s">
        <v>1397</v>
      </c>
      <c r="J50" t="s">
        <v>1793</v>
      </c>
      <c r="K50" t="s">
        <v>1795</v>
      </c>
      <c r="L50">
        <v>15000</v>
      </c>
    </row>
    <row r="51" spans="1:12" x14ac:dyDescent="0.25">
      <c r="A51" t="s">
        <v>1791</v>
      </c>
      <c r="B51" t="s">
        <v>891</v>
      </c>
      <c r="C51" t="s">
        <v>892</v>
      </c>
      <c r="D51" t="s">
        <v>412</v>
      </c>
      <c r="E51" t="s">
        <v>413</v>
      </c>
      <c r="F51" t="s">
        <v>1792</v>
      </c>
      <c r="G51" t="s">
        <v>1398</v>
      </c>
      <c r="H51" t="s">
        <v>23</v>
      </c>
      <c r="J51" t="s">
        <v>1793</v>
      </c>
      <c r="K51" t="s">
        <v>1794</v>
      </c>
      <c r="L51">
        <v>105000</v>
      </c>
    </row>
    <row r="52" spans="1:12" x14ac:dyDescent="0.25">
      <c r="A52" t="s">
        <v>1791</v>
      </c>
      <c r="B52" t="s">
        <v>930</v>
      </c>
      <c r="C52" t="s">
        <v>380</v>
      </c>
      <c r="D52" t="s">
        <v>931</v>
      </c>
      <c r="E52" t="s">
        <v>381</v>
      </c>
      <c r="F52" t="s">
        <v>1792</v>
      </c>
      <c r="G52" t="s">
        <v>1399</v>
      </c>
      <c r="H52" t="s">
        <v>23</v>
      </c>
      <c r="I52" t="s">
        <v>1400</v>
      </c>
      <c r="J52" t="s">
        <v>1793</v>
      </c>
      <c r="K52" t="s">
        <v>1794</v>
      </c>
      <c r="L52">
        <v>46000</v>
      </c>
    </row>
    <row r="53" spans="1:12" x14ac:dyDescent="0.25">
      <c r="A53" t="s">
        <v>1791</v>
      </c>
      <c r="B53" t="s">
        <v>936</v>
      </c>
      <c r="C53" t="s">
        <v>937</v>
      </c>
      <c r="D53" t="s">
        <v>938</v>
      </c>
      <c r="E53" t="s">
        <v>916</v>
      </c>
      <c r="F53" t="s">
        <v>1792</v>
      </c>
      <c r="G53" t="s">
        <v>765</v>
      </c>
      <c r="H53" t="s">
        <v>23</v>
      </c>
      <c r="I53" t="s">
        <v>1403</v>
      </c>
      <c r="J53" t="s">
        <v>1793</v>
      </c>
      <c r="K53" t="s">
        <v>1795</v>
      </c>
      <c r="L53">
        <v>42000</v>
      </c>
    </row>
    <row r="54" spans="1:12" x14ac:dyDescent="0.25">
      <c r="A54" t="s">
        <v>1791</v>
      </c>
      <c r="B54" t="s">
        <v>932</v>
      </c>
      <c r="C54" t="s">
        <v>933</v>
      </c>
      <c r="D54" t="s">
        <v>910</v>
      </c>
      <c r="E54" t="s">
        <v>450</v>
      </c>
      <c r="F54" t="s">
        <v>1792</v>
      </c>
      <c r="G54" t="s">
        <v>1401</v>
      </c>
      <c r="H54" t="s">
        <v>23</v>
      </c>
      <c r="J54" t="s">
        <v>1799</v>
      </c>
      <c r="K54" t="s">
        <v>1794</v>
      </c>
      <c r="L54">
        <v>23000</v>
      </c>
    </row>
    <row r="55" spans="1:12" x14ac:dyDescent="0.25">
      <c r="A55" t="s">
        <v>1791</v>
      </c>
      <c r="B55" t="s">
        <v>934</v>
      </c>
      <c r="C55" t="s">
        <v>685</v>
      </c>
      <c r="D55" t="s">
        <v>935</v>
      </c>
      <c r="E55" t="s">
        <v>379</v>
      </c>
      <c r="F55" t="s">
        <v>1792</v>
      </c>
      <c r="G55" t="s">
        <v>686</v>
      </c>
      <c r="H55" t="s">
        <v>23</v>
      </c>
      <c r="I55" t="s">
        <v>1402</v>
      </c>
      <c r="J55" t="s">
        <v>1793</v>
      </c>
      <c r="K55" t="s">
        <v>1800</v>
      </c>
      <c r="L55">
        <v>20000</v>
      </c>
    </row>
    <row r="56" spans="1:12" x14ac:dyDescent="0.25">
      <c r="A56" t="s">
        <v>1791</v>
      </c>
      <c r="B56" t="s">
        <v>939</v>
      </c>
      <c r="C56" t="s">
        <v>554</v>
      </c>
      <c r="D56" t="s">
        <v>940</v>
      </c>
      <c r="E56" t="s">
        <v>941</v>
      </c>
      <c r="F56" t="s">
        <v>1792</v>
      </c>
      <c r="G56" t="s">
        <v>556</v>
      </c>
      <c r="H56" t="s">
        <v>23</v>
      </c>
      <c r="I56" t="s">
        <v>1404</v>
      </c>
      <c r="J56" t="s">
        <v>1793</v>
      </c>
      <c r="K56" t="s">
        <v>1794</v>
      </c>
      <c r="L56">
        <v>5000</v>
      </c>
    </row>
    <row r="57" spans="1:12" x14ac:dyDescent="0.25">
      <c r="A57" t="s">
        <v>1791</v>
      </c>
      <c r="B57" t="s">
        <v>942</v>
      </c>
      <c r="C57" t="s">
        <v>943</v>
      </c>
      <c r="D57" t="s">
        <v>944</v>
      </c>
      <c r="E57" t="s">
        <v>579</v>
      </c>
      <c r="F57" t="s">
        <v>1792</v>
      </c>
      <c r="G57" t="s">
        <v>582</v>
      </c>
      <c r="H57" t="s">
        <v>12</v>
      </c>
      <c r="I57" t="s">
        <v>1405</v>
      </c>
      <c r="J57" t="s">
        <v>1793</v>
      </c>
      <c r="K57" t="s">
        <v>1795</v>
      </c>
      <c r="L57">
        <v>29000</v>
      </c>
    </row>
    <row r="58" spans="1:12" x14ac:dyDescent="0.25">
      <c r="A58" t="s">
        <v>1791</v>
      </c>
      <c r="B58" t="s">
        <v>945</v>
      </c>
      <c r="C58" t="s">
        <v>613</v>
      </c>
      <c r="D58" t="s">
        <v>879</v>
      </c>
      <c r="E58" t="s">
        <v>611</v>
      </c>
      <c r="F58" t="s">
        <v>1792</v>
      </c>
      <c r="G58" t="s">
        <v>1406</v>
      </c>
      <c r="H58" t="s">
        <v>23</v>
      </c>
      <c r="I58" t="s">
        <v>1407</v>
      </c>
      <c r="J58" t="s">
        <v>1793</v>
      </c>
      <c r="K58" t="s">
        <v>1794</v>
      </c>
      <c r="L58">
        <v>59000</v>
      </c>
    </row>
    <row r="59" spans="1:12" x14ac:dyDescent="0.25">
      <c r="A59" t="s">
        <v>1791</v>
      </c>
      <c r="C59" t="s">
        <v>818</v>
      </c>
      <c r="D59" t="s">
        <v>946</v>
      </c>
      <c r="E59" t="s">
        <v>530</v>
      </c>
      <c r="F59" t="s">
        <v>1792</v>
      </c>
      <c r="G59" t="s">
        <v>1408</v>
      </c>
      <c r="H59" t="s">
        <v>23</v>
      </c>
      <c r="I59" t="s">
        <v>1409</v>
      </c>
      <c r="J59" t="s">
        <v>1793</v>
      </c>
      <c r="K59" t="s">
        <v>1794</v>
      </c>
      <c r="L59">
        <v>10000</v>
      </c>
    </row>
    <row r="60" spans="1:12" x14ac:dyDescent="0.25">
      <c r="A60" t="s">
        <v>1791</v>
      </c>
      <c r="B60" t="s">
        <v>947</v>
      </c>
      <c r="C60" t="s">
        <v>948</v>
      </c>
      <c r="D60" t="s">
        <v>949</v>
      </c>
      <c r="E60" t="s">
        <v>950</v>
      </c>
      <c r="F60" t="s">
        <v>1792</v>
      </c>
      <c r="G60" t="s">
        <v>1410</v>
      </c>
      <c r="H60" t="s">
        <v>23</v>
      </c>
      <c r="I60" t="s">
        <v>1411</v>
      </c>
      <c r="J60" t="s">
        <v>1796</v>
      </c>
      <c r="K60" t="s">
        <v>1794</v>
      </c>
      <c r="L60">
        <v>105000</v>
      </c>
    </row>
    <row r="61" spans="1:12" x14ac:dyDescent="0.25">
      <c r="A61" t="s">
        <v>1791</v>
      </c>
      <c r="B61" t="s">
        <v>930</v>
      </c>
      <c r="C61" t="s">
        <v>380</v>
      </c>
      <c r="D61" t="s">
        <v>951</v>
      </c>
      <c r="E61" t="s">
        <v>381</v>
      </c>
      <c r="F61" t="s">
        <v>1792</v>
      </c>
      <c r="G61" t="s">
        <v>1412</v>
      </c>
      <c r="H61" t="s">
        <v>23</v>
      </c>
      <c r="J61" t="s">
        <v>1793</v>
      </c>
      <c r="K61" t="s">
        <v>1794</v>
      </c>
      <c r="L61">
        <v>35000</v>
      </c>
    </row>
    <row r="62" spans="1:12" x14ac:dyDescent="0.25">
      <c r="A62" t="s">
        <v>1791</v>
      </c>
      <c r="B62" t="s">
        <v>952</v>
      </c>
      <c r="C62" t="s">
        <v>953</v>
      </c>
      <c r="D62" t="s">
        <v>954</v>
      </c>
      <c r="E62" t="s">
        <v>780</v>
      </c>
      <c r="F62" t="s">
        <v>1792</v>
      </c>
      <c r="G62" t="s">
        <v>782</v>
      </c>
      <c r="H62" t="s">
        <v>23</v>
      </c>
      <c r="J62" t="s">
        <v>1793</v>
      </c>
      <c r="K62" t="s">
        <v>1794</v>
      </c>
      <c r="L62">
        <v>16000</v>
      </c>
    </row>
    <row r="63" spans="1:12" x14ac:dyDescent="0.25">
      <c r="A63" t="s">
        <v>1791</v>
      </c>
      <c r="B63" t="s">
        <v>955</v>
      </c>
      <c r="C63" t="s">
        <v>956</v>
      </c>
      <c r="D63" t="s">
        <v>544</v>
      </c>
      <c r="E63" t="s">
        <v>545</v>
      </c>
      <c r="F63" t="s">
        <v>1792</v>
      </c>
      <c r="G63" t="s">
        <v>1413</v>
      </c>
      <c r="H63" t="s">
        <v>12</v>
      </c>
      <c r="I63" t="s">
        <v>1414</v>
      </c>
      <c r="J63" t="s">
        <v>1793</v>
      </c>
      <c r="K63" t="s">
        <v>1795</v>
      </c>
      <c r="L63">
        <v>68000</v>
      </c>
    </row>
    <row r="64" spans="1:12" x14ac:dyDescent="0.25">
      <c r="A64" t="s">
        <v>1791</v>
      </c>
      <c r="B64" t="s">
        <v>905</v>
      </c>
      <c r="C64" t="s">
        <v>906</v>
      </c>
      <c r="D64" t="s">
        <v>957</v>
      </c>
      <c r="E64" t="s">
        <v>708</v>
      </c>
      <c r="F64" t="s">
        <v>1792</v>
      </c>
      <c r="G64" t="s">
        <v>1415</v>
      </c>
      <c r="H64" t="s">
        <v>23</v>
      </c>
      <c r="I64" t="s">
        <v>1416</v>
      </c>
      <c r="J64" t="s">
        <v>1801</v>
      </c>
      <c r="K64" t="s">
        <v>1794</v>
      </c>
      <c r="L64">
        <v>21000</v>
      </c>
    </row>
    <row r="65" spans="1:12" x14ac:dyDescent="0.25">
      <c r="A65" t="s">
        <v>1791</v>
      </c>
      <c r="B65" t="s">
        <v>886</v>
      </c>
      <c r="C65" t="s">
        <v>624</v>
      </c>
      <c r="D65" t="s">
        <v>887</v>
      </c>
      <c r="E65" t="s">
        <v>622</v>
      </c>
      <c r="F65" t="s">
        <v>1792</v>
      </c>
      <c r="G65">
        <v>10225548</v>
      </c>
      <c r="H65" t="s">
        <v>10</v>
      </c>
      <c r="I65" t="s">
        <v>1417</v>
      </c>
      <c r="J65" t="s">
        <v>1793</v>
      </c>
      <c r="K65" t="s">
        <v>1795</v>
      </c>
      <c r="L65">
        <v>17000</v>
      </c>
    </row>
    <row r="66" spans="1:12" x14ac:dyDescent="0.25">
      <c r="A66" t="s">
        <v>1791</v>
      </c>
      <c r="B66" t="s">
        <v>958</v>
      </c>
      <c r="C66" t="s">
        <v>766</v>
      </c>
      <c r="D66" t="s">
        <v>959</v>
      </c>
      <c r="E66" t="s">
        <v>558</v>
      </c>
      <c r="F66" t="s">
        <v>1792</v>
      </c>
      <c r="G66" t="s">
        <v>767</v>
      </c>
      <c r="H66" t="s">
        <v>23</v>
      </c>
      <c r="I66" t="s">
        <v>1418</v>
      </c>
      <c r="J66" t="s">
        <v>1793</v>
      </c>
      <c r="K66" t="s">
        <v>1795</v>
      </c>
      <c r="L66">
        <v>24000</v>
      </c>
    </row>
    <row r="67" spans="1:12" x14ac:dyDescent="0.25">
      <c r="A67" t="s">
        <v>1791</v>
      </c>
      <c r="B67" t="s">
        <v>960</v>
      </c>
      <c r="C67" t="s">
        <v>961</v>
      </c>
      <c r="D67" t="s">
        <v>962</v>
      </c>
      <c r="E67" t="s">
        <v>413</v>
      </c>
      <c r="F67" t="s">
        <v>1792</v>
      </c>
      <c r="G67" t="s">
        <v>1419</v>
      </c>
      <c r="H67" t="s">
        <v>23</v>
      </c>
      <c r="I67" t="s">
        <v>1420</v>
      </c>
      <c r="J67" t="s">
        <v>1793</v>
      </c>
      <c r="K67" t="s">
        <v>1794</v>
      </c>
      <c r="L67">
        <v>54000</v>
      </c>
    </row>
    <row r="68" spans="1:12" x14ac:dyDescent="0.25">
      <c r="A68" t="s">
        <v>1791</v>
      </c>
      <c r="B68" t="s">
        <v>963</v>
      </c>
      <c r="C68" t="s">
        <v>964</v>
      </c>
      <c r="D68" t="s">
        <v>965</v>
      </c>
      <c r="E68" t="s">
        <v>664</v>
      </c>
      <c r="F68" t="s">
        <v>1792</v>
      </c>
      <c r="G68" t="s">
        <v>1421</v>
      </c>
      <c r="H68" t="s">
        <v>10</v>
      </c>
      <c r="I68" t="s">
        <v>1422</v>
      </c>
      <c r="J68" t="s">
        <v>1793</v>
      </c>
      <c r="K68" t="s">
        <v>1795</v>
      </c>
      <c r="L68">
        <v>7500</v>
      </c>
    </row>
    <row r="69" spans="1:12" x14ac:dyDescent="0.25">
      <c r="A69" t="s">
        <v>1791</v>
      </c>
      <c r="B69" t="s">
        <v>966</v>
      </c>
      <c r="C69" t="s">
        <v>967</v>
      </c>
      <c r="D69" t="s">
        <v>910</v>
      </c>
      <c r="E69" t="s">
        <v>450</v>
      </c>
      <c r="F69" t="s">
        <v>1792</v>
      </c>
      <c r="G69" t="s">
        <v>1423</v>
      </c>
      <c r="H69" t="s">
        <v>23</v>
      </c>
      <c r="J69" t="s">
        <v>1799</v>
      </c>
      <c r="K69" t="s">
        <v>1794</v>
      </c>
      <c r="L69">
        <v>29000</v>
      </c>
    </row>
    <row r="70" spans="1:12" x14ac:dyDescent="0.25">
      <c r="A70" t="s">
        <v>1791</v>
      </c>
      <c r="B70" t="s">
        <v>968</v>
      </c>
      <c r="C70" t="s">
        <v>969</v>
      </c>
      <c r="D70" t="s">
        <v>758</v>
      </c>
      <c r="E70" t="s">
        <v>549</v>
      </c>
      <c r="F70" t="s">
        <v>1792</v>
      </c>
      <c r="G70" t="s">
        <v>759</v>
      </c>
      <c r="H70" t="s">
        <v>23</v>
      </c>
      <c r="I70" t="s">
        <v>1424</v>
      </c>
      <c r="J70" t="s">
        <v>1793</v>
      </c>
      <c r="K70" t="s">
        <v>1795</v>
      </c>
      <c r="L70">
        <v>11000</v>
      </c>
    </row>
    <row r="71" spans="1:12" x14ac:dyDescent="0.25">
      <c r="A71" t="s">
        <v>1791</v>
      </c>
      <c r="B71" t="s">
        <v>970</v>
      </c>
      <c r="C71" t="s">
        <v>971</v>
      </c>
      <c r="D71" t="s">
        <v>972</v>
      </c>
      <c r="E71" t="s">
        <v>973</v>
      </c>
      <c r="F71" t="s">
        <v>1792</v>
      </c>
      <c r="G71" t="s">
        <v>474</v>
      </c>
      <c r="H71" t="s">
        <v>23</v>
      </c>
      <c r="J71" t="s">
        <v>1796</v>
      </c>
      <c r="K71" t="s">
        <v>1795</v>
      </c>
      <c r="L71">
        <v>18000</v>
      </c>
    </row>
    <row r="72" spans="1:12" x14ac:dyDescent="0.25">
      <c r="A72" t="s">
        <v>1791</v>
      </c>
      <c r="B72" t="s">
        <v>974</v>
      </c>
      <c r="C72" t="s">
        <v>656</v>
      </c>
      <c r="D72" t="s">
        <v>975</v>
      </c>
      <c r="E72" t="s">
        <v>658</v>
      </c>
      <c r="F72" t="s">
        <v>1792</v>
      </c>
      <c r="G72" t="s">
        <v>659</v>
      </c>
      <c r="H72" t="s">
        <v>23</v>
      </c>
      <c r="I72" t="s">
        <v>1425</v>
      </c>
      <c r="J72" t="s">
        <v>1793</v>
      </c>
      <c r="K72" t="s">
        <v>1794</v>
      </c>
      <c r="L72">
        <v>16000</v>
      </c>
    </row>
    <row r="73" spans="1:12" x14ac:dyDescent="0.25">
      <c r="A73" t="s">
        <v>1791</v>
      </c>
      <c r="B73" t="s">
        <v>976</v>
      </c>
      <c r="C73" t="s">
        <v>977</v>
      </c>
      <c r="D73" t="s">
        <v>660</v>
      </c>
      <c r="E73" t="s">
        <v>661</v>
      </c>
      <c r="F73" t="s">
        <v>1792</v>
      </c>
      <c r="G73" t="s">
        <v>1426</v>
      </c>
      <c r="H73" t="s">
        <v>10</v>
      </c>
      <c r="I73" t="s">
        <v>1427</v>
      </c>
      <c r="J73" t="s">
        <v>1793</v>
      </c>
      <c r="K73" t="s">
        <v>1795</v>
      </c>
      <c r="L73">
        <v>81000</v>
      </c>
    </row>
    <row r="74" spans="1:12" x14ac:dyDescent="0.25">
      <c r="A74" t="s">
        <v>1791</v>
      </c>
      <c r="B74" t="s">
        <v>945</v>
      </c>
      <c r="C74" t="s">
        <v>613</v>
      </c>
      <c r="D74" t="s">
        <v>879</v>
      </c>
      <c r="E74" t="s">
        <v>611</v>
      </c>
      <c r="F74" t="s">
        <v>1792</v>
      </c>
      <c r="G74" t="s">
        <v>1428</v>
      </c>
      <c r="H74" t="s">
        <v>23</v>
      </c>
      <c r="I74" t="s">
        <v>1429</v>
      </c>
      <c r="J74" t="s">
        <v>1793</v>
      </c>
      <c r="K74" t="s">
        <v>1794</v>
      </c>
      <c r="L74">
        <v>42000</v>
      </c>
    </row>
    <row r="75" spans="1:12" x14ac:dyDescent="0.25">
      <c r="A75" t="s">
        <v>1791</v>
      </c>
      <c r="B75" t="s">
        <v>978</v>
      </c>
      <c r="C75" t="s">
        <v>533</v>
      </c>
      <c r="D75" t="s">
        <v>979</v>
      </c>
      <c r="E75" t="s">
        <v>534</v>
      </c>
      <c r="F75" t="s">
        <v>1792</v>
      </c>
      <c r="G75" t="s">
        <v>1430</v>
      </c>
      <c r="H75" t="s">
        <v>10</v>
      </c>
      <c r="I75" t="s">
        <v>1431</v>
      </c>
      <c r="J75" t="s">
        <v>1793</v>
      </c>
      <c r="K75" t="s">
        <v>1795</v>
      </c>
      <c r="L75">
        <v>10000</v>
      </c>
    </row>
    <row r="76" spans="1:12" x14ac:dyDescent="0.25">
      <c r="A76" t="s">
        <v>1791</v>
      </c>
      <c r="B76" t="s">
        <v>980</v>
      </c>
      <c r="C76" t="s">
        <v>663</v>
      </c>
      <c r="D76" t="s">
        <v>965</v>
      </c>
      <c r="E76" t="s">
        <v>664</v>
      </c>
      <c r="F76" t="s">
        <v>1792</v>
      </c>
      <c r="G76" t="s">
        <v>1432</v>
      </c>
      <c r="H76" t="s">
        <v>10</v>
      </c>
      <c r="I76" t="s">
        <v>1433</v>
      </c>
      <c r="J76" t="s">
        <v>1793</v>
      </c>
      <c r="K76" t="s">
        <v>1794</v>
      </c>
      <c r="L76">
        <v>47000</v>
      </c>
    </row>
    <row r="77" spans="1:12" x14ac:dyDescent="0.25">
      <c r="A77" t="s">
        <v>1791</v>
      </c>
      <c r="B77" t="s">
        <v>981</v>
      </c>
      <c r="C77" t="s">
        <v>982</v>
      </c>
      <c r="D77" t="s">
        <v>783</v>
      </c>
      <c r="E77" t="s">
        <v>780</v>
      </c>
      <c r="F77" t="s">
        <v>1792</v>
      </c>
      <c r="G77" t="s">
        <v>784</v>
      </c>
      <c r="H77" t="s">
        <v>23</v>
      </c>
      <c r="I77" t="s">
        <v>1434</v>
      </c>
      <c r="J77" t="s">
        <v>1793</v>
      </c>
      <c r="K77" t="s">
        <v>1794</v>
      </c>
      <c r="L77">
        <v>21000</v>
      </c>
    </row>
    <row r="78" spans="1:12" x14ac:dyDescent="0.25">
      <c r="A78" t="s">
        <v>1791</v>
      </c>
      <c r="B78" t="s">
        <v>960</v>
      </c>
      <c r="C78" t="s">
        <v>961</v>
      </c>
      <c r="D78" t="s">
        <v>962</v>
      </c>
      <c r="E78" t="s">
        <v>413</v>
      </c>
      <c r="F78" t="s">
        <v>1792</v>
      </c>
      <c r="G78" t="s">
        <v>1437</v>
      </c>
      <c r="H78" t="s">
        <v>23</v>
      </c>
      <c r="I78" t="s">
        <v>1438</v>
      </c>
      <c r="J78" t="s">
        <v>1793</v>
      </c>
      <c r="K78" t="s">
        <v>1794</v>
      </c>
      <c r="L78">
        <v>82000</v>
      </c>
    </row>
    <row r="79" spans="1:12" x14ac:dyDescent="0.25">
      <c r="A79" t="s">
        <v>1791</v>
      </c>
      <c r="B79" t="s">
        <v>925</v>
      </c>
      <c r="C79" t="s">
        <v>618</v>
      </c>
      <c r="D79" t="s">
        <v>616</v>
      </c>
      <c r="E79" t="s">
        <v>617</v>
      </c>
      <c r="F79" t="s">
        <v>1792</v>
      </c>
      <c r="G79" t="s">
        <v>1435</v>
      </c>
      <c r="H79" t="s">
        <v>10</v>
      </c>
      <c r="I79" t="s">
        <v>1436</v>
      </c>
      <c r="J79" t="s">
        <v>1793</v>
      </c>
      <c r="K79" t="s">
        <v>1795</v>
      </c>
      <c r="L79">
        <v>62000</v>
      </c>
    </row>
    <row r="80" spans="1:12" x14ac:dyDescent="0.25">
      <c r="A80" t="s">
        <v>1791</v>
      </c>
      <c r="B80" t="s">
        <v>983</v>
      </c>
      <c r="C80" t="s">
        <v>984</v>
      </c>
      <c r="D80" t="s">
        <v>985</v>
      </c>
      <c r="E80" t="s">
        <v>379</v>
      </c>
      <c r="F80" t="s">
        <v>1792</v>
      </c>
      <c r="G80" t="s">
        <v>1439</v>
      </c>
      <c r="H80" t="s">
        <v>10</v>
      </c>
      <c r="I80" t="s">
        <v>1440</v>
      </c>
      <c r="J80" t="s">
        <v>1793</v>
      </c>
      <c r="K80" t="s">
        <v>1794</v>
      </c>
      <c r="L80">
        <v>17000</v>
      </c>
    </row>
    <row r="81" spans="1:12" x14ac:dyDescent="0.25">
      <c r="A81" t="s">
        <v>1791</v>
      </c>
      <c r="B81" t="s">
        <v>986</v>
      </c>
      <c r="C81" t="s">
        <v>632</v>
      </c>
      <c r="D81" t="s">
        <v>987</v>
      </c>
      <c r="E81" t="s">
        <v>558</v>
      </c>
      <c r="F81" t="s">
        <v>1792</v>
      </c>
      <c r="G81" t="s">
        <v>1441</v>
      </c>
      <c r="H81" t="s">
        <v>23</v>
      </c>
      <c r="I81" t="s">
        <v>1442</v>
      </c>
      <c r="J81" t="s">
        <v>1793</v>
      </c>
      <c r="K81" t="s">
        <v>1794</v>
      </c>
      <c r="L81">
        <v>42000</v>
      </c>
    </row>
    <row r="82" spans="1:12" x14ac:dyDescent="0.25">
      <c r="A82" t="s">
        <v>1791</v>
      </c>
      <c r="B82" t="s">
        <v>988</v>
      </c>
      <c r="C82" t="s">
        <v>768</v>
      </c>
      <c r="D82" t="s">
        <v>959</v>
      </c>
      <c r="E82" t="s">
        <v>558</v>
      </c>
      <c r="F82" t="s">
        <v>1792</v>
      </c>
      <c r="G82" t="s">
        <v>769</v>
      </c>
      <c r="H82" t="s">
        <v>23</v>
      </c>
      <c r="I82" t="s">
        <v>1443</v>
      </c>
      <c r="J82" t="s">
        <v>1793</v>
      </c>
      <c r="K82" t="s">
        <v>1795</v>
      </c>
      <c r="L82">
        <v>23000</v>
      </c>
    </row>
    <row r="83" spans="1:12" x14ac:dyDescent="0.25">
      <c r="A83" t="s">
        <v>1791</v>
      </c>
      <c r="B83" t="s">
        <v>989</v>
      </c>
      <c r="C83" t="s">
        <v>665</v>
      </c>
      <c r="D83" t="s">
        <v>666</v>
      </c>
      <c r="E83" t="s">
        <v>667</v>
      </c>
      <c r="F83" t="s">
        <v>1792</v>
      </c>
      <c r="G83" t="s">
        <v>668</v>
      </c>
      <c r="H83" t="s">
        <v>23</v>
      </c>
      <c r="I83" t="s">
        <v>1444</v>
      </c>
      <c r="J83" t="s">
        <v>1793</v>
      </c>
      <c r="K83" t="s">
        <v>1794</v>
      </c>
      <c r="L83">
        <v>26000</v>
      </c>
    </row>
    <row r="84" spans="1:12" x14ac:dyDescent="0.25">
      <c r="A84" t="s">
        <v>1791</v>
      </c>
      <c r="B84" t="s">
        <v>993</v>
      </c>
      <c r="C84" t="s">
        <v>635</v>
      </c>
      <c r="D84" t="s">
        <v>636</v>
      </c>
      <c r="E84" t="s">
        <v>637</v>
      </c>
      <c r="F84" t="s">
        <v>1792</v>
      </c>
      <c r="G84" t="s">
        <v>638</v>
      </c>
      <c r="H84" t="s">
        <v>12</v>
      </c>
      <c r="I84" t="s">
        <v>1446</v>
      </c>
      <c r="J84" t="s">
        <v>1793</v>
      </c>
      <c r="K84" t="s">
        <v>1795</v>
      </c>
      <c r="L84">
        <v>6000</v>
      </c>
    </row>
    <row r="85" spans="1:12" x14ac:dyDescent="0.25">
      <c r="A85" t="s">
        <v>1791</v>
      </c>
      <c r="B85" t="s">
        <v>990</v>
      </c>
      <c r="C85" t="s">
        <v>991</v>
      </c>
      <c r="D85" t="s">
        <v>992</v>
      </c>
      <c r="E85" t="s">
        <v>477</v>
      </c>
      <c r="F85" t="s">
        <v>1792</v>
      </c>
      <c r="G85" t="s">
        <v>1445</v>
      </c>
      <c r="H85" t="s">
        <v>12</v>
      </c>
      <c r="J85" t="s">
        <v>1796</v>
      </c>
      <c r="K85" t="s">
        <v>1795</v>
      </c>
      <c r="L85">
        <v>6000</v>
      </c>
    </row>
    <row r="86" spans="1:12" x14ac:dyDescent="0.25">
      <c r="A86" t="s">
        <v>1791</v>
      </c>
      <c r="B86" t="s">
        <v>978</v>
      </c>
      <c r="C86" t="s">
        <v>533</v>
      </c>
      <c r="D86" t="s">
        <v>979</v>
      </c>
      <c r="E86" t="s">
        <v>534</v>
      </c>
      <c r="F86" t="s">
        <v>1792</v>
      </c>
      <c r="G86" t="s">
        <v>1447</v>
      </c>
      <c r="H86" t="s">
        <v>10</v>
      </c>
      <c r="I86" t="s">
        <v>1448</v>
      </c>
      <c r="J86" t="s">
        <v>1793</v>
      </c>
      <c r="K86" t="s">
        <v>1795</v>
      </c>
      <c r="L86">
        <v>8000</v>
      </c>
    </row>
    <row r="87" spans="1:12" x14ac:dyDescent="0.25">
      <c r="A87" t="s">
        <v>1791</v>
      </c>
      <c r="B87" t="s">
        <v>994</v>
      </c>
      <c r="C87" t="s">
        <v>493</v>
      </c>
      <c r="D87" t="s">
        <v>995</v>
      </c>
      <c r="E87" t="s">
        <v>485</v>
      </c>
      <c r="F87" t="s">
        <v>1792</v>
      </c>
      <c r="G87" t="s">
        <v>1449</v>
      </c>
      <c r="H87" t="s">
        <v>23</v>
      </c>
      <c r="J87" t="s">
        <v>1793</v>
      </c>
      <c r="K87" t="s">
        <v>1794</v>
      </c>
      <c r="L87">
        <v>41000</v>
      </c>
    </row>
    <row r="88" spans="1:12" x14ac:dyDescent="0.25">
      <c r="A88" t="s">
        <v>1791</v>
      </c>
      <c r="B88" t="s">
        <v>994</v>
      </c>
      <c r="C88" t="s">
        <v>493</v>
      </c>
      <c r="D88" t="s">
        <v>995</v>
      </c>
      <c r="E88" t="s">
        <v>485</v>
      </c>
      <c r="F88" t="s">
        <v>1792</v>
      </c>
      <c r="G88" t="s">
        <v>1450</v>
      </c>
      <c r="H88" t="s">
        <v>23</v>
      </c>
      <c r="I88" t="s">
        <v>1451</v>
      </c>
      <c r="J88" t="s">
        <v>1793</v>
      </c>
      <c r="K88" t="s">
        <v>1794</v>
      </c>
      <c r="L88">
        <v>57000</v>
      </c>
    </row>
    <row r="89" spans="1:12" x14ac:dyDescent="0.25">
      <c r="A89" t="s">
        <v>1791</v>
      </c>
      <c r="B89" t="s">
        <v>986</v>
      </c>
      <c r="C89" t="s">
        <v>632</v>
      </c>
      <c r="D89" t="s">
        <v>987</v>
      </c>
      <c r="E89" t="s">
        <v>558</v>
      </c>
      <c r="F89" t="s">
        <v>1792</v>
      </c>
      <c r="G89" t="s">
        <v>1452</v>
      </c>
      <c r="H89" t="s">
        <v>23</v>
      </c>
      <c r="I89" t="s">
        <v>1453</v>
      </c>
      <c r="J89" t="s">
        <v>1793</v>
      </c>
      <c r="K89" t="s">
        <v>1794</v>
      </c>
      <c r="L89">
        <v>96000</v>
      </c>
    </row>
    <row r="90" spans="1:12" x14ac:dyDescent="0.25">
      <c r="A90" t="s">
        <v>1791</v>
      </c>
      <c r="B90" t="s">
        <v>996</v>
      </c>
      <c r="C90" t="s">
        <v>997</v>
      </c>
      <c r="D90" t="s">
        <v>535</v>
      </c>
      <c r="E90" t="s">
        <v>536</v>
      </c>
      <c r="F90" t="s">
        <v>1792</v>
      </c>
      <c r="G90" t="s">
        <v>537</v>
      </c>
      <c r="H90" t="s">
        <v>23</v>
      </c>
      <c r="I90" t="s">
        <v>1454</v>
      </c>
      <c r="J90" t="s">
        <v>1793</v>
      </c>
      <c r="K90" t="s">
        <v>1794</v>
      </c>
      <c r="L90">
        <v>23000</v>
      </c>
    </row>
    <row r="91" spans="1:12" x14ac:dyDescent="0.25">
      <c r="A91" t="s">
        <v>1791</v>
      </c>
      <c r="B91" t="s">
        <v>998</v>
      </c>
      <c r="C91" t="s">
        <v>999</v>
      </c>
      <c r="D91" t="s">
        <v>962</v>
      </c>
      <c r="E91" t="s">
        <v>413</v>
      </c>
      <c r="F91" t="s">
        <v>1792</v>
      </c>
      <c r="G91" t="s">
        <v>414</v>
      </c>
      <c r="H91" t="s">
        <v>23</v>
      </c>
      <c r="J91" t="s">
        <v>1793</v>
      </c>
      <c r="K91" t="s">
        <v>1794</v>
      </c>
      <c r="L91">
        <v>13000</v>
      </c>
    </row>
    <row r="92" spans="1:12" x14ac:dyDescent="0.25">
      <c r="A92" t="s">
        <v>1791</v>
      </c>
      <c r="B92" t="s">
        <v>1000</v>
      </c>
      <c r="C92" t="s">
        <v>646</v>
      </c>
      <c r="D92" t="s">
        <v>1001</v>
      </c>
      <c r="E92" t="s">
        <v>647</v>
      </c>
      <c r="F92" t="s">
        <v>1792</v>
      </c>
      <c r="G92" t="s">
        <v>1455</v>
      </c>
      <c r="H92" t="s">
        <v>12</v>
      </c>
      <c r="I92" t="s">
        <v>1456</v>
      </c>
      <c r="J92" t="s">
        <v>1793</v>
      </c>
      <c r="K92" t="s">
        <v>1794</v>
      </c>
      <c r="L92">
        <v>13500</v>
      </c>
    </row>
    <row r="93" spans="1:12" x14ac:dyDescent="0.25">
      <c r="A93" t="s">
        <v>1791</v>
      </c>
      <c r="B93" t="s">
        <v>1002</v>
      </c>
      <c r="C93" t="s">
        <v>1003</v>
      </c>
      <c r="D93" t="s">
        <v>1004</v>
      </c>
      <c r="E93" t="s">
        <v>1005</v>
      </c>
      <c r="F93" t="s">
        <v>1792</v>
      </c>
      <c r="G93" t="s">
        <v>1457</v>
      </c>
      <c r="H93" t="s">
        <v>10</v>
      </c>
      <c r="I93" t="s">
        <v>1458</v>
      </c>
      <c r="J93" t="s">
        <v>1796</v>
      </c>
      <c r="K93" t="s">
        <v>1795</v>
      </c>
      <c r="L93">
        <v>43000</v>
      </c>
    </row>
    <row r="94" spans="1:12" x14ac:dyDescent="0.25">
      <c r="A94" t="s">
        <v>1791</v>
      </c>
      <c r="B94" t="s">
        <v>859</v>
      </c>
      <c r="C94" t="s">
        <v>860</v>
      </c>
      <c r="D94" t="s">
        <v>861</v>
      </c>
      <c r="E94" t="s">
        <v>14</v>
      </c>
      <c r="F94" t="s">
        <v>1792</v>
      </c>
      <c r="G94" t="s">
        <v>1459</v>
      </c>
      <c r="H94" t="s">
        <v>23</v>
      </c>
      <c r="I94" t="s">
        <v>1460</v>
      </c>
      <c r="J94" t="s">
        <v>1793</v>
      </c>
      <c r="K94" t="s">
        <v>1794</v>
      </c>
      <c r="L94">
        <v>53000</v>
      </c>
    </row>
    <row r="95" spans="1:12" x14ac:dyDescent="0.25">
      <c r="A95" t="s">
        <v>1791</v>
      </c>
      <c r="B95" t="s">
        <v>1006</v>
      </c>
      <c r="C95" t="s">
        <v>875</v>
      </c>
      <c r="D95" t="s">
        <v>876</v>
      </c>
      <c r="E95" t="s">
        <v>445</v>
      </c>
      <c r="F95" t="s">
        <v>1792</v>
      </c>
      <c r="G95">
        <v>10057685</v>
      </c>
      <c r="H95" t="s">
        <v>10</v>
      </c>
      <c r="J95" t="s">
        <v>1793</v>
      </c>
      <c r="K95" t="s">
        <v>1795</v>
      </c>
      <c r="L95">
        <v>39000</v>
      </c>
    </row>
    <row r="96" spans="1:12" x14ac:dyDescent="0.25">
      <c r="A96" t="s">
        <v>1791</v>
      </c>
      <c r="B96" t="s">
        <v>947</v>
      </c>
      <c r="C96" t="s">
        <v>948</v>
      </c>
      <c r="D96" t="s">
        <v>949</v>
      </c>
      <c r="E96" t="s">
        <v>950</v>
      </c>
      <c r="F96" t="s">
        <v>1792</v>
      </c>
      <c r="G96" t="s">
        <v>1461</v>
      </c>
      <c r="H96" t="s">
        <v>23</v>
      </c>
      <c r="I96" t="s">
        <v>1462</v>
      </c>
      <c r="J96" t="s">
        <v>1796</v>
      </c>
      <c r="K96" t="s">
        <v>1794</v>
      </c>
      <c r="L96">
        <v>76000</v>
      </c>
    </row>
    <row r="97" spans="1:13" x14ac:dyDescent="0.25">
      <c r="A97" t="s">
        <v>1791</v>
      </c>
      <c r="B97" t="s">
        <v>1007</v>
      </c>
      <c r="C97" t="s">
        <v>1008</v>
      </c>
      <c r="D97" t="s">
        <v>1009</v>
      </c>
      <c r="E97" t="s">
        <v>1010</v>
      </c>
      <c r="F97" t="s">
        <v>1792</v>
      </c>
      <c r="G97" t="s">
        <v>428</v>
      </c>
      <c r="H97" t="s">
        <v>23</v>
      </c>
      <c r="I97" t="s">
        <v>1463</v>
      </c>
      <c r="J97" t="s">
        <v>1793</v>
      </c>
      <c r="K97" t="s">
        <v>1794</v>
      </c>
      <c r="L97">
        <v>57000</v>
      </c>
    </row>
    <row r="98" spans="1:13" x14ac:dyDescent="0.25">
      <c r="A98" t="s">
        <v>1791</v>
      </c>
      <c r="B98" t="s">
        <v>1011</v>
      </c>
      <c r="C98" t="s">
        <v>1012</v>
      </c>
      <c r="D98" t="s">
        <v>1013</v>
      </c>
      <c r="E98" t="s">
        <v>661</v>
      </c>
      <c r="F98" t="s">
        <v>1792</v>
      </c>
      <c r="G98" t="s">
        <v>793</v>
      </c>
      <c r="H98" t="s">
        <v>23</v>
      </c>
      <c r="I98" t="s">
        <v>1464</v>
      </c>
      <c r="J98" t="s">
        <v>1793</v>
      </c>
      <c r="K98" t="s">
        <v>1800</v>
      </c>
      <c r="L98">
        <v>9000</v>
      </c>
    </row>
    <row r="99" spans="1:13" x14ac:dyDescent="0.25">
      <c r="A99" t="s">
        <v>1791</v>
      </c>
      <c r="B99" t="s">
        <v>1014</v>
      </c>
      <c r="C99" t="s">
        <v>1015</v>
      </c>
      <c r="D99" t="s">
        <v>746</v>
      </c>
      <c r="E99" t="s">
        <v>1016</v>
      </c>
      <c r="F99" t="s">
        <v>1792</v>
      </c>
      <c r="G99" t="s">
        <v>748</v>
      </c>
      <c r="H99" t="s">
        <v>23</v>
      </c>
      <c r="I99" t="s">
        <v>1465</v>
      </c>
      <c r="J99" t="s">
        <v>1793</v>
      </c>
      <c r="K99" t="s">
        <v>1795</v>
      </c>
      <c r="L99">
        <v>4500</v>
      </c>
    </row>
    <row r="100" spans="1:13" x14ac:dyDescent="0.25">
      <c r="A100" t="s">
        <v>1791</v>
      </c>
      <c r="B100" t="s">
        <v>1017</v>
      </c>
      <c r="C100" t="s">
        <v>441</v>
      </c>
      <c r="D100" t="s">
        <v>442</v>
      </c>
      <c r="E100" t="s">
        <v>443</v>
      </c>
      <c r="F100" t="s">
        <v>1792</v>
      </c>
      <c r="G100">
        <v>42474735</v>
      </c>
      <c r="H100" t="s">
        <v>10</v>
      </c>
      <c r="I100" t="s">
        <v>1466</v>
      </c>
      <c r="J100" t="s">
        <v>1793</v>
      </c>
      <c r="K100" t="s">
        <v>1794</v>
      </c>
      <c r="L100">
        <v>5000</v>
      </c>
    </row>
    <row r="101" spans="1:13" x14ac:dyDescent="0.25">
      <c r="A101" t="s">
        <v>1791</v>
      </c>
      <c r="B101" t="s">
        <v>1018</v>
      </c>
      <c r="C101" t="s">
        <v>454</v>
      </c>
      <c r="D101" t="s">
        <v>1019</v>
      </c>
      <c r="E101" t="s">
        <v>1020</v>
      </c>
      <c r="F101" t="s">
        <v>1792</v>
      </c>
      <c r="G101" t="s">
        <v>1467</v>
      </c>
      <c r="H101" t="s">
        <v>12</v>
      </c>
      <c r="I101" t="s">
        <v>1468</v>
      </c>
      <c r="J101" t="s">
        <v>1796</v>
      </c>
      <c r="K101" t="s">
        <v>1795</v>
      </c>
      <c r="L101">
        <v>17000</v>
      </c>
    </row>
    <row r="102" spans="1:13" x14ac:dyDescent="0.25">
      <c r="A102" t="s">
        <v>1791</v>
      </c>
      <c r="B102" t="s">
        <v>983</v>
      </c>
      <c r="C102" t="s">
        <v>1021</v>
      </c>
      <c r="D102" t="s">
        <v>985</v>
      </c>
      <c r="E102" t="s">
        <v>379</v>
      </c>
      <c r="F102" t="s">
        <v>1792</v>
      </c>
      <c r="G102" t="s">
        <v>1469</v>
      </c>
      <c r="H102" t="s">
        <v>10</v>
      </c>
      <c r="I102" t="s">
        <v>1470</v>
      </c>
      <c r="J102" t="s">
        <v>1793</v>
      </c>
      <c r="K102" t="s">
        <v>1794</v>
      </c>
      <c r="L102">
        <v>750</v>
      </c>
      <c r="M102">
        <v>25000</v>
      </c>
    </row>
    <row r="103" spans="1:13" x14ac:dyDescent="0.25">
      <c r="A103" t="s">
        <v>1791</v>
      </c>
      <c r="B103" t="s">
        <v>1022</v>
      </c>
      <c r="C103" t="s">
        <v>794</v>
      </c>
      <c r="D103" t="s">
        <v>795</v>
      </c>
      <c r="E103" t="s">
        <v>664</v>
      </c>
      <c r="F103" t="s">
        <v>1792</v>
      </c>
      <c r="G103" t="s">
        <v>1471</v>
      </c>
      <c r="H103" t="s">
        <v>23</v>
      </c>
      <c r="I103" t="s">
        <v>1472</v>
      </c>
      <c r="J103" t="s">
        <v>1793</v>
      </c>
      <c r="K103" t="s">
        <v>1795</v>
      </c>
      <c r="L103">
        <v>16000</v>
      </c>
    </row>
    <row r="104" spans="1:13" x14ac:dyDescent="0.25">
      <c r="A104" t="s">
        <v>1791</v>
      </c>
      <c r="B104" t="s">
        <v>1023</v>
      </c>
      <c r="C104" t="s">
        <v>770</v>
      </c>
      <c r="D104" t="s">
        <v>959</v>
      </c>
      <c r="E104" t="s">
        <v>558</v>
      </c>
      <c r="F104" t="s">
        <v>1792</v>
      </c>
      <c r="G104" t="s">
        <v>771</v>
      </c>
      <c r="H104" t="s">
        <v>23</v>
      </c>
      <c r="I104" t="s">
        <v>1473</v>
      </c>
      <c r="J104" t="s">
        <v>1793</v>
      </c>
      <c r="K104" t="s">
        <v>1795</v>
      </c>
      <c r="L104">
        <v>18000</v>
      </c>
    </row>
    <row r="105" spans="1:13" x14ac:dyDescent="0.25">
      <c r="A105" t="s">
        <v>1791</v>
      </c>
      <c r="B105" t="s">
        <v>1024</v>
      </c>
      <c r="C105" t="s">
        <v>377</v>
      </c>
      <c r="D105" t="s">
        <v>378</v>
      </c>
      <c r="E105" t="s">
        <v>379</v>
      </c>
      <c r="F105" t="s">
        <v>1792</v>
      </c>
      <c r="G105" t="s">
        <v>1474</v>
      </c>
      <c r="H105" t="s">
        <v>10</v>
      </c>
      <c r="I105" t="s">
        <v>1475</v>
      </c>
      <c r="J105" t="s">
        <v>1793</v>
      </c>
      <c r="K105" t="s">
        <v>1795</v>
      </c>
      <c r="L105">
        <v>56000</v>
      </c>
    </row>
    <row r="106" spans="1:13" x14ac:dyDescent="0.25">
      <c r="A106" t="s">
        <v>1791</v>
      </c>
      <c r="B106" t="s">
        <v>1028</v>
      </c>
      <c r="C106" t="s">
        <v>762</v>
      </c>
      <c r="D106" t="s">
        <v>555</v>
      </c>
      <c r="E106" t="s">
        <v>916</v>
      </c>
      <c r="F106" t="s">
        <v>1792</v>
      </c>
      <c r="G106" t="s">
        <v>1477</v>
      </c>
      <c r="H106" t="s">
        <v>23</v>
      </c>
      <c r="I106" t="s">
        <v>1478</v>
      </c>
      <c r="J106" t="s">
        <v>1793</v>
      </c>
      <c r="K106" t="s">
        <v>1795</v>
      </c>
      <c r="L106">
        <v>52000</v>
      </c>
    </row>
    <row r="107" spans="1:13" x14ac:dyDescent="0.25">
      <c r="A107" t="s">
        <v>1791</v>
      </c>
      <c r="B107" t="s">
        <v>1025</v>
      </c>
      <c r="C107" t="s">
        <v>1026</v>
      </c>
      <c r="D107" t="s">
        <v>1027</v>
      </c>
      <c r="E107" t="s">
        <v>497</v>
      </c>
      <c r="F107" t="s">
        <v>1792</v>
      </c>
      <c r="G107">
        <v>10057689</v>
      </c>
      <c r="H107" t="s">
        <v>10</v>
      </c>
      <c r="I107" t="s">
        <v>1476</v>
      </c>
      <c r="J107" t="s">
        <v>1793</v>
      </c>
      <c r="K107" t="s">
        <v>1795</v>
      </c>
      <c r="L107">
        <v>19000</v>
      </c>
    </row>
    <row r="108" spans="1:13" x14ac:dyDescent="0.25">
      <c r="A108" t="s">
        <v>1791</v>
      </c>
      <c r="B108" t="s">
        <v>1029</v>
      </c>
      <c r="C108" t="s">
        <v>1030</v>
      </c>
      <c r="D108" t="s">
        <v>1031</v>
      </c>
      <c r="E108" t="s">
        <v>586</v>
      </c>
      <c r="F108" t="s">
        <v>1792</v>
      </c>
      <c r="G108" t="s">
        <v>587</v>
      </c>
      <c r="H108" t="s">
        <v>23</v>
      </c>
      <c r="I108" t="s">
        <v>1479</v>
      </c>
      <c r="J108" t="s">
        <v>1793</v>
      </c>
      <c r="K108" t="s">
        <v>1794</v>
      </c>
      <c r="L108">
        <v>28000</v>
      </c>
    </row>
    <row r="109" spans="1:13" x14ac:dyDescent="0.25">
      <c r="A109" t="s">
        <v>1791</v>
      </c>
      <c r="B109" t="s">
        <v>1032</v>
      </c>
      <c r="C109" t="s">
        <v>716</v>
      </c>
      <c r="D109" t="s">
        <v>1033</v>
      </c>
      <c r="E109" t="s">
        <v>438</v>
      </c>
      <c r="F109" t="s">
        <v>1792</v>
      </c>
      <c r="G109">
        <v>10060646</v>
      </c>
      <c r="H109" t="s">
        <v>10</v>
      </c>
      <c r="I109" t="s">
        <v>1480</v>
      </c>
      <c r="J109" t="s">
        <v>1797</v>
      </c>
      <c r="K109" t="s">
        <v>1795</v>
      </c>
      <c r="L109">
        <v>28000</v>
      </c>
    </row>
    <row r="110" spans="1:13" x14ac:dyDescent="0.25">
      <c r="A110" t="s">
        <v>1791</v>
      </c>
      <c r="B110" t="s">
        <v>1014</v>
      </c>
      <c r="C110" t="s">
        <v>1034</v>
      </c>
      <c r="D110" t="s">
        <v>746</v>
      </c>
      <c r="E110" t="s">
        <v>1016</v>
      </c>
      <c r="F110" t="s">
        <v>1792</v>
      </c>
      <c r="G110" t="s">
        <v>1481</v>
      </c>
      <c r="H110" t="s">
        <v>23</v>
      </c>
      <c r="I110" t="s">
        <v>1482</v>
      </c>
      <c r="J110" t="s">
        <v>1793</v>
      </c>
      <c r="K110" t="s">
        <v>1795</v>
      </c>
      <c r="L110">
        <v>5000</v>
      </c>
    </row>
    <row r="111" spans="1:13" x14ac:dyDescent="0.25">
      <c r="A111" t="s">
        <v>1791</v>
      </c>
      <c r="B111" t="s">
        <v>1035</v>
      </c>
      <c r="C111" t="s">
        <v>1036</v>
      </c>
      <c r="D111" t="s">
        <v>508</v>
      </c>
      <c r="E111" t="s">
        <v>505</v>
      </c>
      <c r="F111" t="s">
        <v>1792</v>
      </c>
      <c r="G111" t="s">
        <v>1483</v>
      </c>
      <c r="H111" t="s">
        <v>23</v>
      </c>
      <c r="I111" t="s">
        <v>1484</v>
      </c>
      <c r="J111" t="s">
        <v>1793</v>
      </c>
      <c r="K111" t="s">
        <v>1794</v>
      </c>
      <c r="L111">
        <v>7000</v>
      </c>
    </row>
    <row r="112" spans="1:13" x14ac:dyDescent="0.25">
      <c r="A112" t="s">
        <v>1791</v>
      </c>
      <c r="B112" t="s">
        <v>1037</v>
      </c>
      <c r="C112" t="s">
        <v>385</v>
      </c>
      <c r="D112" t="s">
        <v>1038</v>
      </c>
      <c r="E112" t="s">
        <v>386</v>
      </c>
      <c r="F112" t="s">
        <v>1792</v>
      </c>
      <c r="G112" t="s">
        <v>1485</v>
      </c>
      <c r="H112" t="s">
        <v>12</v>
      </c>
      <c r="I112" t="s">
        <v>1486</v>
      </c>
      <c r="J112" t="s">
        <v>1793</v>
      </c>
      <c r="K112" t="s">
        <v>1795</v>
      </c>
      <c r="L112">
        <v>49000</v>
      </c>
    </row>
    <row r="113" spans="1:12" x14ac:dyDescent="0.25">
      <c r="A113" t="s">
        <v>1791</v>
      </c>
      <c r="B113" t="s">
        <v>1039</v>
      </c>
      <c r="C113" t="s">
        <v>1040</v>
      </c>
      <c r="D113" t="s">
        <v>496</v>
      </c>
      <c r="E113" t="s">
        <v>497</v>
      </c>
      <c r="F113" t="s">
        <v>1792</v>
      </c>
      <c r="G113" t="s">
        <v>1487</v>
      </c>
      <c r="H113" t="s">
        <v>23</v>
      </c>
      <c r="I113" t="s">
        <v>1488</v>
      </c>
      <c r="J113" t="s">
        <v>1793</v>
      </c>
      <c r="K113" t="s">
        <v>1794</v>
      </c>
      <c r="L113">
        <v>25000</v>
      </c>
    </row>
    <row r="114" spans="1:12" x14ac:dyDescent="0.25">
      <c r="A114" t="s">
        <v>1791</v>
      </c>
      <c r="B114" t="s">
        <v>1017</v>
      </c>
      <c r="C114" t="s">
        <v>441</v>
      </c>
      <c r="D114" t="s">
        <v>442</v>
      </c>
      <c r="E114" t="s">
        <v>443</v>
      </c>
      <c r="F114" t="s">
        <v>1792</v>
      </c>
      <c r="G114">
        <v>42474738</v>
      </c>
      <c r="H114" t="s">
        <v>10</v>
      </c>
      <c r="I114" t="s">
        <v>1489</v>
      </c>
      <c r="J114" t="s">
        <v>1793</v>
      </c>
      <c r="K114" t="s">
        <v>1794</v>
      </c>
      <c r="L114">
        <v>22000</v>
      </c>
    </row>
    <row r="115" spans="1:12" x14ac:dyDescent="0.25">
      <c r="A115" t="s">
        <v>1791</v>
      </c>
      <c r="B115" t="s">
        <v>1041</v>
      </c>
      <c r="C115" t="s">
        <v>583</v>
      </c>
      <c r="D115" t="s">
        <v>584</v>
      </c>
      <c r="E115" t="s">
        <v>579</v>
      </c>
      <c r="F115" t="s">
        <v>1792</v>
      </c>
      <c r="G115" t="s">
        <v>1490</v>
      </c>
      <c r="H115" t="s">
        <v>12</v>
      </c>
      <c r="I115" t="s">
        <v>1491</v>
      </c>
      <c r="J115" t="s">
        <v>1793</v>
      </c>
      <c r="K115" t="s">
        <v>1795</v>
      </c>
      <c r="L115">
        <v>8600</v>
      </c>
    </row>
    <row r="116" spans="1:12" x14ac:dyDescent="0.25">
      <c r="A116" t="s">
        <v>1791</v>
      </c>
      <c r="B116" t="s">
        <v>1042</v>
      </c>
      <c r="C116" t="s">
        <v>385</v>
      </c>
      <c r="D116" t="s">
        <v>1038</v>
      </c>
      <c r="E116" t="s">
        <v>1043</v>
      </c>
      <c r="F116" t="s">
        <v>1792</v>
      </c>
      <c r="G116" t="s">
        <v>1492</v>
      </c>
      <c r="H116" t="s">
        <v>12</v>
      </c>
      <c r="I116" t="s">
        <v>1493</v>
      </c>
      <c r="J116" t="s">
        <v>1793</v>
      </c>
      <c r="K116" t="s">
        <v>1795</v>
      </c>
      <c r="L116">
        <v>40000</v>
      </c>
    </row>
    <row r="117" spans="1:12" x14ac:dyDescent="0.25">
      <c r="A117" t="s">
        <v>1791</v>
      </c>
      <c r="B117" t="s">
        <v>1044</v>
      </c>
      <c r="C117" t="s">
        <v>1045</v>
      </c>
      <c r="D117" t="s">
        <v>1046</v>
      </c>
      <c r="E117" t="s">
        <v>1047</v>
      </c>
      <c r="F117" t="s">
        <v>1792</v>
      </c>
      <c r="G117" t="s">
        <v>694</v>
      </c>
      <c r="H117" t="s">
        <v>23</v>
      </c>
      <c r="J117" t="s">
        <v>1793</v>
      </c>
      <c r="K117" t="s">
        <v>1794</v>
      </c>
      <c r="L117">
        <v>21000</v>
      </c>
    </row>
    <row r="118" spans="1:12" x14ac:dyDescent="0.25">
      <c r="A118" t="s">
        <v>1791</v>
      </c>
      <c r="B118" t="s">
        <v>1048</v>
      </c>
      <c r="C118" t="s">
        <v>1049</v>
      </c>
      <c r="D118" t="s">
        <v>631</v>
      </c>
      <c r="E118" t="s">
        <v>1050</v>
      </c>
      <c r="F118" t="s">
        <v>1792</v>
      </c>
      <c r="G118" t="s">
        <v>1494</v>
      </c>
      <c r="H118" t="s">
        <v>10</v>
      </c>
      <c r="I118" t="s">
        <v>1495</v>
      </c>
      <c r="J118" t="s">
        <v>1796</v>
      </c>
      <c r="K118" t="s">
        <v>1798</v>
      </c>
      <c r="L118">
        <v>6000</v>
      </c>
    </row>
    <row r="119" spans="1:12" x14ac:dyDescent="0.25">
      <c r="A119" t="s">
        <v>1791</v>
      </c>
      <c r="B119" t="s">
        <v>1051</v>
      </c>
      <c r="C119" t="s">
        <v>605</v>
      </c>
      <c r="D119" t="s">
        <v>606</v>
      </c>
      <c r="E119" t="s">
        <v>607</v>
      </c>
      <c r="F119" t="s">
        <v>1792</v>
      </c>
      <c r="G119" t="s">
        <v>1496</v>
      </c>
      <c r="H119" t="s">
        <v>23</v>
      </c>
      <c r="I119" t="s">
        <v>1497</v>
      </c>
      <c r="J119" t="s">
        <v>1793</v>
      </c>
      <c r="K119" t="s">
        <v>1794</v>
      </c>
      <c r="L119">
        <v>11000</v>
      </c>
    </row>
    <row r="120" spans="1:12" x14ac:dyDescent="0.25">
      <c r="A120" t="s">
        <v>1791</v>
      </c>
      <c r="B120" t="s">
        <v>1054</v>
      </c>
      <c r="C120" t="s">
        <v>730</v>
      </c>
      <c r="D120" t="s">
        <v>1055</v>
      </c>
      <c r="E120" t="s">
        <v>469</v>
      </c>
      <c r="F120" t="s">
        <v>1792</v>
      </c>
      <c r="G120" t="s">
        <v>731</v>
      </c>
      <c r="H120" t="s">
        <v>23</v>
      </c>
      <c r="I120" t="s">
        <v>1500</v>
      </c>
      <c r="J120" t="s">
        <v>1793</v>
      </c>
      <c r="K120" t="s">
        <v>1794</v>
      </c>
      <c r="L120">
        <v>12000</v>
      </c>
    </row>
    <row r="121" spans="1:12" x14ac:dyDescent="0.25">
      <c r="A121" t="s">
        <v>1791</v>
      </c>
      <c r="B121" t="s">
        <v>1052</v>
      </c>
      <c r="C121" t="s">
        <v>1053</v>
      </c>
      <c r="D121" t="s">
        <v>739</v>
      </c>
      <c r="E121" t="s">
        <v>740</v>
      </c>
      <c r="F121" t="s">
        <v>1792</v>
      </c>
      <c r="G121" t="s">
        <v>741</v>
      </c>
      <c r="H121" t="s">
        <v>23</v>
      </c>
      <c r="J121" t="s">
        <v>1793</v>
      </c>
      <c r="K121" t="s">
        <v>1800</v>
      </c>
      <c r="L121">
        <v>14000</v>
      </c>
    </row>
    <row r="122" spans="1:12" x14ac:dyDescent="0.25">
      <c r="A122" t="s">
        <v>1791</v>
      </c>
      <c r="B122" t="s">
        <v>1022</v>
      </c>
      <c r="C122" t="s">
        <v>794</v>
      </c>
      <c r="D122" t="s">
        <v>795</v>
      </c>
      <c r="E122" t="s">
        <v>664</v>
      </c>
      <c r="F122" t="s">
        <v>1792</v>
      </c>
      <c r="G122" t="s">
        <v>1498</v>
      </c>
      <c r="H122" t="s">
        <v>23</v>
      </c>
      <c r="I122" t="s">
        <v>1499</v>
      </c>
      <c r="J122" t="s">
        <v>1793</v>
      </c>
      <c r="K122" t="s">
        <v>1794</v>
      </c>
      <c r="L122">
        <v>18000</v>
      </c>
    </row>
    <row r="123" spans="1:12" x14ac:dyDescent="0.25">
      <c r="A123" t="s">
        <v>1791</v>
      </c>
      <c r="B123" t="s">
        <v>1056</v>
      </c>
      <c r="C123" t="s">
        <v>408</v>
      </c>
      <c r="D123" t="s">
        <v>1057</v>
      </c>
      <c r="E123" t="s">
        <v>409</v>
      </c>
      <c r="F123" t="s">
        <v>1792</v>
      </c>
      <c r="G123" t="s">
        <v>1501</v>
      </c>
      <c r="H123" t="s">
        <v>12</v>
      </c>
      <c r="I123" t="s">
        <v>1502</v>
      </c>
      <c r="J123" t="s">
        <v>1793</v>
      </c>
      <c r="K123" t="s">
        <v>1795</v>
      </c>
      <c r="L123">
        <v>57000</v>
      </c>
    </row>
    <row r="124" spans="1:12" x14ac:dyDescent="0.25">
      <c r="A124" t="s">
        <v>1791</v>
      </c>
      <c r="B124" t="s">
        <v>1058</v>
      </c>
      <c r="C124" t="s">
        <v>1059</v>
      </c>
      <c r="D124" t="s">
        <v>1060</v>
      </c>
      <c r="E124" t="s">
        <v>1061</v>
      </c>
      <c r="F124" t="s">
        <v>1792</v>
      </c>
      <c r="G124" t="s">
        <v>1503</v>
      </c>
      <c r="H124" t="s">
        <v>10</v>
      </c>
      <c r="I124" t="s">
        <v>1504</v>
      </c>
      <c r="J124" t="s">
        <v>1793</v>
      </c>
      <c r="K124" t="s">
        <v>1795</v>
      </c>
      <c r="L124">
        <v>38000</v>
      </c>
    </row>
    <row r="125" spans="1:12" x14ac:dyDescent="0.25">
      <c r="A125" t="s">
        <v>1791</v>
      </c>
      <c r="B125" t="s">
        <v>1028</v>
      </c>
      <c r="C125" t="s">
        <v>762</v>
      </c>
      <c r="D125" t="s">
        <v>555</v>
      </c>
      <c r="E125" t="s">
        <v>916</v>
      </c>
      <c r="F125" t="s">
        <v>1792</v>
      </c>
      <c r="G125" t="s">
        <v>1505</v>
      </c>
      <c r="H125" t="s">
        <v>23</v>
      </c>
      <c r="I125" t="s">
        <v>1506</v>
      </c>
      <c r="J125" t="s">
        <v>1793</v>
      </c>
      <c r="K125" t="s">
        <v>1795</v>
      </c>
      <c r="L125">
        <v>14000</v>
      </c>
    </row>
    <row r="126" spans="1:12" x14ac:dyDescent="0.25">
      <c r="A126" t="s">
        <v>1791</v>
      </c>
      <c r="B126" t="s">
        <v>1018</v>
      </c>
      <c r="C126" t="s">
        <v>454</v>
      </c>
      <c r="D126" t="s">
        <v>1064</v>
      </c>
      <c r="E126" t="s">
        <v>1020</v>
      </c>
      <c r="F126" t="s">
        <v>1792</v>
      </c>
      <c r="G126" t="s">
        <v>1508</v>
      </c>
      <c r="H126" t="s">
        <v>12</v>
      </c>
      <c r="I126" t="s">
        <v>1509</v>
      </c>
      <c r="J126" t="s">
        <v>1793</v>
      </c>
      <c r="K126" t="s">
        <v>1794</v>
      </c>
      <c r="L126">
        <v>15000</v>
      </c>
    </row>
    <row r="127" spans="1:12" x14ac:dyDescent="0.25">
      <c r="A127" t="s">
        <v>1791</v>
      </c>
      <c r="B127" t="s">
        <v>1062</v>
      </c>
      <c r="C127" t="s">
        <v>1063</v>
      </c>
      <c r="D127" t="s">
        <v>732</v>
      </c>
      <c r="E127" t="s">
        <v>733</v>
      </c>
      <c r="F127" t="s">
        <v>1792</v>
      </c>
      <c r="G127" t="s">
        <v>734</v>
      </c>
      <c r="H127" t="s">
        <v>23</v>
      </c>
      <c r="I127" t="s">
        <v>1507</v>
      </c>
      <c r="J127" t="s">
        <v>1793</v>
      </c>
      <c r="K127" t="s">
        <v>1794</v>
      </c>
      <c r="L127">
        <v>17000</v>
      </c>
    </row>
    <row r="128" spans="1:12" x14ac:dyDescent="0.25">
      <c r="A128" t="s">
        <v>1791</v>
      </c>
      <c r="B128" t="s">
        <v>1068</v>
      </c>
      <c r="C128" t="s">
        <v>391</v>
      </c>
      <c r="D128" t="s">
        <v>1069</v>
      </c>
      <c r="E128" t="s">
        <v>386</v>
      </c>
      <c r="F128" t="s">
        <v>1792</v>
      </c>
      <c r="G128" t="s">
        <v>1512</v>
      </c>
      <c r="H128" t="s">
        <v>12</v>
      </c>
      <c r="I128" t="s">
        <v>1513</v>
      </c>
      <c r="J128" t="s">
        <v>1793</v>
      </c>
      <c r="K128" t="s">
        <v>1795</v>
      </c>
      <c r="L128">
        <v>6000</v>
      </c>
    </row>
    <row r="129" spans="1:12" x14ac:dyDescent="0.25">
      <c r="A129" t="s">
        <v>1791</v>
      </c>
      <c r="B129" t="s">
        <v>1065</v>
      </c>
      <c r="C129" t="s">
        <v>1066</v>
      </c>
      <c r="D129" t="s">
        <v>1067</v>
      </c>
      <c r="E129" t="s">
        <v>973</v>
      </c>
      <c r="F129" t="s">
        <v>1792</v>
      </c>
      <c r="G129" t="s">
        <v>1510</v>
      </c>
      <c r="H129" t="s">
        <v>10</v>
      </c>
      <c r="I129" t="s">
        <v>1511</v>
      </c>
      <c r="J129" t="s">
        <v>1793</v>
      </c>
      <c r="K129" t="s">
        <v>1795</v>
      </c>
      <c r="L129">
        <v>7000</v>
      </c>
    </row>
    <row r="130" spans="1:12" x14ac:dyDescent="0.25">
      <c r="A130" t="s">
        <v>1791</v>
      </c>
      <c r="B130" t="s">
        <v>1070</v>
      </c>
      <c r="C130" t="s">
        <v>956</v>
      </c>
      <c r="D130" t="s">
        <v>1071</v>
      </c>
      <c r="E130" t="s">
        <v>545</v>
      </c>
      <c r="F130" t="s">
        <v>1792</v>
      </c>
      <c r="G130" t="s">
        <v>1514</v>
      </c>
      <c r="H130" t="s">
        <v>12</v>
      </c>
      <c r="I130" t="s">
        <v>1515</v>
      </c>
      <c r="J130" t="s">
        <v>1793</v>
      </c>
      <c r="K130" t="s">
        <v>1795</v>
      </c>
      <c r="L130">
        <v>64000</v>
      </c>
    </row>
    <row r="131" spans="1:12" x14ac:dyDescent="0.25">
      <c r="A131" t="s">
        <v>1791</v>
      </c>
      <c r="B131" t="s">
        <v>1072</v>
      </c>
      <c r="C131" t="s">
        <v>728</v>
      </c>
      <c r="D131" t="s">
        <v>468</v>
      </c>
      <c r="E131" t="s">
        <v>469</v>
      </c>
      <c r="F131" t="s">
        <v>1792</v>
      </c>
      <c r="G131" t="s">
        <v>729</v>
      </c>
      <c r="H131" t="s">
        <v>23</v>
      </c>
      <c r="J131" t="s">
        <v>1793</v>
      </c>
      <c r="K131" t="s">
        <v>1802</v>
      </c>
      <c r="L131">
        <v>14500</v>
      </c>
    </row>
    <row r="132" spans="1:12" x14ac:dyDescent="0.25">
      <c r="A132" t="s">
        <v>1791</v>
      </c>
      <c r="B132" t="s">
        <v>1052</v>
      </c>
      <c r="C132" t="s">
        <v>1073</v>
      </c>
      <c r="D132" t="s">
        <v>739</v>
      </c>
      <c r="E132" t="s">
        <v>740</v>
      </c>
      <c r="F132" t="s">
        <v>1792</v>
      </c>
      <c r="G132" t="s">
        <v>742</v>
      </c>
      <c r="H132" t="s">
        <v>23</v>
      </c>
      <c r="I132" t="s">
        <v>1516</v>
      </c>
      <c r="J132" t="s">
        <v>1793</v>
      </c>
      <c r="K132" t="s">
        <v>1800</v>
      </c>
      <c r="L132">
        <v>15000</v>
      </c>
    </row>
    <row r="133" spans="1:12" x14ac:dyDescent="0.25">
      <c r="A133" t="s">
        <v>1791</v>
      </c>
      <c r="B133" t="s">
        <v>1074</v>
      </c>
      <c r="C133" t="s">
        <v>432</v>
      </c>
      <c r="D133" t="s">
        <v>1075</v>
      </c>
      <c r="E133" t="s">
        <v>433</v>
      </c>
      <c r="F133" t="s">
        <v>1792</v>
      </c>
      <c r="G133" t="s">
        <v>1517</v>
      </c>
      <c r="H133" t="s">
        <v>10</v>
      </c>
      <c r="I133" t="s">
        <v>1518</v>
      </c>
      <c r="J133" t="s">
        <v>1793</v>
      </c>
      <c r="K133" t="s">
        <v>1795</v>
      </c>
      <c r="L133">
        <v>97000</v>
      </c>
    </row>
    <row r="134" spans="1:12" x14ac:dyDescent="0.25">
      <c r="A134" t="s">
        <v>1791</v>
      </c>
      <c r="B134" t="s">
        <v>1068</v>
      </c>
      <c r="C134" t="s">
        <v>391</v>
      </c>
      <c r="D134" t="s">
        <v>1069</v>
      </c>
      <c r="E134" t="s">
        <v>386</v>
      </c>
      <c r="F134" t="s">
        <v>1792</v>
      </c>
      <c r="G134" t="s">
        <v>1519</v>
      </c>
      <c r="H134" t="s">
        <v>12</v>
      </c>
      <c r="I134" t="s">
        <v>1520</v>
      </c>
      <c r="J134" t="s">
        <v>1793</v>
      </c>
      <c r="K134" t="s">
        <v>1795</v>
      </c>
      <c r="L134">
        <v>18000</v>
      </c>
    </row>
    <row r="135" spans="1:12" x14ac:dyDescent="0.25">
      <c r="A135" t="s">
        <v>1791</v>
      </c>
      <c r="B135" t="s">
        <v>1056</v>
      </c>
      <c r="C135" t="s">
        <v>408</v>
      </c>
      <c r="D135" t="s">
        <v>1057</v>
      </c>
      <c r="E135" t="s">
        <v>409</v>
      </c>
      <c r="F135" t="s">
        <v>1792</v>
      </c>
      <c r="G135" t="s">
        <v>1521</v>
      </c>
      <c r="H135" t="s">
        <v>12</v>
      </c>
      <c r="I135" t="s">
        <v>1522</v>
      </c>
      <c r="J135" t="s">
        <v>1793</v>
      </c>
      <c r="K135" t="s">
        <v>1795</v>
      </c>
      <c r="L135">
        <v>75000</v>
      </c>
    </row>
    <row r="136" spans="1:12" x14ac:dyDescent="0.25">
      <c r="A136" t="s">
        <v>1791</v>
      </c>
      <c r="B136" t="s">
        <v>1076</v>
      </c>
      <c r="C136" t="s">
        <v>1077</v>
      </c>
      <c r="D136" t="s">
        <v>1078</v>
      </c>
      <c r="E136" t="s">
        <v>1061</v>
      </c>
      <c r="F136" t="s">
        <v>1792</v>
      </c>
      <c r="G136" t="s">
        <v>1523</v>
      </c>
      <c r="H136" t="s">
        <v>10</v>
      </c>
      <c r="I136" t="s">
        <v>1524</v>
      </c>
      <c r="J136" t="s">
        <v>1793</v>
      </c>
      <c r="K136" t="s">
        <v>1795</v>
      </c>
      <c r="L136">
        <v>9000</v>
      </c>
    </row>
    <row r="137" spans="1:12" x14ac:dyDescent="0.25">
      <c r="A137" t="s">
        <v>1791</v>
      </c>
      <c r="B137" t="s">
        <v>1039</v>
      </c>
      <c r="C137" t="s">
        <v>1040</v>
      </c>
      <c r="D137" t="s">
        <v>496</v>
      </c>
      <c r="E137" t="s">
        <v>497</v>
      </c>
      <c r="F137" t="s">
        <v>1792</v>
      </c>
      <c r="G137" t="s">
        <v>1525</v>
      </c>
      <c r="H137" t="s">
        <v>23</v>
      </c>
      <c r="I137" t="s">
        <v>1526</v>
      </c>
      <c r="J137" t="s">
        <v>1793</v>
      </c>
      <c r="K137" t="s">
        <v>1794</v>
      </c>
      <c r="L137">
        <v>41000</v>
      </c>
    </row>
    <row r="138" spans="1:12" x14ac:dyDescent="0.25">
      <c r="A138" t="s">
        <v>1791</v>
      </c>
      <c r="B138" t="s">
        <v>1079</v>
      </c>
      <c r="C138" t="s">
        <v>630</v>
      </c>
      <c r="D138" t="s">
        <v>631</v>
      </c>
      <c r="E138" t="s">
        <v>1050</v>
      </c>
      <c r="F138" t="s">
        <v>1792</v>
      </c>
      <c r="G138" t="s">
        <v>1527</v>
      </c>
      <c r="H138" t="s">
        <v>10</v>
      </c>
      <c r="I138" t="s">
        <v>1528</v>
      </c>
      <c r="J138" t="s">
        <v>1793</v>
      </c>
      <c r="K138" t="s">
        <v>1798</v>
      </c>
      <c r="L138">
        <v>27000</v>
      </c>
    </row>
    <row r="139" spans="1:12" x14ac:dyDescent="0.25">
      <c r="A139" t="s">
        <v>1791</v>
      </c>
      <c r="B139" t="s">
        <v>1080</v>
      </c>
      <c r="C139" t="s">
        <v>1081</v>
      </c>
      <c r="D139" t="s">
        <v>1082</v>
      </c>
      <c r="E139" t="s">
        <v>599</v>
      </c>
      <c r="F139" t="s">
        <v>1792</v>
      </c>
      <c r="G139" t="s">
        <v>1529</v>
      </c>
      <c r="H139" t="s">
        <v>12</v>
      </c>
      <c r="I139" t="s">
        <v>1530</v>
      </c>
      <c r="J139" t="s">
        <v>1796</v>
      </c>
      <c r="K139" t="s">
        <v>1795</v>
      </c>
      <c r="L139">
        <v>18000</v>
      </c>
    </row>
    <row r="140" spans="1:12" x14ac:dyDescent="0.25">
      <c r="A140" t="s">
        <v>1791</v>
      </c>
      <c r="B140" t="s">
        <v>1083</v>
      </c>
      <c r="C140" t="s">
        <v>1084</v>
      </c>
      <c r="D140" t="s">
        <v>1085</v>
      </c>
      <c r="E140" t="s">
        <v>607</v>
      </c>
      <c r="F140" t="s">
        <v>1792</v>
      </c>
      <c r="G140" t="s">
        <v>609</v>
      </c>
      <c r="H140" t="s">
        <v>23</v>
      </c>
      <c r="I140" t="s">
        <v>1531</v>
      </c>
      <c r="J140" t="s">
        <v>1793</v>
      </c>
      <c r="K140" t="s">
        <v>1795</v>
      </c>
      <c r="L140">
        <v>6000</v>
      </c>
    </row>
    <row r="141" spans="1:12" x14ac:dyDescent="0.25">
      <c r="A141" t="s">
        <v>1791</v>
      </c>
      <c r="B141" t="s">
        <v>1086</v>
      </c>
      <c r="C141" t="s">
        <v>1087</v>
      </c>
      <c r="D141" t="s">
        <v>628</v>
      </c>
      <c r="E141" t="s">
        <v>1088</v>
      </c>
      <c r="F141" t="s">
        <v>1792</v>
      </c>
      <c r="G141" t="s">
        <v>629</v>
      </c>
      <c r="H141" t="s">
        <v>23</v>
      </c>
      <c r="I141" t="s">
        <v>1532</v>
      </c>
      <c r="J141" t="s">
        <v>1796</v>
      </c>
      <c r="K141" t="s">
        <v>1794</v>
      </c>
      <c r="L141">
        <v>9000</v>
      </c>
    </row>
    <row r="142" spans="1:12" x14ac:dyDescent="0.25">
      <c r="A142" t="s">
        <v>1791</v>
      </c>
      <c r="C142" t="s">
        <v>1089</v>
      </c>
      <c r="D142" t="s">
        <v>1090</v>
      </c>
      <c r="E142" t="s">
        <v>375</v>
      </c>
      <c r="F142" t="s">
        <v>1792</v>
      </c>
      <c r="G142" t="s">
        <v>808</v>
      </c>
      <c r="H142" t="s">
        <v>23</v>
      </c>
      <c r="I142" t="s">
        <v>1533</v>
      </c>
      <c r="J142" t="s">
        <v>1799</v>
      </c>
      <c r="K142" t="s">
        <v>1794</v>
      </c>
      <c r="L142">
        <v>13000</v>
      </c>
    </row>
    <row r="143" spans="1:12" x14ac:dyDescent="0.25">
      <c r="A143" t="s">
        <v>1791</v>
      </c>
      <c r="B143" t="s">
        <v>1091</v>
      </c>
      <c r="C143" t="s">
        <v>652</v>
      </c>
      <c r="D143" t="s">
        <v>1092</v>
      </c>
      <c r="E143" t="s">
        <v>653</v>
      </c>
      <c r="F143" t="s">
        <v>1792</v>
      </c>
      <c r="G143" t="s">
        <v>1534</v>
      </c>
      <c r="H143" t="s">
        <v>23</v>
      </c>
      <c r="I143" t="s">
        <v>1535</v>
      </c>
      <c r="J143" t="s">
        <v>1793</v>
      </c>
      <c r="K143" t="s">
        <v>1795</v>
      </c>
      <c r="L143">
        <v>12000</v>
      </c>
    </row>
    <row r="144" spans="1:12" x14ac:dyDescent="0.25">
      <c r="A144" t="s">
        <v>1791</v>
      </c>
      <c r="C144" t="s">
        <v>1089</v>
      </c>
      <c r="D144" t="s">
        <v>807</v>
      </c>
      <c r="E144" t="s">
        <v>375</v>
      </c>
      <c r="F144" t="s">
        <v>1792</v>
      </c>
      <c r="G144" t="s">
        <v>809</v>
      </c>
      <c r="H144" t="s">
        <v>23</v>
      </c>
      <c r="I144" t="s">
        <v>1536</v>
      </c>
      <c r="J144" t="s">
        <v>1799</v>
      </c>
      <c r="K144" t="s">
        <v>1794</v>
      </c>
      <c r="L144">
        <v>28000</v>
      </c>
    </row>
    <row r="145" spans="1:12" x14ac:dyDescent="0.25">
      <c r="A145" t="s">
        <v>1791</v>
      </c>
      <c r="B145" t="s">
        <v>1093</v>
      </c>
      <c r="C145" t="s">
        <v>460</v>
      </c>
      <c r="D145" t="s">
        <v>1094</v>
      </c>
      <c r="E145" t="s">
        <v>452</v>
      </c>
      <c r="F145" t="s">
        <v>1792</v>
      </c>
      <c r="G145" t="s">
        <v>1537</v>
      </c>
      <c r="H145" t="s">
        <v>12</v>
      </c>
      <c r="I145" t="s">
        <v>1538</v>
      </c>
      <c r="J145" t="s">
        <v>1793</v>
      </c>
      <c r="K145" t="s">
        <v>1795</v>
      </c>
      <c r="L145">
        <v>46000</v>
      </c>
    </row>
    <row r="146" spans="1:12" x14ac:dyDescent="0.25">
      <c r="A146" t="s">
        <v>1791</v>
      </c>
      <c r="B146" t="s">
        <v>1095</v>
      </c>
      <c r="C146" t="s">
        <v>798</v>
      </c>
      <c r="D146" t="s">
        <v>799</v>
      </c>
      <c r="E146" t="s">
        <v>664</v>
      </c>
      <c r="F146" t="s">
        <v>1792</v>
      </c>
      <c r="G146" t="s">
        <v>1539</v>
      </c>
      <c r="H146" t="s">
        <v>10</v>
      </c>
      <c r="I146" t="s">
        <v>1540</v>
      </c>
      <c r="J146" t="s">
        <v>1793</v>
      </c>
      <c r="K146" t="s">
        <v>1795</v>
      </c>
      <c r="L146">
        <v>11000</v>
      </c>
    </row>
    <row r="147" spans="1:12" x14ac:dyDescent="0.25">
      <c r="A147" t="s">
        <v>1791</v>
      </c>
      <c r="B147" t="s">
        <v>1096</v>
      </c>
      <c r="C147" t="s">
        <v>1097</v>
      </c>
      <c r="D147" t="s">
        <v>1098</v>
      </c>
      <c r="E147" t="s">
        <v>1099</v>
      </c>
      <c r="F147" t="s">
        <v>1792</v>
      </c>
      <c r="G147" t="s">
        <v>1541</v>
      </c>
      <c r="H147" t="s">
        <v>10</v>
      </c>
      <c r="I147" t="s">
        <v>1542</v>
      </c>
      <c r="J147" t="s">
        <v>1793</v>
      </c>
      <c r="K147" t="s">
        <v>1795</v>
      </c>
      <c r="L147">
        <v>46000</v>
      </c>
    </row>
    <row r="148" spans="1:12" x14ac:dyDescent="0.25">
      <c r="A148" t="s">
        <v>1791</v>
      </c>
      <c r="B148" t="s">
        <v>1100</v>
      </c>
      <c r="C148" t="s">
        <v>449</v>
      </c>
      <c r="D148" t="s">
        <v>1101</v>
      </c>
      <c r="E148" t="s">
        <v>450</v>
      </c>
      <c r="F148" t="s">
        <v>1792</v>
      </c>
      <c r="G148" t="s">
        <v>451</v>
      </c>
      <c r="H148" t="s">
        <v>23</v>
      </c>
      <c r="I148" t="s">
        <v>1543</v>
      </c>
      <c r="J148" t="s">
        <v>1793</v>
      </c>
      <c r="K148" t="s">
        <v>1794</v>
      </c>
      <c r="L148">
        <v>11000</v>
      </c>
    </row>
    <row r="149" spans="1:12" x14ac:dyDescent="0.25">
      <c r="A149" t="s">
        <v>1791</v>
      </c>
      <c r="B149" t="s">
        <v>1102</v>
      </c>
      <c r="C149" t="s">
        <v>1103</v>
      </c>
      <c r="D149" t="s">
        <v>1104</v>
      </c>
      <c r="E149" t="s">
        <v>607</v>
      </c>
      <c r="F149" t="s">
        <v>1792</v>
      </c>
      <c r="G149" t="s">
        <v>610</v>
      </c>
      <c r="H149" t="s">
        <v>23</v>
      </c>
      <c r="I149" t="s">
        <v>1544</v>
      </c>
      <c r="J149" t="s">
        <v>1793</v>
      </c>
      <c r="K149" t="s">
        <v>1794</v>
      </c>
      <c r="L149">
        <v>11000</v>
      </c>
    </row>
    <row r="150" spans="1:12" x14ac:dyDescent="0.25">
      <c r="A150" t="s">
        <v>1791</v>
      </c>
      <c r="B150" t="s">
        <v>1074</v>
      </c>
      <c r="C150" t="s">
        <v>432</v>
      </c>
      <c r="D150" t="s">
        <v>1075</v>
      </c>
      <c r="E150" t="s">
        <v>1105</v>
      </c>
      <c r="F150" t="s">
        <v>1792</v>
      </c>
      <c r="G150" t="s">
        <v>1545</v>
      </c>
      <c r="H150" t="s">
        <v>10</v>
      </c>
      <c r="I150" t="s">
        <v>1546</v>
      </c>
      <c r="J150" t="s">
        <v>1793</v>
      </c>
      <c r="K150" t="s">
        <v>1795</v>
      </c>
      <c r="L150">
        <v>82000</v>
      </c>
    </row>
    <row r="151" spans="1:12" x14ac:dyDescent="0.25">
      <c r="A151" t="s">
        <v>1791</v>
      </c>
      <c r="B151" t="s">
        <v>1106</v>
      </c>
      <c r="C151" t="s">
        <v>691</v>
      </c>
      <c r="D151" t="s">
        <v>692</v>
      </c>
      <c r="E151" t="s">
        <v>693</v>
      </c>
      <c r="F151" t="s">
        <v>1792</v>
      </c>
      <c r="G151">
        <v>40272962</v>
      </c>
      <c r="H151" t="s">
        <v>10</v>
      </c>
      <c r="I151" t="s">
        <v>1547</v>
      </c>
      <c r="J151" t="s">
        <v>1793</v>
      </c>
      <c r="K151" t="s">
        <v>1795</v>
      </c>
      <c r="L151">
        <v>24000</v>
      </c>
    </row>
    <row r="152" spans="1:12" x14ac:dyDescent="0.25">
      <c r="A152" t="s">
        <v>1791</v>
      </c>
      <c r="B152" t="s">
        <v>1107</v>
      </c>
      <c r="C152" t="s">
        <v>1108</v>
      </c>
      <c r="D152" t="s">
        <v>1109</v>
      </c>
      <c r="E152" t="s">
        <v>477</v>
      </c>
      <c r="F152" t="s">
        <v>1792</v>
      </c>
      <c r="G152" t="s">
        <v>479</v>
      </c>
      <c r="H152" t="s">
        <v>12</v>
      </c>
      <c r="I152" t="s">
        <v>1548</v>
      </c>
      <c r="J152" t="s">
        <v>1793</v>
      </c>
      <c r="K152" t="s">
        <v>1794</v>
      </c>
      <c r="L152">
        <v>85000</v>
      </c>
    </row>
    <row r="153" spans="1:12" x14ac:dyDescent="0.25">
      <c r="A153" t="s">
        <v>1791</v>
      </c>
      <c r="C153" t="s">
        <v>1110</v>
      </c>
      <c r="D153" t="s">
        <v>1111</v>
      </c>
      <c r="E153" t="s">
        <v>1112</v>
      </c>
      <c r="F153" t="s">
        <v>1792</v>
      </c>
      <c r="G153" t="s">
        <v>1549</v>
      </c>
      <c r="H153" t="s">
        <v>10</v>
      </c>
      <c r="J153" t="s">
        <v>1803</v>
      </c>
      <c r="K153" t="s">
        <v>1800</v>
      </c>
      <c r="L153">
        <v>45000</v>
      </c>
    </row>
    <row r="154" spans="1:12" x14ac:dyDescent="0.25">
      <c r="A154" t="s">
        <v>1791</v>
      </c>
      <c r="B154" t="s">
        <v>872</v>
      </c>
      <c r="C154" t="s">
        <v>1113</v>
      </c>
      <c r="D154" t="s">
        <v>1114</v>
      </c>
      <c r="E154" t="s">
        <v>402</v>
      </c>
      <c r="F154" t="s">
        <v>1792</v>
      </c>
      <c r="G154" t="s">
        <v>1550</v>
      </c>
      <c r="H154" t="s">
        <v>23</v>
      </c>
      <c r="I154" t="s">
        <v>1551</v>
      </c>
      <c r="J154" t="s">
        <v>1793</v>
      </c>
      <c r="K154" t="s">
        <v>1794</v>
      </c>
      <c r="L154">
        <v>40000</v>
      </c>
    </row>
    <row r="155" spans="1:12" x14ac:dyDescent="0.25">
      <c r="A155" t="s">
        <v>1791</v>
      </c>
      <c r="B155" t="s">
        <v>1095</v>
      </c>
      <c r="C155" t="s">
        <v>798</v>
      </c>
      <c r="D155" t="s">
        <v>799</v>
      </c>
      <c r="E155" t="s">
        <v>664</v>
      </c>
      <c r="F155" t="s">
        <v>1792</v>
      </c>
      <c r="G155" t="s">
        <v>1552</v>
      </c>
      <c r="H155" t="s">
        <v>10</v>
      </c>
      <c r="I155" t="s">
        <v>1553</v>
      </c>
      <c r="J155" t="s">
        <v>1793</v>
      </c>
      <c r="K155" t="s">
        <v>1795</v>
      </c>
      <c r="L155">
        <v>8000</v>
      </c>
    </row>
    <row r="156" spans="1:12" x14ac:dyDescent="0.25">
      <c r="A156" t="s">
        <v>1791</v>
      </c>
      <c r="B156" t="s">
        <v>1115</v>
      </c>
      <c r="C156" t="s">
        <v>566</v>
      </c>
      <c r="D156" t="s">
        <v>562</v>
      </c>
      <c r="E156" t="s">
        <v>563</v>
      </c>
      <c r="F156" t="s">
        <v>1792</v>
      </c>
      <c r="G156" t="s">
        <v>567</v>
      </c>
      <c r="H156" t="s">
        <v>23</v>
      </c>
      <c r="I156" t="s">
        <v>1554</v>
      </c>
      <c r="J156" t="s">
        <v>1793</v>
      </c>
      <c r="K156" t="s">
        <v>1794</v>
      </c>
      <c r="L156">
        <v>67000</v>
      </c>
    </row>
    <row r="157" spans="1:12" x14ac:dyDescent="0.25">
      <c r="A157" t="s">
        <v>1791</v>
      </c>
      <c r="B157" t="s">
        <v>1039</v>
      </c>
      <c r="C157" t="s">
        <v>1040</v>
      </c>
      <c r="D157" t="s">
        <v>496</v>
      </c>
      <c r="E157" t="s">
        <v>497</v>
      </c>
      <c r="F157" t="s">
        <v>1792</v>
      </c>
      <c r="G157" t="s">
        <v>1555</v>
      </c>
      <c r="H157" t="s">
        <v>23</v>
      </c>
      <c r="I157" t="s">
        <v>1556</v>
      </c>
      <c r="J157" t="s">
        <v>1793</v>
      </c>
      <c r="K157" t="s">
        <v>1794</v>
      </c>
      <c r="L157">
        <v>46000</v>
      </c>
    </row>
    <row r="158" spans="1:12" x14ac:dyDescent="0.25">
      <c r="A158" t="s">
        <v>1791</v>
      </c>
      <c r="B158" t="s">
        <v>1116</v>
      </c>
      <c r="C158" t="s">
        <v>1117</v>
      </c>
      <c r="D158" t="s">
        <v>1118</v>
      </c>
      <c r="E158" t="s">
        <v>530</v>
      </c>
      <c r="F158" t="s">
        <v>1792</v>
      </c>
      <c r="G158" t="s">
        <v>1557</v>
      </c>
      <c r="H158" t="s">
        <v>12</v>
      </c>
      <c r="I158" t="s">
        <v>1558</v>
      </c>
      <c r="J158" t="s">
        <v>1793</v>
      </c>
      <c r="K158" t="s">
        <v>1795</v>
      </c>
      <c r="L158">
        <v>65000</v>
      </c>
    </row>
    <row r="159" spans="1:12" x14ac:dyDescent="0.25">
      <c r="A159" t="s">
        <v>1791</v>
      </c>
      <c r="B159" t="s">
        <v>1119</v>
      </c>
      <c r="C159" t="s">
        <v>540</v>
      </c>
      <c r="D159" t="s">
        <v>1120</v>
      </c>
      <c r="E159" t="s">
        <v>538</v>
      </c>
      <c r="F159" t="s">
        <v>1792</v>
      </c>
      <c r="G159" t="s">
        <v>1559</v>
      </c>
      <c r="H159" t="s">
        <v>12</v>
      </c>
      <c r="I159" t="s">
        <v>1560</v>
      </c>
      <c r="J159" t="s">
        <v>1793</v>
      </c>
      <c r="K159" t="s">
        <v>1794</v>
      </c>
      <c r="L159">
        <v>137000</v>
      </c>
    </row>
    <row r="160" spans="1:12" x14ac:dyDescent="0.25">
      <c r="A160" t="s">
        <v>1791</v>
      </c>
      <c r="B160" t="s">
        <v>1096</v>
      </c>
      <c r="C160" t="s">
        <v>1097</v>
      </c>
      <c r="D160" t="s">
        <v>1098</v>
      </c>
      <c r="E160" t="s">
        <v>1099</v>
      </c>
      <c r="F160" t="s">
        <v>1792</v>
      </c>
      <c r="G160" t="s">
        <v>1561</v>
      </c>
      <c r="H160" t="s">
        <v>10</v>
      </c>
      <c r="I160" t="s">
        <v>1562</v>
      </c>
      <c r="J160" t="s">
        <v>1793</v>
      </c>
      <c r="K160" t="s">
        <v>1795</v>
      </c>
      <c r="L160">
        <v>35000</v>
      </c>
    </row>
    <row r="161" spans="1:12" x14ac:dyDescent="0.25">
      <c r="A161" t="s">
        <v>1791</v>
      </c>
      <c r="B161" t="s">
        <v>1121</v>
      </c>
      <c r="C161" t="s">
        <v>1122</v>
      </c>
      <c r="D161" t="s">
        <v>481</v>
      </c>
      <c r="E161" t="s">
        <v>482</v>
      </c>
      <c r="F161" t="s">
        <v>1792</v>
      </c>
      <c r="G161" t="s">
        <v>1563</v>
      </c>
      <c r="H161" t="s">
        <v>12</v>
      </c>
      <c r="I161" t="s">
        <v>1564</v>
      </c>
      <c r="J161" t="s">
        <v>1793</v>
      </c>
      <c r="K161" t="s">
        <v>1798</v>
      </c>
      <c r="L161">
        <v>33000</v>
      </c>
    </row>
    <row r="162" spans="1:12" x14ac:dyDescent="0.25">
      <c r="A162" t="s">
        <v>1791</v>
      </c>
      <c r="B162" t="s">
        <v>976</v>
      </c>
      <c r="C162" t="s">
        <v>977</v>
      </c>
      <c r="D162" t="s">
        <v>1123</v>
      </c>
      <c r="E162" t="s">
        <v>661</v>
      </c>
      <c r="F162" t="s">
        <v>1792</v>
      </c>
      <c r="G162" t="s">
        <v>1565</v>
      </c>
      <c r="H162" t="s">
        <v>10</v>
      </c>
      <c r="I162" t="s">
        <v>1566</v>
      </c>
      <c r="J162" t="s">
        <v>1793</v>
      </c>
      <c r="K162" t="s">
        <v>1795</v>
      </c>
      <c r="L162">
        <v>62000</v>
      </c>
    </row>
    <row r="163" spans="1:12" x14ac:dyDescent="0.25">
      <c r="A163" t="s">
        <v>1791</v>
      </c>
      <c r="B163" t="s">
        <v>1119</v>
      </c>
      <c r="C163" t="s">
        <v>540</v>
      </c>
      <c r="D163" t="s">
        <v>1120</v>
      </c>
      <c r="E163" t="s">
        <v>1124</v>
      </c>
      <c r="F163" t="s">
        <v>1792</v>
      </c>
      <c r="G163" t="s">
        <v>1567</v>
      </c>
      <c r="H163" t="s">
        <v>12</v>
      </c>
      <c r="I163" t="s">
        <v>1568</v>
      </c>
      <c r="J163" t="s">
        <v>1793</v>
      </c>
      <c r="K163" t="s">
        <v>1794</v>
      </c>
      <c r="L163">
        <v>60000</v>
      </c>
    </row>
    <row r="164" spans="1:12" x14ac:dyDescent="0.25">
      <c r="A164" t="s">
        <v>1791</v>
      </c>
      <c r="B164" t="s">
        <v>1125</v>
      </c>
      <c r="C164" t="s">
        <v>1126</v>
      </c>
      <c r="D164" t="s">
        <v>1127</v>
      </c>
      <c r="E164" t="s">
        <v>413</v>
      </c>
      <c r="F164" t="s">
        <v>1792</v>
      </c>
      <c r="G164" t="s">
        <v>1569</v>
      </c>
      <c r="H164" t="s">
        <v>23</v>
      </c>
      <c r="I164" t="s">
        <v>1570</v>
      </c>
      <c r="J164" t="s">
        <v>1793</v>
      </c>
      <c r="K164" t="s">
        <v>1794</v>
      </c>
      <c r="L164">
        <v>74000</v>
      </c>
    </row>
    <row r="165" spans="1:12" x14ac:dyDescent="0.25">
      <c r="A165" t="s">
        <v>1791</v>
      </c>
      <c r="B165" t="s">
        <v>1128</v>
      </c>
      <c r="C165" t="s">
        <v>743</v>
      </c>
      <c r="D165" t="s">
        <v>744</v>
      </c>
      <c r="E165" t="s">
        <v>745</v>
      </c>
      <c r="F165" t="s">
        <v>1792</v>
      </c>
      <c r="G165" t="s">
        <v>1571</v>
      </c>
      <c r="H165" t="s">
        <v>10</v>
      </c>
      <c r="I165" t="s">
        <v>1804</v>
      </c>
      <c r="J165" t="s">
        <v>1793</v>
      </c>
      <c r="K165" t="s">
        <v>1795</v>
      </c>
      <c r="L165">
        <v>31000</v>
      </c>
    </row>
    <row r="166" spans="1:12" x14ac:dyDescent="0.25">
      <c r="A166" t="s">
        <v>1791</v>
      </c>
      <c r="B166" t="s">
        <v>1129</v>
      </c>
      <c r="C166" t="s">
        <v>1130</v>
      </c>
      <c r="D166" t="s">
        <v>1131</v>
      </c>
      <c r="E166" t="s">
        <v>413</v>
      </c>
      <c r="F166" t="s">
        <v>1792</v>
      </c>
      <c r="G166" t="s">
        <v>1574</v>
      </c>
      <c r="H166" t="s">
        <v>23</v>
      </c>
      <c r="I166" t="s">
        <v>1575</v>
      </c>
      <c r="J166" t="s">
        <v>1793</v>
      </c>
      <c r="K166" t="s">
        <v>1794</v>
      </c>
      <c r="L166">
        <v>1000</v>
      </c>
    </row>
    <row r="167" spans="1:12" x14ac:dyDescent="0.25">
      <c r="A167" t="s">
        <v>1791</v>
      </c>
      <c r="B167" t="s">
        <v>1093</v>
      </c>
      <c r="C167" t="s">
        <v>460</v>
      </c>
      <c r="D167" t="s">
        <v>1094</v>
      </c>
      <c r="E167" t="s">
        <v>452</v>
      </c>
      <c r="F167" t="s">
        <v>1792</v>
      </c>
      <c r="G167" t="s">
        <v>1572</v>
      </c>
      <c r="H167" t="s">
        <v>12</v>
      </c>
      <c r="I167" t="s">
        <v>1573</v>
      </c>
      <c r="J167" t="s">
        <v>1793</v>
      </c>
      <c r="K167" t="s">
        <v>1795</v>
      </c>
      <c r="L167">
        <v>60000</v>
      </c>
    </row>
    <row r="168" spans="1:12" x14ac:dyDescent="0.25">
      <c r="A168" t="s">
        <v>1791</v>
      </c>
      <c r="B168" t="s">
        <v>1132</v>
      </c>
      <c r="C168" t="s">
        <v>540</v>
      </c>
      <c r="D168" t="s">
        <v>1120</v>
      </c>
      <c r="E168" t="s">
        <v>1133</v>
      </c>
      <c r="F168" t="s">
        <v>1792</v>
      </c>
      <c r="G168" t="s">
        <v>1576</v>
      </c>
      <c r="H168" t="s">
        <v>12</v>
      </c>
      <c r="I168" t="s">
        <v>1577</v>
      </c>
      <c r="J168" t="s">
        <v>1793</v>
      </c>
      <c r="K168" t="s">
        <v>1794</v>
      </c>
      <c r="L168">
        <v>33000</v>
      </c>
    </row>
    <row r="169" spans="1:12" x14ac:dyDescent="0.25">
      <c r="A169" t="s">
        <v>1791</v>
      </c>
      <c r="B169" t="s">
        <v>1134</v>
      </c>
      <c r="C169" t="s">
        <v>671</v>
      </c>
      <c r="D169" t="s">
        <v>1135</v>
      </c>
      <c r="E169" t="s">
        <v>1136</v>
      </c>
      <c r="F169" t="s">
        <v>1792</v>
      </c>
      <c r="G169">
        <v>10057666</v>
      </c>
      <c r="H169" t="s">
        <v>10</v>
      </c>
      <c r="I169" t="s">
        <v>1578</v>
      </c>
      <c r="J169" t="s">
        <v>1793</v>
      </c>
      <c r="K169" t="s">
        <v>1795</v>
      </c>
      <c r="L169">
        <v>22000</v>
      </c>
    </row>
    <row r="170" spans="1:12" x14ac:dyDescent="0.25">
      <c r="A170" t="s">
        <v>1791</v>
      </c>
      <c r="B170" t="s">
        <v>1137</v>
      </c>
      <c r="C170" t="s">
        <v>1138</v>
      </c>
      <c r="D170" t="s">
        <v>1139</v>
      </c>
      <c r="E170" t="s">
        <v>576</v>
      </c>
      <c r="F170" t="s">
        <v>1792</v>
      </c>
      <c r="G170" t="s">
        <v>1579</v>
      </c>
      <c r="H170" t="s">
        <v>10</v>
      </c>
      <c r="I170" t="s">
        <v>1580</v>
      </c>
      <c r="J170" t="s">
        <v>1793</v>
      </c>
      <c r="K170" t="s">
        <v>1794</v>
      </c>
      <c r="L170">
        <v>22000</v>
      </c>
    </row>
    <row r="171" spans="1:12" x14ac:dyDescent="0.25">
      <c r="A171" t="s">
        <v>1791</v>
      </c>
      <c r="B171" t="s">
        <v>1140</v>
      </c>
      <c r="C171" t="s">
        <v>1141</v>
      </c>
      <c r="D171" t="s">
        <v>1142</v>
      </c>
      <c r="E171" t="s">
        <v>1143</v>
      </c>
      <c r="F171" t="s">
        <v>1792</v>
      </c>
      <c r="G171" t="s">
        <v>550</v>
      </c>
      <c r="H171" t="s">
        <v>23</v>
      </c>
      <c r="I171" t="s">
        <v>1581</v>
      </c>
      <c r="J171" t="s">
        <v>1793</v>
      </c>
      <c r="K171" t="s">
        <v>1794</v>
      </c>
      <c r="L171">
        <v>12000</v>
      </c>
    </row>
    <row r="172" spans="1:12" x14ac:dyDescent="0.25">
      <c r="A172" t="s">
        <v>1791</v>
      </c>
      <c r="B172" t="s">
        <v>1129</v>
      </c>
      <c r="C172" t="s">
        <v>1130</v>
      </c>
      <c r="D172" t="s">
        <v>1131</v>
      </c>
      <c r="E172" t="s">
        <v>413</v>
      </c>
      <c r="F172" t="s">
        <v>1792</v>
      </c>
      <c r="G172" t="s">
        <v>1584</v>
      </c>
      <c r="H172" t="s">
        <v>23</v>
      </c>
      <c r="I172" t="s">
        <v>1585</v>
      </c>
      <c r="J172" t="s">
        <v>1793</v>
      </c>
      <c r="K172" t="s">
        <v>1794</v>
      </c>
      <c r="L172">
        <v>72000</v>
      </c>
    </row>
    <row r="173" spans="1:12" x14ac:dyDescent="0.25">
      <c r="A173" t="s">
        <v>1791</v>
      </c>
      <c r="B173" t="s">
        <v>1144</v>
      </c>
      <c r="C173" t="s">
        <v>717</v>
      </c>
      <c r="D173" t="s">
        <v>718</v>
      </c>
      <c r="E173" t="s">
        <v>1145</v>
      </c>
      <c r="F173" t="s">
        <v>1792</v>
      </c>
      <c r="G173" t="s">
        <v>1582</v>
      </c>
      <c r="H173" t="s">
        <v>12</v>
      </c>
      <c r="I173" t="s">
        <v>1583</v>
      </c>
      <c r="J173" t="s">
        <v>1793</v>
      </c>
      <c r="K173" t="s">
        <v>1795</v>
      </c>
      <c r="L173">
        <v>86000</v>
      </c>
    </row>
    <row r="174" spans="1:12" x14ac:dyDescent="0.25">
      <c r="A174" t="s">
        <v>1791</v>
      </c>
      <c r="B174" t="s">
        <v>1146</v>
      </c>
      <c r="C174" t="s">
        <v>1147</v>
      </c>
      <c r="D174" t="s">
        <v>1148</v>
      </c>
      <c r="E174" t="s">
        <v>1047</v>
      </c>
      <c r="F174" t="s">
        <v>1792</v>
      </c>
      <c r="G174" t="s">
        <v>398</v>
      </c>
      <c r="H174" t="s">
        <v>23</v>
      </c>
      <c r="I174" t="s">
        <v>1586</v>
      </c>
      <c r="J174" t="s">
        <v>1793</v>
      </c>
      <c r="K174" t="s">
        <v>1794</v>
      </c>
      <c r="L174">
        <v>27000</v>
      </c>
    </row>
    <row r="175" spans="1:12" x14ac:dyDescent="0.25">
      <c r="A175" t="s">
        <v>1791</v>
      </c>
      <c r="B175" t="s">
        <v>1149</v>
      </c>
      <c r="C175" t="s">
        <v>1150</v>
      </c>
      <c r="D175" t="s">
        <v>548</v>
      </c>
      <c r="E175" t="s">
        <v>549</v>
      </c>
      <c r="F175" t="s">
        <v>1792</v>
      </c>
      <c r="G175" t="s">
        <v>757</v>
      </c>
      <c r="H175" t="s">
        <v>23</v>
      </c>
      <c r="I175" t="s">
        <v>1587</v>
      </c>
      <c r="J175" t="s">
        <v>1793</v>
      </c>
      <c r="K175" t="s">
        <v>1795</v>
      </c>
      <c r="L175">
        <v>54000</v>
      </c>
    </row>
    <row r="176" spans="1:12" x14ac:dyDescent="0.25">
      <c r="A176" t="s">
        <v>1791</v>
      </c>
      <c r="B176" t="s">
        <v>1153</v>
      </c>
      <c r="C176" t="s">
        <v>1154</v>
      </c>
      <c r="D176" t="s">
        <v>1155</v>
      </c>
      <c r="E176" t="s">
        <v>505</v>
      </c>
      <c r="F176" t="s">
        <v>1792</v>
      </c>
      <c r="G176" t="s">
        <v>1592</v>
      </c>
      <c r="H176" t="s">
        <v>23</v>
      </c>
      <c r="I176" t="s">
        <v>1593</v>
      </c>
      <c r="J176" t="s">
        <v>1797</v>
      </c>
      <c r="K176" t="s">
        <v>1794</v>
      </c>
      <c r="L176">
        <v>16000</v>
      </c>
    </row>
    <row r="177" spans="1:12" x14ac:dyDescent="0.25">
      <c r="A177" t="s">
        <v>1791</v>
      </c>
      <c r="B177" t="s">
        <v>1152</v>
      </c>
      <c r="C177" t="s">
        <v>1117</v>
      </c>
      <c r="D177" t="s">
        <v>1118</v>
      </c>
      <c r="E177" t="s">
        <v>530</v>
      </c>
      <c r="F177" t="s">
        <v>1792</v>
      </c>
      <c r="G177" t="s">
        <v>1590</v>
      </c>
      <c r="H177" t="s">
        <v>12</v>
      </c>
      <c r="I177" t="s">
        <v>1591</v>
      </c>
      <c r="J177" t="s">
        <v>1793</v>
      </c>
      <c r="K177" t="s">
        <v>1794</v>
      </c>
      <c r="L177">
        <v>115000</v>
      </c>
    </row>
    <row r="178" spans="1:12" x14ac:dyDescent="0.25">
      <c r="A178" t="s">
        <v>1791</v>
      </c>
      <c r="B178" t="s">
        <v>1125</v>
      </c>
      <c r="C178" t="s">
        <v>1126</v>
      </c>
      <c r="D178" t="s">
        <v>1151</v>
      </c>
      <c r="E178" t="s">
        <v>413</v>
      </c>
      <c r="F178" t="s">
        <v>1792</v>
      </c>
      <c r="G178" t="s">
        <v>1588</v>
      </c>
      <c r="H178" t="s">
        <v>23</v>
      </c>
      <c r="I178" t="s">
        <v>1589</v>
      </c>
      <c r="J178" t="s">
        <v>1793</v>
      </c>
      <c r="K178" t="s">
        <v>1794</v>
      </c>
      <c r="L178">
        <v>98000</v>
      </c>
    </row>
    <row r="179" spans="1:12" x14ac:dyDescent="0.25">
      <c r="A179" t="s">
        <v>1791</v>
      </c>
      <c r="B179" t="s">
        <v>1119</v>
      </c>
      <c r="C179" t="s">
        <v>540</v>
      </c>
      <c r="D179" t="s">
        <v>1120</v>
      </c>
      <c r="E179" t="s">
        <v>1124</v>
      </c>
      <c r="F179" t="s">
        <v>1792</v>
      </c>
      <c r="G179" t="s">
        <v>1594</v>
      </c>
      <c r="H179" t="s">
        <v>12</v>
      </c>
      <c r="I179" t="s">
        <v>1595</v>
      </c>
      <c r="J179" t="s">
        <v>1793</v>
      </c>
      <c r="K179" t="s">
        <v>1794</v>
      </c>
      <c r="L179">
        <v>41000</v>
      </c>
    </row>
    <row r="180" spans="1:12" x14ac:dyDescent="0.25">
      <c r="A180" t="s">
        <v>1791</v>
      </c>
      <c r="B180" t="s">
        <v>1144</v>
      </c>
      <c r="C180" t="s">
        <v>717</v>
      </c>
      <c r="D180" t="s">
        <v>718</v>
      </c>
      <c r="E180" t="s">
        <v>719</v>
      </c>
      <c r="F180" t="s">
        <v>1792</v>
      </c>
      <c r="G180" t="s">
        <v>1596</v>
      </c>
      <c r="H180" t="s">
        <v>12</v>
      </c>
      <c r="I180" t="s">
        <v>1597</v>
      </c>
      <c r="J180" t="s">
        <v>1793</v>
      </c>
      <c r="K180" t="s">
        <v>1795</v>
      </c>
      <c r="L180">
        <v>101000</v>
      </c>
    </row>
    <row r="181" spans="1:12" x14ac:dyDescent="0.25">
      <c r="A181" t="s">
        <v>1791</v>
      </c>
      <c r="B181" t="s">
        <v>1156</v>
      </c>
      <c r="C181" t="s">
        <v>749</v>
      </c>
      <c r="D181" t="s">
        <v>750</v>
      </c>
      <c r="E181" t="s">
        <v>751</v>
      </c>
      <c r="F181" t="s">
        <v>1792</v>
      </c>
      <c r="G181" t="s">
        <v>752</v>
      </c>
      <c r="H181" t="s">
        <v>23</v>
      </c>
      <c r="I181" t="s">
        <v>1598</v>
      </c>
      <c r="J181" t="s">
        <v>1793</v>
      </c>
      <c r="K181" t="s">
        <v>1794</v>
      </c>
      <c r="L181">
        <v>26000</v>
      </c>
    </row>
    <row r="182" spans="1:12" x14ac:dyDescent="0.25">
      <c r="A182" t="s">
        <v>1791</v>
      </c>
      <c r="B182" t="s">
        <v>1157</v>
      </c>
      <c r="C182" t="s">
        <v>663</v>
      </c>
      <c r="D182" t="s">
        <v>965</v>
      </c>
      <c r="E182" t="s">
        <v>664</v>
      </c>
      <c r="F182" t="s">
        <v>1792</v>
      </c>
      <c r="G182" t="s">
        <v>1599</v>
      </c>
      <c r="H182" t="s">
        <v>10</v>
      </c>
      <c r="I182" t="s">
        <v>1600</v>
      </c>
      <c r="J182" t="s">
        <v>1793</v>
      </c>
      <c r="K182" t="s">
        <v>1794</v>
      </c>
      <c r="L182">
        <v>59000</v>
      </c>
    </row>
    <row r="183" spans="1:12" x14ac:dyDescent="0.25">
      <c r="A183" t="s">
        <v>1791</v>
      </c>
      <c r="B183" t="s">
        <v>1158</v>
      </c>
      <c r="C183" t="s">
        <v>1159</v>
      </c>
      <c r="D183" t="s">
        <v>811</v>
      </c>
      <c r="E183" t="s">
        <v>812</v>
      </c>
      <c r="F183" t="s">
        <v>1792</v>
      </c>
      <c r="G183" t="s">
        <v>1601</v>
      </c>
      <c r="H183" t="s">
        <v>23</v>
      </c>
      <c r="I183" t="s">
        <v>1602</v>
      </c>
      <c r="J183" t="s">
        <v>1805</v>
      </c>
      <c r="K183" t="s">
        <v>1794</v>
      </c>
      <c r="L183">
        <v>63000</v>
      </c>
    </row>
    <row r="184" spans="1:12" x14ac:dyDescent="0.25">
      <c r="A184" t="s">
        <v>1791</v>
      </c>
      <c r="B184" t="s">
        <v>1160</v>
      </c>
      <c r="C184" t="s">
        <v>1161</v>
      </c>
      <c r="D184" t="s">
        <v>548</v>
      </c>
      <c r="E184" t="s">
        <v>549</v>
      </c>
      <c r="F184" t="s">
        <v>1792</v>
      </c>
      <c r="G184" t="s">
        <v>756</v>
      </c>
      <c r="H184" t="s">
        <v>23</v>
      </c>
      <c r="I184" t="s">
        <v>1603</v>
      </c>
      <c r="J184" t="s">
        <v>1793</v>
      </c>
      <c r="K184" t="s">
        <v>1795</v>
      </c>
      <c r="L184">
        <v>24000</v>
      </c>
    </row>
    <row r="185" spans="1:12" x14ac:dyDescent="0.25">
      <c r="A185" t="s">
        <v>1791</v>
      </c>
      <c r="B185" t="s">
        <v>1162</v>
      </c>
      <c r="C185" t="s">
        <v>1163</v>
      </c>
      <c r="D185" t="s">
        <v>1164</v>
      </c>
      <c r="E185" t="s">
        <v>1005</v>
      </c>
      <c r="F185" t="s">
        <v>1792</v>
      </c>
      <c r="G185" t="s">
        <v>1604</v>
      </c>
      <c r="H185" t="s">
        <v>10</v>
      </c>
      <c r="I185" t="s">
        <v>1605</v>
      </c>
      <c r="J185" t="s">
        <v>1796</v>
      </c>
      <c r="K185" t="s">
        <v>1795</v>
      </c>
      <c r="L185">
        <v>70000</v>
      </c>
    </row>
    <row r="186" spans="1:12" x14ac:dyDescent="0.25">
      <c r="A186" t="s">
        <v>1791</v>
      </c>
      <c r="B186" t="s">
        <v>1165</v>
      </c>
      <c r="C186" t="s">
        <v>1166</v>
      </c>
      <c r="D186" t="s">
        <v>1167</v>
      </c>
      <c r="E186" t="s">
        <v>1168</v>
      </c>
      <c r="F186" t="s">
        <v>1792</v>
      </c>
      <c r="G186" t="s">
        <v>1606</v>
      </c>
      <c r="H186" t="s">
        <v>23</v>
      </c>
      <c r="I186" t="s">
        <v>1607</v>
      </c>
      <c r="J186" t="s">
        <v>1796</v>
      </c>
      <c r="K186" t="s">
        <v>1794</v>
      </c>
      <c r="L186">
        <v>18000</v>
      </c>
    </row>
    <row r="187" spans="1:12" x14ac:dyDescent="0.25">
      <c r="A187" t="s">
        <v>1791</v>
      </c>
      <c r="B187" t="s">
        <v>1169</v>
      </c>
      <c r="C187" t="s">
        <v>1170</v>
      </c>
      <c r="D187" t="s">
        <v>1171</v>
      </c>
      <c r="E187" t="s">
        <v>973</v>
      </c>
      <c r="F187" t="s">
        <v>1792</v>
      </c>
      <c r="G187" t="s">
        <v>1608</v>
      </c>
      <c r="H187" t="s">
        <v>23</v>
      </c>
      <c r="J187" t="s">
        <v>1793</v>
      </c>
      <c r="K187" t="s">
        <v>1794</v>
      </c>
      <c r="L187">
        <v>34000</v>
      </c>
    </row>
    <row r="188" spans="1:12" x14ac:dyDescent="0.25">
      <c r="A188" t="s">
        <v>1791</v>
      </c>
      <c r="B188" t="s">
        <v>1125</v>
      </c>
      <c r="C188" t="s">
        <v>1126</v>
      </c>
      <c r="D188" t="s">
        <v>1127</v>
      </c>
      <c r="E188" t="s">
        <v>413</v>
      </c>
      <c r="F188" t="s">
        <v>1792</v>
      </c>
      <c r="G188" t="s">
        <v>1609</v>
      </c>
      <c r="H188" t="s">
        <v>23</v>
      </c>
      <c r="I188" t="s">
        <v>1610</v>
      </c>
      <c r="J188" t="s">
        <v>1793</v>
      </c>
      <c r="K188" t="s">
        <v>1794</v>
      </c>
      <c r="L188">
        <v>9000</v>
      </c>
    </row>
    <row r="189" spans="1:12" x14ac:dyDescent="0.25">
      <c r="A189" t="s">
        <v>1791</v>
      </c>
      <c r="B189" t="s">
        <v>1172</v>
      </c>
      <c r="C189" t="s">
        <v>785</v>
      </c>
      <c r="D189" t="s">
        <v>786</v>
      </c>
      <c r="E189" t="s">
        <v>653</v>
      </c>
      <c r="F189" t="s">
        <v>1792</v>
      </c>
      <c r="G189" t="s">
        <v>1611</v>
      </c>
      <c r="H189" t="s">
        <v>23</v>
      </c>
      <c r="I189" t="s">
        <v>1612</v>
      </c>
      <c r="J189" t="s">
        <v>1793</v>
      </c>
      <c r="K189" t="s">
        <v>1794</v>
      </c>
      <c r="L189">
        <v>120000</v>
      </c>
    </row>
    <row r="190" spans="1:12" x14ac:dyDescent="0.25">
      <c r="A190" t="s">
        <v>1791</v>
      </c>
      <c r="B190" t="s">
        <v>1129</v>
      </c>
      <c r="C190" t="s">
        <v>1130</v>
      </c>
      <c r="D190" t="s">
        <v>1131</v>
      </c>
      <c r="E190" t="s">
        <v>413</v>
      </c>
      <c r="F190" t="s">
        <v>1792</v>
      </c>
      <c r="G190" t="s">
        <v>1613</v>
      </c>
      <c r="H190" t="s">
        <v>23</v>
      </c>
      <c r="I190" t="s">
        <v>1614</v>
      </c>
      <c r="J190" t="s">
        <v>1793</v>
      </c>
      <c r="K190" t="s">
        <v>1794</v>
      </c>
      <c r="L190">
        <v>105000</v>
      </c>
    </row>
    <row r="191" spans="1:12" x14ac:dyDescent="0.25">
      <c r="A191" t="s">
        <v>1791</v>
      </c>
      <c r="B191" t="s">
        <v>1173</v>
      </c>
      <c r="C191" t="s">
        <v>827</v>
      </c>
      <c r="D191" t="s">
        <v>1174</v>
      </c>
      <c r="E191" t="s">
        <v>653</v>
      </c>
      <c r="F191" t="s">
        <v>1792</v>
      </c>
      <c r="G191" t="s">
        <v>1615</v>
      </c>
      <c r="H191" t="s">
        <v>12</v>
      </c>
      <c r="I191" t="s">
        <v>1616</v>
      </c>
      <c r="J191" t="s">
        <v>1793</v>
      </c>
      <c r="K191" t="s">
        <v>1795</v>
      </c>
      <c r="L191">
        <v>9000</v>
      </c>
    </row>
    <row r="192" spans="1:12" x14ac:dyDescent="0.25">
      <c r="A192" t="s">
        <v>1791</v>
      </c>
      <c r="B192" t="s">
        <v>1175</v>
      </c>
      <c r="C192" t="s">
        <v>706</v>
      </c>
      <c r="D192" t="s">
        <v>1176</v>
      </c>
      <c r="E192" t="s">
        <v>708</v>
      </c>
      <c r="F192" t="s">
        <v>1792</v>
      </c>
      <c r="G192" t="s">
        <v>1617</v>
      </c>
      <c r="H192" t="s">
        <v>23</v>
      </c>
      <c r="I192">
        <v>100331548</v>
      </c>
      <c r="J192" t="s">
        <v>1793</v>
      </c>
      <c r="K192" t="s">
        <v>1794</v>
      </c>
      <c r="L192">
        <v>78000</v>
      </c>
    </row>
    <row r="193" spans="1:12" x14ac:dyDescent="0.25">
      <c r="A193" t="s">
        <v>1791</v>
      </c>
      <c r="B193" t="s">
        <v>1128</v>
      </c>
      <c r="C193" t="s">
        <v>743</v>
      </c>
      <c r="D193" t="s">
        <v>744</v>
      </c>
      <c r="E193" t="s">
        <v>745</v>
      </c>
      <c r="F193" t="s">
        <v>1792</v>
      </c>
      <c r="G193" t="s">
        <v>1618</v>
      </c>
      <c r="H193" t="s">
        <v>10</v>
      </c>
      <c r="I193" t="s">
        <v>1806</v>
      </c>
      <c r="J193" t="s">
        <v>1793</v>
      </c>
      <c r="K193" t="s">
        <v>1795</v>
      </c>
      <c r="L193">
        <v>82000</v>
      </c>
    </row>
    <row r="194" spans="1:12" x14ac:dyDescent="0.25">
      <c r="A194" t="s">
        <v>1791</v>
      </c>
      <c r="B194" t="s">
        <v>1177</v>
      </c>
      <c r="C194" t="s">
        <v>1178</v>
      </c>
      <c r="D194" t="s">
        <v>1179</v>
      </c>
      <c r="E194" t="s">
        <v>617</v>
      </c>
      <c r="F194" t="s">
        <v>1792</v>
      </c>
      <c r="G194" t="s">
        <v>1619</v>
      </c>
      <c r="H194" t="s">
        <v>10</v>
      </c>
      <c r="I194" t="s">
        <v>1620</v>
      </c>
      <c r="J194" t="s">
        <v>1793</v>
      </c>
      <c r="K194" t="s">
        <v>1795</v>
      </c>
      <c r="L194">
        <v>13000</v>
      </c>
    </row>
    <row r="195" spans="1:12" x14ac:dyDescent="0.25">
      <c r="A195" t="s">
        <v>1791</v>
      </c>
      <c r="B195" t="s">
        <v>1153</v>
      </c>
      <c r="C195" t="s">
        <v>1154</v>
      </c>
      <c r="D195" t="s">
        <v>1155</v>
      </c>
      <c r="E195" t="s">
        <v>505</v>
      </c>
      <c r="F195" t="s">
        <v>1792</v>
      </c>
      <c r="G195" t="s">
        <v>1621</v>
      </c>
      <c r="H195" t="s">
        <v>23</v>
      </c>
      <c r="I195" t="s">
        <v>1622</v>
      </c>
      <c r="J195" t="s">
        <v>1797</v>
      </c>
      <c r="K195" t="s">
        <v>1794</v>
      </c>
      <c r="L195">
        <v>80000</v>
      </c>
    </row>
    <row r="196" spans="1:12" x14ac:dyDescent="0.25">
      <c r="A196" t="s">
        <v>1791</v>
      </c>
      <c r="B196" t="s">
        <v>1180</v>
      </c>
      <c r="C196" t="s">
        <v>1181</v>
      </c>
      <c r="D196" t="s">
        <v>677</v>
      </c>
      <c r="E196" t="s">
        <v>678</v>
      </c>
      <c r="F196" t="s">
        <v>1792</v>
      </c>
      <c r="G196" t="s">
        <v>1625</v>
      </c>
      <c r="H196" t="s">
        <v>10</v>
      </c>
      <c r="I196" t="s">
        <v>1626</v>
      </c>
      <c r="J196" t="s">
        <v>1793</v>
      </c>
      <c r="K196" t="s">
        <v>1795</v>
      </c>
      <c r="L196">
        <v>50000</v>
      </c>
    </row>
    <row r="197" spans="1:12" x14ac:dyDescent="0.25">
      <c r="A197" t="s">
        <v>1791</v>
      </c>
      <c r="B197" t="s">
        <v>1095</v>
      </c>
      <c r="C197" t="s">
        <v>798</v>
      </c>
      <c r="D197" t="s">
        <v>799</v>
      </c>
      <c r="E197" t="s">
        <v>664</v>
      </c>
      <c r="F197" t="s">
        <v>1792</v>
      </c>
      <c r="G197" t="s">
        <v>1623</v>
      </c>
      <c r="H197" t="s">
        <v>10</v>
      </c>
      <c r="I197" t="s">
        <v>1624</v>
      </c>
      <c r="J197" t="s">
        <v>1793</v>
      </c>
      <c r="K197" t="s">
        <v>1795</v>
      </c>
      <c r="L197">
        <v>47000</v>
      </c>
    </row>
    <row r="198" spans="1:12" x14ac:dyDescent="0.25">
      <c r="A198" t="s">
        <v>1791</v>
      </c>
      <c r="B198" t="s">
        <v>1182</v>
      </c>
      <c r="C198" t="s">
        <v>524</v>
      </c>
      <c r="D198" t="s">
        <v>1183</v>
      </c>
      <c r="E198" t="s">
        <v>521</v>
      </c>
      <c r="F198" t="s">
        <v>1792</v>
      </c>
      <c r="G198" t="s">
        <v>525</v>
      </c>
      <c r="H198" t="s">
        <v>23</v>
      </c>
      <c r="I198" t="s">
        <v>1627</v>
      </c>
      <c r="J198" t="s">
        <v>1793</v>
      </c>
      <c r="K198" t="s">
        <v>1794</v>
      </c>
      <c r="L198">
        <v>1600</v>
      </c>
    </row>
    <row r="199" spans="1:12" x14ac:dyDescent="0.25">
      <c r="A199" t="s">
        <v>1791</v>
      </c>
      <c r="B199" t="s">
        <v>1158</v>
      </c>
      <c r="C199" t="s">
        <v>1159</v>
      </c>
      <c r="D199" t="s">
        <v>811</v>
      </c>
      <c r="E199" t="s">
        <v>812</v>
      </c>
      <c r="F199" t="s">
        <v>1792</v>
      </c>
      <c r="G199" t="s">
        <v>1628</v>
      </c>
      <c r="H199" t="s">
        <v>23</v>
      </c>
      <c r="I199" t="s">
        <v>1629</v>
      </c>
      <c r="J199" t="s">
        <v>1793</v>
      </c>
      <c r="K199" t="s">
        <v>1794</v>
      </c>
      <c r="L199">
        <v>89000</v>
      </c>
    </row>
    <row r="200" spans="1:12" x14ac:dyDescent="0.25">
      <c r="A200" t="s">
        <v>1791</v>
      </c>
      <c r="B200" t="s">
        <v>1184</v>
      </c>
      <c r="C200" t="s">
        <v>1185</v>
      </c>
      <c r="D200" t="s">
        <v>1186</v>
      </c>
      <c r="E200" t="s">
        <v>549</v>
      </c>
      <c r="F200" t="s">
        <v>1792</v>
      </c>
      <c r="G200" t="s">
        <v>1630</v>
      </c>
      <c r="H200" t="s">
        <v>12</v>
      </c>
      <c r="I200" t="s">
        <v>1631</v>
      </c>
      <c r="J200" t="s">
        <v>1793</v>
      </c>
      <c r="K200" t="s">
        <v>1794</v>
      </c>
      <c r="L200">
        <v>28000</v>
      </c>
    </row>
    <row r="201" spans="1:12" x14ac:dyDescent="0.25">
      <c r="A201" t="s">
        <v>1791</v>
      </c>
      <c r="B201" t="s">
        <v>1144</v>
      </c>
      <c r="C201" t="s">
        <v>717</v>
      </c>
      <c r="D201" t="s">
        <v>718</v>
      </c>
      <c r="E201" t="s">
        <v>719</v>
      </c>
      <c r="F201" t="s">
        <v>1792</v>
      </c>
      <c r="G201" t="s">
        <v>1632</v>
      </c>
      <c r="H201" t="s">
        <v>12</v>
      </c>
      <c r="I201" t="s">
        <v>1633</v>
      </c>
      <c r="J201" t="s">
        <v>1793</v>
      </c>
      <c r="K201" t="s">
        <v>1794</v>
      </c>
      <c r="L201">
        <v>39000</v>
      </c>
    </row>
    <row r="202" spans="1:12" x14ac:dyDescent="0.25">
      <c r="A202" t="s">
        <v>1791</v>
      </c>
      <c r="B202" t="s">
        <v>1187</v>
      </c>
      <c r="C202" t="s">
        <v>1188</v>
      </c>
      <c r="D202" t="s">
        <v>1189</v>
      </c>
      <c r="E202" t="s">
        <v>664</v>
      </c>
      <c r="F202" t="s">
        <v>1792</v>
      </c>
      <c r="G202" t="s">
        <v>1634</v>
      </c>
      <c r="H202" t="s">
        <v>10</v>
      </c>
      <c r="I202" t="s">
        <v>1635</v>
      </c>
      <c r="J202" t="s">
        <v>1793</v>
      </c>
      <c r="K202" t="s">
        <v>1794</v>
      </c>
      <c r="L202">
        <v>57000</v>
      </c>
    </row>
    <row r="203" spans="1:12" x14ac:dyDescent="0.25">
      <c r="A203" t="s">
        <v>1791</v>
      </c>
      <c r="B203" t="s">
        <v>1190</v>
      </c>
      <c r="C203" t="s">
        <v>1191</v>
      </c>
      <c r="D203" t="s">
        <v>1192</v>
      </c>
      <c r="E203" t="s">
        <v>14</v>
      </c>
      <c r="F203" t="s">
        <v>1792</v>
      </c>
      <c r="G203" t="s">
        <v>684</v>
      </c>
      <c r="H203" t="s">
        <v>23</v>
      </c>
      <c r="I203" t="s">
        <v>1636</v>
      </c>
      <c r="J203" t="s">
        <v>1793</v>
      </c>
      <c r="K203" t="s">
        <v>1794</v>
      </c>
      <c r="L203">
        <v>40000</v>
      </c>
    </row>
    <row r="204" spans="1:12" x14ac:dyDescent="0.25">
      <c r="A204" t="s">
        <v>1791</v>
      </c>
      <c r="B204" t="s">
        <v>1193</v>
      </c>
      <c r="C204" t="s">
        <v>1194</v>
      </c>
      <c r="D204" t="s">
        <v>1195</v>
      </c>
      <c r="E204" t="s">
        <v>534</v>
      </c>
      <c r="F204" t="s">
        <v>1792</v>
      </c>
      <c r="G204" t="s">
        <v>1637</v>
      </c>
      <c r="H204" t="s">
        <v>10</v>
      </c>
      <c r="I204" t="s">
        <v>1638</v>
      </c>
      <c r="J204" t="s">
        <v>1796</v>
      </c>
      <c r="K204" t="s">
        <v>1795</v>
      </c>
      <c r="L204">
        <v>10000</v>
      </c>
    </row>
    <row r="205" spans="1:12" x14ac:dyDescent="0.25">
      <c r="A205" t="s">
        <v>1791</v>
      </c>
      <c r="B205" t="s">
        <v>1175</v>
      </c>
      <c r="C205" t="s">
        <v>706</v>
      </c>
      <c r="D205" t="s">
        <v>1176</v>
      </c>
      <c r="E205" t="s">
        <v>708</v>
      </c>
      <c r="F205" t="s">
        <v>1792</v>
      </c>
      <c r="G205" t="s">
        <v>1641</v>
      </c>
      <c r="H205" t="s">
        <v>23</v>
      </c>
      <c r="I205">
        <v>100331547</v>
      </c>
      <c r="J205" t="s">
        <v>1793</v>
      </c>
      <c r="K205" t="s">
        <v>1794</v>
      </c>
      <c r="L205">
        <v>57000</v>
      </c>
    </row>
    <row r="206" spans="1:12" x14ac:dyDescent="0.25">
      <c r="A206" t="s">
        <v>1791</v>
      </c>
      <c r="B206" t="s">
        <v>1196</v>
      </c>
      <c r="C206" t="s">
        <v>776</v>
      </c>
      <c r="D206" t="s">
        <v>777</v>
      </c>
      <c r="E206" t="s">
        <v>576</v>
      </c>
      <c r="F206" t="s">
        <v>1792</v>
      </c>
      <c r="G206" t="s">
        <v>1639</v>
      </c>
      <c r="H206" t="s">
        <v>10</v>
      </c>
      <c r="I206" t="s">
        <v>1640</v>
      </c>
      <c r="J206" t="s">
        <v>1793</v>
      </c>
      <c r="K206" t="s">
        <v>1794</v>
      </c>
      <c r="L206">
        <v>50000</v>
      </c>
    </row>
    <row r="207" spans="1:12" x14ac:dyDescent="0.25">
      <c r="A207" t="s">
        <v>1791</v>
      </c>
      <c r="B207" t="s">
        <v>1197</v>
      </c>
      <c r="C207" t="s">
        <v>1198</v>
      </c>
      <c r="D207" t="s">
        <v>616</v>
      </c>
      <c r="E207" t="s">
        <v>617</v>
      </c>
      <c r="F207" t="s">
        <v>1792</v>
      </c>
      <c r="G207" t="s">
        <v>1642</v>
      </c>
      <c r="H207" t="s">
        <v>10</v>
      </c>
      <c r="I207" t="s">
        <v>1643</v>
      </c>
      <c r="J207" t="s">
        <v>1793</v>
      </c>
      <c r="K207" t="s">
        <v>1795</v>
      </c>
      <c r="L207">
        <v>29000</v>
      </c>
    </row>
    <row r="208" spans="1:12" x14ac:dyDescent="0.25">
      <c r="A208" t="s">
        <v>1791</v>
      </c>
      <c r="B208" t="s">
        <v>1199</v>
      </c>
      <c r="C208" t="s">
        <v>1200</v>
      </c>
      <c r="D208" t="s">
        <v>1201</v>
      </c>
      <c r="E208" t="s">
        <v>395</v>
      </c>
      <c r="F208" t="s">
        <v>1792</v>
      </c>
      <c r="G208" t="s">
        <v>1644</v>
      </c>
      <c r="H208" t="s">
        <v>12</v>
      </c>
      <c r="I208" t="s">
        <v>1645</v>
      </c>
      <c r="J208" t="s">
        <v>1793</v>
      </c>
      <c r="K208" t="s">
        <v>1795</v>
      </c>
      <c r="L208">
        <v>17000</v>
      </c>
    </row>
    <row r="209" spans="1:12" x14ac:dyDescent="0.25">
      <c r="A209" t="s">
        <v>1791</v>
      </c>
      <c r="B209" t="s">
        <v>1202</v>
      </c>
      <c r="C209" t="s">
        <v>662</v>
      </c>
      <c r="D209" t="s">
        <v>1203</v>
      </c>
      <c r="E209" t="s">
        <v>1204</v>
      </c>
      <c r="F209" t="s">
        <v>1792</v>
      </c>
      <c r="G209">
        <v>10057691</v>
      </c>
      <c r="H209" t="s">
        <v>10</v>
      </c>
      <c r="I209" t="s">
        <v>1646</v>
      </c>
      <c r="J209" t="s">
        <v>1793</v>
      </c>
      <c r="K209" t="s">
        <v>1798</v>
      </c>
      <c r="L209">
        <v>34000</v>
      </c>
    </row>
    <row r="210" spans="1:12" x14ac:dyDescent="0.25">
      <c r="A210" t="s">
        <v>1791</v>
      </c>
      <c r="B210" t="s">
        <v>1205</v>
      </c>
      <c r="C210" t="s">
        <v>1206</v>
      </c>
      <c r="D210" t="s">
        <v>1207</v>
      </c>
      <c r="E210" t="s">
        <v>800</v>
      </c>
      <c r="F210" t="s">
        <v>1792</v>
      </c>
      <c r="G210">
        <v>10060150</v>
      </c>
      <c r="H210" t="s">
        <v>10</v>
      </c>
      <c r="I210" t="s">
        <v>1647</v>
      </c>
      <c r="J210" t="s">
        <v>1793</v>
      </c>
      <c r="K210" t="s">
        <v>1795</v>
      </c>
      <c r="L210">
        <v>17000</v>
      </c>
    </row>
    <row r="211" spans="1:12" x14ac:dyDescent="0.25">
      <c r="A211" t="s">
        <v>1791</v>
      </c>
      <c r="B211" t="s">
        <v>1208</v>
      </c>
      <c r="C211" t="s">
        <v>373</v>
      </c>
      <c r="D211" t="s">
        <v>374</v>
      </c>
      <c r="E211" t="s">
        <v>375</v>
      </c>
      <c r="F211" t="s">
        <v>1792</v>
      </c>
      <c r="G211" t="s">
        <v>1648</v>
      </c>
      <c r="H211" t="s">
        <v>23</v>
      </c>
      <c r="I211" t="s">
        <v>1649</v>
      </c>
      <c r="J211" t="s">
        <v>1797</v>
      </c>
      <c r="K211" t="s">
        <v>1794</v>
      </c>
      <c r="L211">
        <v>23000</v>
      </c>
    </row>
    <row r="212" spans="1:12" x14ac:dyDescent="0.25">
      <c r="A212" t="s">
        <v>1791</v>
      </c>
      <c r="B212" t="s">
        <v>1209</v>
      </c>
      <c r="C212" t="s">
        <v>823</v>
      </c>
      <c r="D212" t="s">
        <v>824</v>
      </c>
      <c r="E212" t="s">
        <v>586</v>
      </c>
      <c r="F212" t="s">
        <v>1792</v>
      </c>
      <c r="G212" t="s">
        <v>1650</v>
      </c>
      <c r="H212" t="s">
        <v>23</v>
      </c>
      <c r="I212" t="s">
        <v>1651</v>
      </c>
      <c r="J212" t="s">
        <v>1793</v>
      </c>
      <c r="K212" t="s">
        <v>1794</v>
      </c>
      <c r="L212">
        <v>101000</v>
      </c>
    </row>
    <row r="213" spans="1:12" x14ac:dyDescent="0.25">
      <c r="A213" t="s">
        <v>1791</v>
      </c>
      <c r="B213" t="s">
        <v>1210</v>
      </c>
      <c r="C213" t="s">
        <v>1159</v>
      </c>
      <c r="D213" t="s">
        <v>811</v>
      </c>
      <c r="E213" t="s">
        <v>812</v>
      </c>
      <c r="F213" t="s">
        <v>1792</v>
      </c>
      <c r="G213" t="s">
        <v>1652</v>
      </c>
      <c r="H213" t="s">
        <v>23</v>
      </c>
      <c r="I213" t="s">
        <v>1653</v>
      </c>
      <c r="J213" t="s">
        <v>1793</v>
      </c>
      <c r="K213" t="s">
        <v>1794</v>
      </c>
      <c r="L213">
        <v>32000</v>
      </c>
    </row>
    <row r="214" spans="1:12" x14ac:dyDescent="0.25">
      <c r="A214" t="s">
        <v>1791</v>
      </c>
      <c r="B214" t="s">
        <v>1162</v>
      </c>
      <c r="C214" t="s">
        <v>1163</v>
      </c>
      <c r="D214" t="s">
        <v>437</v>
      </c>
      <c r="E214" t="s">
        <v>1005</v>
      </c>
      <c r="F214" t="s">
        <v>1792</v>
      </c>
      <c r="G214" t="s">
        <v>1656</v>
      </c>
      <c r="H214" t="s">
        <v>10</v>
      </c>
      <c r="I214" t="s">
        <v>1657</v>
      </c>
      <c r="J214" t="s">
        <v>1793</v>
      </c>
      <c r="K214" t="s">
        <v>1795</v>
      </c>
      <c r="L214">
        <v>44000</v>
      </c>
    </row>
    <row r="215" spans="1:12" x14ac:dyDescent="0.25">
      <c r="A215" t="s">
        <v>1791</v>
      </c>
      <c r="B215" t="s">
        <v>1211</v>
      </c>
      <c r="C215" t="s">
        <v>488</v>
      </c>
      <c r="D215" t="s">
        <v>1212</v>
      </c>
      <c r="E215" t="s">
        <v>485</v>
      </c>
      <c r="F215" t="s">
        <v>1792</v>
      </c>
      <c r="G215" t="s">
        <v>1654</v>
      </c>
      <c r="H215" t="s">
        <v>23</v>
      </c>
      <c r="I215" t="s">
        <v>1655</v>
      </c>
      <c r="J215" t="s">
        <v>1793</v>
      </c>
      <c r="K215" t="s">
        <v>1795</v>
      </c>
      <c r="L215">
        <v>44000</v>
      </c>
    </row>
    <row r="216" spans="1:12" x14ac:dyDescent="0.25">
      <c r="A216" t="s">
        <v>1791</v>
      </c>
      <c r="B216" t="s">
        <v>1213</v>
      </c>
      <c r="C216" t="s">
        <v>561</v>
      </c>
      <c r="D216" t="s">
        <v>1214</v>
      </c>
      <c r="E216" t="s">
        <v>563</v>
      </c>
      <c r="F216" t="s">
        <v>1792</v>
      </c>
      <c r="G216" t="s">
        <v>564</v>
      </c>
      <c r="H216" t="s">
        <v>23</v>
      </c>
      <c r="I216" t="s">
        <v>1658</v>
      </c>
      <c r="J216" t="s">
        <v>1793</v>
      </c>
      <c r="K216" t="s">
        <v>1795</v>
      </c>
      <c r="L216">
        <v>6000</v>
      </c>
    </row>
    <row r="217" spans="1:12" x14ac:dyDescent="0.25">
      <c r="A217" t="s">
        <v>1791</v>
      </c>
      <c r="B217" t="s">
        <v>1215</v>
      </c>
      <c r="C217" t="s">
        <v>669</v>
      </c>
      <c r="D217" t="s">
        <v>1135</v>
      </c>
      <c r="E217" t="s">
        <v>670</v>
      </c>
      <c r="F217" t="s">
        <v>1792</v>
      </c>
      <c r="G217" t="s">
        <v>1659</v>
      </c>
      <c r="H217" t="s">
        <v>10</v>
      </c>
      <c r="I217" t="s">
        <v>1660</v>
      </c>
      <c r="J217" t="s">
        <v>1793</v>
      </c>
      <c r="K217" t="s">
        <v>1795</v>
      </c>
      <c r="L217">
        <v>11000</v>
      </c>
    </row>
    <row r="218" spans="1:12" x14ac:dyDescent="0.25">
      <c r="A218" t="s">
        <v>1791</v>
      </c>
      <c r="B218" t="s">
        <v>1095</v>
      </c>
      <c r="C218" t="s">
        <v>798</v>
      </c>
      <c r="D218" t="s">
        <v>799</v>
      </c>
      <c r="E218" t="s">
        <v>664</v>
      </c>
      <c r="F218" t="s">
        <v>1792</v>
      </c>
      <c r="G218" t="s">
        <v>1661</v>
      </c>
      <c r="H218" t="s">
        <v>10</v>
      </c>
      <c r="I218" t="s">
        <v>1662</v>
      </c>
      <c r="J218" t="s">
        <v>1793</v>
      </c>
      <c r="K218" t="s">
        <v>1795</v>
      </c>
      <c r="L218">
        <v>68000</v>
      </c>
    </row>
    <row r="219" spans="1:12" x14ac:dyDescent="0.25">
      <c r="A219" t="s">
        <v>1791</v>
      </c>
      <c r="B219" t="s">
        <v>1216</v>
      </c>
      <c r="C219" t="s">
        <v>1217</v>
      </c>
      <c r="D219" t="s">
        <v>1214</v>
      </c>
      <c r="E219" t="s">
        <v>563</v>
      </c>
      <c r="F219" t="s">
        <v>1792</v>
      </c>
      <c r="G219" t="s">
        <v>565</v>
      </c>
      <c r="H219" t="s">
        <v>23</v>
      </c>
      <c r="I219" t="s">
        <v>1663</v>
      </c>
      <c r="J219" t="s">
        <v>1793</v>
      </c>
      <c r="K219" t="s">
        <v>1794</v>
      </c>
      <c r="L219">
        <v>3000</v>
      </c>
    </row>
    <row r="220" spans="1:12" x14ac:dyDescent="0.25">
      <c r="A220" t="s">
        <v>1791</v>
      </c>
      <c r="B220" t="s">
        <v>1218</v>
      </c>
      <c r="C220" t="s">
        <v>689</v>
      </c>
      <c r="D220" t="s">
        <v>1219</v>
      </c>
      <c r="E220" t="s">
        <v>1220</v>
      </c>
      <c r="F220" t="s">
        <v>1792</v>
      </c>
      <c r="G220" t="s">
        <v>1664</v>
      </c>
      <c r="H220" t="s">
        <v>12</v>
      </c>
      <c r="J220" t="s">
        <v>1793</v>
      </c>
      <c r="K220" t="s">
        <v>1794</v>
      </c>
      <c r="L220">
        <v>16000</v>
      </c>
    </row>
    <row r="221" spans="1:12" x14ac:dyDescent="0.25">
      <c r="A221" t="s">
        <v>1791</v>
      </c>
      <c r="B221" t="s">
        <v>1221</v>
      </c>
      <c r="C221" t="s">
        <v>1222</v>
      </c>
      <c r="D221" t="s">
        <v>829</v>
      </c>
      <c r="E221" t="s">
        <v>1223</v>
      </c>
      <c r="F221" t="s">
        <v>1792</v>
      </c>
      <c r="G221" t="s">
        <v>1665</v>
      </c>
      <c r="H221" t="s">
        <v>10</v>
      </c>
      <c r="I221" t="s">
        <v>1666</v>
      </c>
      <c r="J221" t="s">
        <v>1793</v>
      </c>
      <c r="K221" t="s">
        <v>1795</v>
      </c>
      <c r="L221">
        <v>35000</v>
      </c>
    </row>
    <row r="222" spans="1:12" x14ac:dyDescent="0.25">
      <c r="A222" t="s">
        <v>1791</v>
      </c>
      <c r="B222" t="s">
        <v>1224</v>
      </c>
      <c r="C222" t="s">
        <v>639</v>
      </c>
      <c r="D222" t="s">
        <v>640</v>
      </c>
      <c r="E222" t="s">
        <v>637</v>
      </c>
      <c r="F222" t="s">
        <v>1792</v>
      </c>
      <c r="G222" t="s">
        <v>1667</v>
      </c>
      <c r="H222" t="s">
        <v>12</v>
      </c>
      <c r="I222" t="s">
        <v>1668</v>
      </c>
      <c r="J222" t="s">
        <v>1793</v>
      </c>
      <c r="K222" t="s">
        <v>1795</v>
      </c>
      <c r="L222">
        <v>58000</v>
      </c>
    </row>
    <row r="223" spans="1:12" x14ac:dyDescent="0.25">
      <c r="A223" t="s">
        <v>1791</v>
      </c>
      <c r="B223" t="s">
        <v>1225</v>
      </c>
      <c r="C223" t="s">
        <v>1226</v>
      </c>
      <c r="D223" t="s">
        <v>786</v>
      </c>
      <c r="E223" t="s">
        <v>653</v>
      </c>
      <c r="F223" t="s">
        <v>1792</v>
      </c>
      <c r="G223" t="s">
        <v>830</v>
      </c>
      <c r="H223" t="s">
        <v>23</v>
      </c>
      <c r="I223" t="s">
        <v>1669</v>
      </c>
      <c r="J223" t="s">
        <v>1793</v>
      </c>
      <c r="K223" t="s">
        <v>1794</v>
      </c>
      <c r="L223">
        <v>19000</v>
      </c>
    </row>
    <row r="224" spans="1:12" x14ac:dyDescent="0.25">
      <c r="A224" t="s">
        <v>1791</v>
      </c>
      <c r="B224" t="s">
        <v>1209</v>
      </c>
      <c r="C224" t="s">
        <v>823</v>
      </c>
      <c r="D224" t="s">
        <v>824</v>
      </c>
      <c r="E224" t="s">
        <v>586</v>
      </c>
      <c r="F224" t="s">
        <v>1792</v>
      </c>
      <c r="G224" t="s">
        <v>1670</v>
      </c>
      <c r="H224" t="s">
        <v>23</v>
      </c>
      <c r="I224" t="s">
        <v>1671</v>
      </c>
      <c r="J224" t="s">
        <v>1793</v>
      </c>
      <c r="K224" t="s">
        <v>1794</v>
      </c>
      <c r="L224">
        <v>85000</v>
      </c>
    </row>
    <row r="225" spans="1:12" x14ac:dyDescent="0.25">
      <c r="A225" t="s">
        <v>1791</v>
      </c>
      <c r="B225" t="s">
        <v>1227</v>
      </c>
      <c r="C225" t="s">
        <v>687</v>
      </c>
      <c r="D225" t="s">
        <v>1228</v>
      </c>
      <c r="E225" t="s">
        <v>1220</v>
      </c>
      <c r="F225" t="s">
        <v>1792</v>
      </c>
      <c r="G225" t="s">
        <v>688</v>
      </c>
      <c r="H225" t="s">
        <v>12</v>
      </c>
      <c r="J225" t="s">
        <v>1793</v>
      </c>
      <c r="K225" t="s">
        <v>1800</v>
      </c>
      <c r="L225">
        <v>46000</v>
      </c>
    </row>
    <row r="226" spans="1:12" x14ac:dyDescent="0.25">
      <c r="A226" t="s">
        <v>1791</v>
      </c>
      <c r="B226" t="s">
        <v>1229</v>
      </c>
      <c r="C226" t="s">
        <v>1230</v>
      </c>
      <c r="D226" t="s">
        <v>1167</v>
      </c>
      <c r="E226" t="s">
        <v>1168</v>
      </c>
      <c r="F226" t="s">
        <v>1792</v>
      </c>
      <c r="G226" t="s">
        <v>1672</v>
      </c>
      <c r="H226" t="s">
        <v>23</v>
      </c>
      <c r="I226" t="s">
        <v>1673</v>
      </c>
      <c r="J226" t="s">
        <v>1796</v>
      </c>
      <c r="K226" t="s">
        <v>1795</v>
      </c>
      <c r="L226">
        <v>30000</v>
      </c>
    </row>
    <row r="227" spans="1:12" x14ac:dyDescent="0.25">
      <c r="A227" t="s">
        <v>1791</v>
      </c>
      <c r="B227" t="s">
        <v>1107</v>
      </c>
      <c r="C227" t="s">
        <v>1108</v>
      </c>
      <c r="D227" t="s">
        <v>1109</v>
      </c>
      <c r="E227" t="s">
        <v>477</v>
      </c>
      <c r="F227" t="s">
        <v>1792</v>
      </c>
      <c r="G227" t="s">
        <v>1674</v>
      </c>
      <c r="H227" t="s">
        <v>12</v>
      </c>
      <c r="I227" t="s">
        <v>1675</v>
      </c>
      <c r="J227" t="s">
        <v>1793</v>
      </c>
      <c r="K227" t="s">
        <v>1794</v>
      </c>
      <c r="L227">
        <v>64000</v>
      </c>
    </row>
    <row r="228" spans="1:12" x14ac:dyDescent="0.25">
      <c r="A228" t="s">
        <v>1791</v>
      </c>
      <c r="B228" t="s">
        <v>1231</v>
      </c>
      <c r="C228" t="s">
        <v>465</v>
      </c>
      <c r="D228" t="s">
        <v>1232</v>
      </c>
      <c r="E228" t="s">
        <v>466</v>
      </c>
      <c r="F228" t="s">
        <v>1792</v>
      </c>
      <c r="G228" t="s">
        <v>1676</v>
      </c>
      <c r="H228" t="s">
        <v>10</v>
      </c>
      <c r="I228" t="s">
        <v>1677</v>
      </c>
      <c r="J228" t="s">
        <v>1807</v>
      </c>
      <c r="K228" t="s">
        <v>1795</v>
      </c>
      <c r="L228">
        <v>6250</v>
      </c>
    </row>
    <row r="229" spans="1:12" x14ac:dyDescent="0.25">
      <c r="A229" t="s">
        <v>1791</v>
      </c>
      <c r="B229" t="s">
        <v>484</v>
      </c>
      <c r="C229" t="s">
        <v>1233</v>
      </c>
      <c r="D229" t="s">
        <v>1234</v>
      </c>
      <c r="E229" t="s">
        <v>653</v>
      </c>
      <c r="F229" t="s">
        <v>1792</v>
      </c>
      <c r="G229" t="s">
        <v>1678</v>
      </c>
      <c r="H229" t="s">
        <v>23</v>
      </c>
      <c r="I229" t="s">
        <v>1679</v>
      </c>
      <c r="J229" t="s">
        <v>1793</v>
      </c>
      <c r="K229" t="s">
        <v>1794</v>
      </c>
      <c r="L229">
        <v>82000</v>
      </c>
    </row>
    <row r="230" spans="1:12" x14ac:dyDescent="0.25">
      <c r="A230" t="s">
        <v>1791</v>
      </c>
      <c r="B230" t="s">
        <v>1235</v>
      </c>
      <c r="C230" t="s">
        <v>1236</v>
      </c>
      <c r="D230" t="s">
        <v>1237</v>
      </c>
      <c r="E230" t="s">
        <v>551</v>
      </c>
      <c r="F230" t="s">
        <v>1792</v>
      </c>
      <c r="G230" t="s">
        <v>1680</v>
      </c>
      <c r="H230" t="s">
        <v>10</v>
      </c>
      <c r="I230" t="s">
        <v>1681</v>
      </c>
      <c r="J230" t="s">
        <v>1793</v>
      </c>
      <c r="K230" t="s">
        <v>1795</v>
      </c>
      <c r="L230">
        <v>16000</v>
      </c>
    </row>
    <row r="231" spans="1:12" x14ac:dyDescent="0.25">
      <c r="A231" t="s">
        <v>1791</v>
      </c>
      <c r="C231" t="s">
        <v>1238</v>
      </c>
      <c r="D231" t="s">
        <v>1239</v>
      </c>
      <c r="E231" t="s">
        <v>438</v>
      </c>
      <c r="F231" t="s">
        <v>1792</v>
      </c>
      <c r="G231">
        <v>10060619</v>
      </c>
      <c r="H231" t="s">
        <v>10</v>
      </c>
      <c r="I231" t="s">
        <v>1682</v>
      </c>
      <c r="J231" t="s">
        <v>1793</v>
      </c>
      <c r="K231" t="s">
        <v>1795</v>
      </c>
      <c r="L231">
        <v>9000</v>
      </c>
    </row>
    <row r="232" spans="1:12" x14ac:dyDescent="0.25">
      <c r="A232" t="s">
        <v>1791</v>
      </c>
      <c r="B232" t="s">
        <v>1240</v>
      </c>
      <c r="C232" t="s">
        <v>1241</v>
      </c>
      <c r="D232" t="s">
        <v>401</v>
      </c>
      <c r="E232" t="s">
        <v>402</v>
      </c>
      <c r="F232" t="s">
        <v>1792</v>
      </c>
      <c r="G232" t="s">
        <v>1683</v>
      </c>
      <c r="H232" t="s">
        <v>12</v>
      </c>
      <c r="I232" t="s">
        <v>1684</v>
      </c>
      <c r="J232" t="s">
        <v>1793</v>
      </c>
      <c r="K232" t="s">
        <v>1795</v>
      </c>
      <c r="L232">
        <v>59000</v>
      </c>
    </row>
    <row r="233" spans="1:12" x14ac:dyDescent="0.25">
      <c r="A233" t="s">
        <v>1791</v>
      </c>
      <c r="B233" t="s">
        <v>1242</v>
      </c>
      <c r="C233" t="s">
        <v>643</v>
      </c>
      <c r="D233" t="s">
        <v>644</v>
      </c>
      <c r="E233" t="s">
        <v>637</v>
      </c>
      <c r="F233" t="s">
        <v>1792</v>
      </c>
      <c r="G233" t="s">
        <v>1685</v>
      </c>
      <c r="H233" t="s">
        <v>12</v>
      </c>
      <c r="I233" t="s">
        <v>1686</v>
      </c>
      <c r="J233" t="s">
        <v>1793</v>
      </c>
      <c r="K233" t="s">
        <v>1795</v>
      </c>
      <c r="L233">
        <v>27000</v>
      </c>
    </row>
    <row r="234" spans="1:12" x14ac:dyDescent="0.25">
      <c r="A234" t="s">
        <v>1791</v>
      </c>
      <c r="B234" t="s">
        <v>1243</v>
      </c>
      <c r="C234" t="s">
        <v>591</v>
      </c>
      <c r="D234" t="s">
        <v>592</v>
      </c>
      <c r="E234" t="s">
        <v>589</v>
      </c>
      <c r="F234" t="s">
        <v>1792</v>
      </c>
      <c r="G234" t="s">
        <v>1687</v>
      </c>
      <c r="H234" t="s">
        <v>12</v>
      </c>
      <c r="I234" t="s">
        <v>1688</v>
      </c>
      <c r="J234" t="s">
        <v>1793</v>
      </c>
      <c r="K234" t="s">
        <v>1795</v>
      </c>
      <c r="L234">
        <v>30000</v>
      </c>
    </row>
    <row r="235" spans="1:12" x14ac:dyDescent="0.25">
      <c r="A235" t="s">
        <v>1791</v>
      </c>
      <c r="B235" t="s">
        <v>851</v>
      </c>
      <c r="C235" t="s">
        <v>651</v>
      </c>
      <c r="D235" t="s">
        <v>649</v>
      </c>
      <c r="E235" t="s">
        <v>650</v>
      </c>
      <c r="F235" t="s">
        <v>1792</v>
      </c>
      <c r="G235" t="s">
        <v>1695</v>
      </c>
      <c r="H235" t="s">
        <v>10</v>
      </c>
      <c r="I235" t="s">
        <v>1696</v>
      </c>
      <c r="J235" t="s">
        <v>1793</v>
      </c>
      <c r="K235" t="s">
        <v>1795</v>
      </c>
      <c r="L235">
        <v>17000</v>
      </c>
    </row>
    <row r="236" spans="1:12" x14ac:dyDescent="0.25">
      <c r="A236" t="s">
        <v>1791</v>
      </c>
      <c r="B236" t="s">
        <v>1240</v>
      </c>
      <c r="C236" t="s">
        <v>1241</v>
      </c>
      <c r="D236" t="s">
        <v>401</v>
      </c>
      <c r="E236" t="s">
        <v>402</v>
      </c>
      <c r="F236" t="s">
        <v>1792</v>
      </c>
      <c r="G236" t="s">
        <v>1689</v>
      </c>
      <c r="H236" t="s">
        <v>12</v>
      </c>
      <c r="I236" t="s">
        <v>1690</v>
      </c>
      <c r="J236" t="s">
        <v>1793</v>
      </c>
      <c r="K236" t="s">
        <v>1795</v>
      </c>
      <c r="L236">
        <v>68000</v>
      </c>
    </row>
    <row r="237" spans="1:12" x14ac:dyDescent="0.25">
      <c r="A237" t="s">
        <v>1791</v>
      </c>
      <c r="B237" t="s">
        <v>1211</v>
      </c>
      <c r="C237" t="s">
        <v>488</v>
      </c>
      <c r="D237" t="s">
        <v>1212</v>
      </c>
      <c r="E237" t="s">
        <v>485</v>
      </c>
      <c r="F237" t="s">
        <v>1792</v>
      </c>
      <c r="G237" t="s">
        <v>1693</v>
      </c>
      <c r="H237" t="s">
        <v>23</v>
      </c>
      <c r="I237" t="s">
        <v>1694</v>
      </c>
      <c r="J237" t="s">
        <v>1793</v>
      </c>
      <c r="K237" t="s">
        <v>1795</v>
      </c>
      <c r="L237">
        <v>103000</v>
      </c>
    </row>
    <row r="238" spans="1:12" x14ac:dyDescent="0.25">
      <c r="A238" t="s">
        <v>1791</v>
      </c>
      <c r="B238" t="s">
        <v>1244</v>
      </c>
      <c r="C238" t="s">
        <v>574</v>
      </c>
      <c r="D238" t="s">
        <v>575</v>
      </c>
      <c r="E238" t="s">
        <v>576</v>
      </c>
      <c r="F238" t="s">
        <v>1792</v>
      </c>
      <c r="G238" t="s">
        <v>1691</v>
      </c>
      <c r="H238" t="s">
        <v>10</v>
      </c>
      <c r="I238" t="s">
        <v>1692</v>
      </c>
      <c r="J238" t="s">
        <v>1793</v>
      </c>
      <c r="K238" t="s">
        <v>1794</v>
      </c>
      <c r="L238">
        <v>53000</v>
      </c>
    </row>
    <row r="239" spans="1:12" x14ac:dyDescent="0.25">
      <c r="A239" t="s">
        <v>1791</v>
      </c>
      <c r="B239" t="s">
        <v>1245</v>
      </c>
      <c r="C239" t="s">
        <v>1246</v>
      </c>
      <c r="D239" t="s">
        <v>1247</v>
      </c>
      <c r="E239" t="s">
        <v>504</v>
      </c>
      <c r="F239" t="s">
        <v>1792</v>
      </c>
      <c r="G239">
        <v>10057675</v>
      </c>
      <c r="H239" t="s">
        <v>10</v>
      </c>
      <c r="I239" t="s">
        <v>1697</v>
      </c>
      <c r="J239" t="s">
        <v>1793</v>
      </c>
      <c r="K239" t="s">
        <v>1794</v>
      </c>
      <c r="L239">
        <v>18000</v>
      </c>
    </row>
    <row r="240" spans="1:12" x14ac:dyDescent="0.25">
      <c r="A240" t="s">
        <v>1791</v>
      </c>
      <c r="B240" t="s">
        <v>1248</v>
      </c>
      <c r="C240" t="s">
        <v>399</v>
      </c>
      <c r="D240" t="s">
        <v>1148</v>
      </c>
      <c r="E240" t="s">
        <v>1047</v>
      </c>
      <c r="F240" t="s">
        <v>1792</v>
      </c>
      <c r="G240" t="s">
        <v>400</v>
      </c>
      <c r="H240" t="s">
        <v>23</v>
      </c>
      <c r="I240" t="s">
        <v>1698</v>
      </c>
      <c r="J240" t="s">
        <v>1793</v>
      </c>
      <c r="K240" t="s">
        <v>1795</v>
      </c>
      <c r="L240">
        <v>32000</v>
      </c>
    </row>
    <row r="241" spans="1:12" x14ac:dyDescent="0.25">
      <c r="A241" t="s">
        <v>1791</v>
      </c>
      <c r="B241" t="s">
        <v>1224</v>
      </c>
      <c r="C241" t="s">
        <v>1249</v>
      </c>
      <c r="D241" t="s">
        <v>640</v>
      </c>
      <c r="E241" t="s">
        <v>637</v>
      </c>
      <c r="F241" t="s">
        <v>1792</v>
      </c>
      <c r="G241" t="s">
        <v>1699</v>
      </c>
      <c r="H241" t="s">
        <v>12</v>
      </c>
      <c r="I241" t="s">
        <v>1700</v>
      </c>
      <c r="J241" t="s">
        <v>1793</v>
      </c>
      <c r="K241" t="s">
        <v>1795</v>
      </c>
      <c r="L241">
        <v>19000</v>
      </c>
    </row>
    <row r="242" spans="1:12" x14ac:dyDescent="0.25">
      <c r="A242" t="s">
        <v>1791</v>
      </c>
      <c r="B242" t="s">
        <v>1250</v>
      </c>
      <c r="C242" t="s">
        <v>568</v>
      </c>
      <c r="D242" t="s">
        <v>569</v>
      </c>
      <c r="E242" t="s">
        <v>570</v>
      </c>
      <c r="F242" t="s">
        <v>1792</v>
      </c>
      <c r="G242" t="s">
        <v>1701</v>
      </c>
      <c r="H242" t="s">
        <v>23</v>
      </c>
      <c r="I242" t="s">
        <v>1702</v>
      </c>
      <c r="J242" t="s">
        <v>1793</v>
      </c>
      <c r="K242" t="s">
        <v>1795</v>
      </c>
      <c r="L242">
        <v>6000</v>
      </c>
    </row>
    <row r="243" spans="1:12" x14ac:dyDescent="0.25">
      <c r="A243" t="s">
        <v>1791</v>
      </c>
      <c r="B243" t="s">
        <v>484</v>
      </c>
      <c r="C243" t="s">
        <v>1233</v>
      </c>
      <c r="D243" t="s">
        <v>1234</v>
      </c>
      <c r="E243" t="s">
        <v>653</v>
      </c>
      <c r="F243" t="s">
        <v>1792</v>
      </c>
      <c r="G243" t="s">
        <v>1703</v>
      </c>
      <c r="H243" t="s">
        <v>23</v>
      </c>
      <c r="J243" t="s">
        <v>1793</v>
      </c>
      <c r="K243" t="s">
        <v>1794</v>
      </c>
      <c r="L243">
        <v>84000</v>
      </c>
    </row>
    <row r="244" spans="1:12" x14ac:dyDescent="0.25">
      <c r="A244" t="s">
        <v>1791</v>
      </c>
      <c r="B244" t="s">
        <v>1251</v>
      </c>
      <c r="C244" t="s">
        <v>727</v>
      </c>
      <c r="D244" t="s">
        <v>726</v>
      </c>
      <c r="E244" t="s">
        <v>452</v>
      </c>
      <c r="F244" t="s">
        <v>1792</v>
      </c>
      <c r="G244">
        <v>10429536</v>
      </c>
      <c r="H244" t="s">
        <v>21</v>
      </c>
      <c r="I244" t="s">
        <v>1704</v>
      </c>
      <c r="J244" t="s">
        <v>1793</v>
      </c>
      <c r="K244" t="s">
        <v>1794</v>
      </c>
      <c r="L244">
        <v>40000</v>
      </c>
    </row>
    <row r="245" spans="1:12" x14ac:dyDescent="0.25">
      <c r="A245" t="s">
        <v>1791</v>
      </c>
      <c r="B245" t="s">
        <v>1252</v>
      </c>
      <c r="C245" t="s">
        <v>1253</v>
      </c>
      <c r="D245" t="s">
        <v>471</v>
      </c>
      <c r="E245" t="s">
        <v>973</v>
      </c>
      <c r="F245" t="s">
        <v>1792</v>
      </c>
      <c r="G245" t="s">
        <v>1705</v>
      </c>
      <c r="H245" t="s">
        <v>10</v>
      </c>
      <c r="I245" t="s">
        <v>1706</v>
      </c>
      <c r="J245" t="s">
        <v>1793</v>
      </c>
      <c r="K245" t="s">
        <v>1795</v>
      </c>
      <c r="L245">
        <v>22000</v>
      </c>
    </row>
    <row r="246" spans="1:12" x14ac:dyDescent="0.25">
      <c r="A246" t="s">
        <v>1791</v>
      </c>
      <c r="B246" t="s">
        <v>1254</v>
      </c>
      <c r="C246" t="s">
        <v>434</v>
      </c>
      <c r="D246" t="s">
        <v>1255</v>
      </c>
      <c r="E246" t="s">
        <v>435</v>
      </c>
      <c r="F246" t="s">
        <v>1792</v>
      </c>
      <c r="G246" t="s">
        <v>436</v>
      </c>
      <c r="H246" t="s">
        <v>12</v>
      </c>
      <c r="I246" t="s">
        <v>1707</v>
      </c>
      <c r="J246" t="s">
        <v>1793</v>
      </c>
      <c r="K246" t="s">
        <v>1795</v>
      </c>
      <c r="L246">
        <v>5000</v>
      </c>
    </row>
    <row r="247" spans="1:12" x14ac:dyDescent="0.25">
      <c r="A247" t="s">
        <v>1791</v>
      </c>
      <c r="B247" t="s">
        <v>1256</v>
      </c>
      <c r="C247" t="s">
        <v>772</v>
      </c>
      <c r="D247" t="s">
        <v>1257</v>
      </c>
      <c r="E247" t="s">
        <v>560</v>
      </c>
      <c r="F247" t="s">
        <v>1792</v>
      </c>
      <c r="G247" t="s">
        <v>774</v>
      </c>
      <c r="H247" t="s">
        <v>23</v>
      </c>
      <c r="I247" t="s">
        <v>1708</v>
      </c>
      <c r="J247" t="s">
        <v>1793</v>
      </c>
      <c r="K247" t="s">
        <v>1794</v>
      </c>
      <c r="L247">
        <v>52000</v>
      </c>
    </row>
    <row r="248" spans="1:12" x14ac:dyDescent="0.25">
      <c r="A248" t="s">
        <v>1791</v>
      </c>
      <c r="B248" t="s">
        <v>1258</v>
      </c>
      <c r="C248" t="s">
        <v>1259</v>
      </c>
      <c r="D248" t="s">
        <v>1260</v>
      </c>
      <c r="E248" t="s">
        <v>402</v>
      </c>
      <c r="F248" t="s">
        <v>1792</v>
      </c>
      <c r="G248" t="s">
        <v>1709</v>
      </c>
      <c r="H248" t="s">
        <v>23</v>
      </c>
      <c r="I248" t="s">
        <v>1710</v>
      </c>
      <c r="J248" t="s">
        <v>1793</v>
      </c>
      <c r="K248" t="s">
        <v>1794</v>
      </c>
      <c r="L248">
        <v>28000</v>
      </c>
    </row>
    <row r="249" spans="1:12" x14ac:dyDescent="0.25">
      <c r="A249" t="s">
        <v>1791</v>
      </c>
      <c r="B249" t="s">
        <v>1261</v>
      </c>
      <c r="C249" t="s">
        <v>528</v>
      </c>
      <c r="D249" t="s">
        <v>1183</v>
      </c>
      <c r="E249" t="s">
        <v>521</v>
      </c>
      <c r="F249" t="s">
        <v>1792</v>
      </c>
      <c r="G249" t="s">
        <v>1711</v>
      </c>
      <c r="H249" t="s">
        <v>12</v>
      </c>
      <c r="I249" t="s">
        <v>1712</v>
      </c>
      <c r="J249" t="s">
        <v>1793</v>
      </c>
      <c r="K249" t="s">
        <v>1795</v>
      </c>
      <c r="L249">
        <v>27000</v>
      </c>
    </row>
    <row r="250" spans="1:12" x14ac:dyDescent="0.25">
      <c r="A250" t="s">
        <v>1791</v>
      </c>
      <c r="B250" t="s">
        <v>1221</v>
      </c>
      <c r="C250" t="s">
        <v>1222</v>
      </c>
      <c r="D250" t="s">
        <v>829</v>
      </c>
      <c r="E250" t="s">
        <v>1223</v>
      </c>
      <c r="F250" t="s">
        <v>1792</v>
      </c>
      <c r="G250" t="s">
        <v>1713</v>
      </c>
      <c r="H250" t="s">
        <v>10</v>
      </c>
      <c r="I250" t="s">
        <v>1714</v>
      </c>
      <c r="J250" t="s">
        <v>1793</v>
      </c>
      <c r="K250" t="s">
        <v>1795</v>
      </c>
      <c r="L250">
        <v>33000</v>
      </c>
    </row>
    <row r="251" spans="1:12" x14ac:dyDescent="0.25">
      <c r="A251" t="s">
        <v>1791</v>
      </c>
      <c r="B251" t="s">
        <v>1215</v>
      </c>
      <c r="C251" t="s">
        <v>669</v>
      </c>
      <c r="D251" t="s">
        <v>1135</v>
      </c>
      <c r="E251" t="s">
        <v>670</v>
      </c>
      <c r="F251" t="s">
        <v>1792</v>
      </c>
      <c r="G251" t="s">
        <v>1715</v>
      </c>
      <c r="H251" t="s">
        <v>10</v>
      </c>
      <c r="I251" t="s">
        <v>1716</v>
      </c>
      <c r="J251" t="s">
        <v>1793</v>
      </c>
      <c r="K251" t="s">
        <v>1795</v>
      </c>
      <c r="L251">
        <v>23500</v>
      </c>
    </row>
    <row r="252" spans="1:12" x14ac:dyDescent="0.25">
      <c r="A252" t="s">
        <v>1791</v>
      </c>
      <c r="B252" t="s">
        <v>1262</v>
      </c>
      <c r="C252" t="s">
        <v>790</v>
      </c>
      <c r="D252" t="s">
        <v>657</v>
      </c>
      <c r="E252" t="s">
        <v>658</v>
      </c>
      <c r="F252" t="s">
        <v>1792</v>
      </c>
      <c r="G252" t="s">
        <v>1717</v>
      </c>
      <c r="H252" t="s">
        <v>23</v>
      </c>
      <c r="I252" t="s">
        <v>1718</v>
      </c>
      <c r="J252" t="s">
        <v>1793</v>
      </c>
      <c r="K252" t="s">
        <v>1794</v>
      </c>
      <c r="L252">
        <v>50000</v>
      </c>
    </row>
    <row r="253" spans="1:12" x14ac:dyDescent="0.25">
      <c r="A253" t="s">
        <v>1791</v>
      </c>
      <c r="B253" t="s">
        <v>1263</v>
      </c>
      <c r="C253" t="s">
        <v>591</v>
      </c>
      <c r="D253" t="s">
        <v>592</v>
      </c>
      <c r="E253" t="s">
        <v>589</v>
      </c>
      <c r="F253" t="s">
        <v>1792</v>
      </c>
      <c r="G253" t="s">
        <v>1719</v>
      </c>
      <c r="H253" t="s">
        <v>12</v>
      </c>
      <c r="I253" t="s">
        <v>1720</v>
      </c>
      <c r="J253" t="s">
        <v>1793</v>
      </c>
      <c r="K253" t="s">
        <v>1795</v>
      </c>
      <c r="L253">
        <v>83000</v>
      </c>
    </row>
    <row r="254" spans="1:12" x14ac:dyDescent="0.25">
      <c r="A254" t="s">
        <v>1791</v>
      </c>
      <c r="B254" t="s">
        <v>1262</v>
      </c>
      <c r="C254" t="s">
        <v>790</v>
      </c>
      <c r="D254" t="s">
        <v>975</v>
      </c>
      <c r="E254" t="s">
        <v>658</v>
      </c>
      <c r="F254" t="s">
        <v>1792</v>
      </c>
      <c r="G254" t="s">
        <v>1721</v>
      </c>
      <c r="H254" t="s">
        <v>23</v>
      </c>
      <c r="I254" t="s">
        <v>1722</v>
      </c>
      <c r="J254" t="s">
        <v>1793</v>
      </c>
      <c r="K254" t="s">
        <v>1794</v>
      </c>
      <c r="L254">
        <v>52000</v>
      </c>
    </row>
    <row r="255" spans="1:12" x14ac:dyDescent="0.25">
      <c r="A255" t="s">
        <v>1791</v>
      </c>
      <c r="B255" t="s">
        <v>1190</v>
      </c>
      <c r="C255" t="s">
        <v>1264</v>
      </c>
      <c r="D255" t="s">
        <v>1265</v>
      </c>
      <c r="E255" t="s">
        <v>14</v>
      </c>
      <c r="F255" t="s">
        <v>1792</v>
      </c>
      <c r="G255" t="s">
        <v>1723</v>
      </c>
      <c r="H255" t="s">
        <v>23</v>
      </c>
      <c r="I255" t="s">
        <v>1724</v>
      </c>
      <c r="J255" t="s">
        <v>1793</v>
      </c>
      <c r="K255" t="s">
        <v>1794</v>
      </c>
      <c r="L255">
        <v>40000</v>
      </c>
    </row>
    <row r="256" spans="1:12" x14ac:dyDescent="0.25">
      <c r="A256" t="s">
        <v>1791</v>
      </c>
      <c r="B256" t="s">
        <v>1256</v>
      </c>
      <c r="C256" t="s">
        <v>772</v>
      </c>
      <c r="D256" t="s">
        <v>1266</v>
      </c>
      <c r="E256" t="s">
        <v>560</v>
      </c>
      <c r="F256" t="s">
        <v>1792</v>
      </c>
      <c r="G256" t="s">
        <v>775</v>
      </c>
      <c r="H256" t="s">
        <v>23</v>
      </c>
      <c r="I256" t="s">
        <v>1725</v>
      </c>
      <c r="J256" t="s">
        <v>1793</v>
      </c>
      <c r="K256" t="s">
        <v>1794</v>
      </c>
      <c r="L256">
        <v>52000</v>
      </c>
    </row>
    <row r="257" spans="1:12" x14ac:dyDescent="0.25">
      <c r="A257" t="s">
        <v>1791</v>
      </c>
      <c r="B257" t="s">
        <v>1267</v>
      </c>
      <c r="C257" t="s">
        <v>1268</v>
      </c>
      <c r="D257" t="s">
        <v>713</v>
      </c>
      <c r="E257" t="s">
        <v>438</v>
      </c>
      <c r="F257" t="s">
        <v>1792</v>
      </c>
      <c r="G257" t="s">
        <v>714</v>
      </c>
      <c r="H257" t="s">
        <v>23</v>
      </c>
      <c r="I257" t="s">
        <v>1726</v>
      </c>
      <c r="J257" t="s">
        <v>1793</v>
      </c>
      <c r="K257" t="s">
        <v>1794</v>
      </c>
      <c r="L257">
        <v>66000</v>
      </c>
    </row>
    <row r="258" spans="1:12" x14ac:dyDescent="0.25">
      <c r="A258" t="s">
        <v>1791</v>
      </c>
      <c r="B258" t="s">
        <v>851</v>
      </c>
      <c r="C258" t="s">
        <v>651</v>
      </c>
      <c r="D258" t="s">
        <v>649</v>
      </c>
      <c r="E258" t="s">
        <v>650</v>
      </c>
      <c r="F258" t="s">
        <v>1792</v>
      </c>
      <c r="G258" t="s">
        <v>1729</v>
      </c>
      <c r="H258" t="s">
        <v>10</v>
      </c>
      <c r="I258" t="s">
        <v>1730</v>
      </c>
      <c r="J258" t="s">
        <v>1793</v>
      </c>
      <c r="K258" t="s">
        <v>1795</v>
      </c>
      <c r="L258">
        <v>32000</v>
      </c>
    </row>
    <row r="259" spans="1:12" x14ac:dyDescent="0.25">
      <c r="A259" t="s">
        <v>1791</v>
      </c>
      <c r="B259" t="s">
        <v>1269</v>
      </c>
      <c r="C259" t="s">
        <v>601</v>
      </c>
      <c r="D259" t="s">
        <v>602</v>
      </c>
      <c r="E259" t="s">
        <v>1270</v>
      </c>
      <c r="F259" t="s">
        <v>1792</v>
      </c>
      <c r="G259" t="s">
        <v>1727</v>
      </c>
      <c r="H259" t="s">
        <v>12</v>
      </c>
      <c r="I259" t="s">
        <v>1728</v>
      </c>
      <c r="J259" t="s">
        <v>1793</v>
      </c>
      <c r="K259" t="s">
        <v>1794</v>
      </c>
      <c r="L259">
        <v>26000</v>
      </c>
    </row>
    <row r="260" spans="1:12" x14ac:dyDescent="0.25">
      <c r="A260" t="s">
        <v>1791</v>
      </c>
      <c r="B260" t="s">
        <v>1271</v>
      </c>
      <c r="C260" t="s">
        <v>697</v>
      </c>
      <c r="D260" t="s">
        <v>698</v>
      </c>
      <c r="E260" t="s">
        <v>699</v>
      </c>
      <c r="F260" t="s">
        <v>1792</v>
      </c>
      <c r="G260" t="s">
        <v>1731</v>
      </c>
      <c r="H260" t="s">
        <v>12</v>
      </c>
      <c r="I260" t="s">
        <v>1732</v>
      </c>
      <c r="J260" t="s">
        <v>1793</v>
      </c>
      <c r="K260" t="s">
        <v>1795</v>
      </c>
      <c r="L260">
        <v>39000</v>
      </c>
    </row>
    <row r="261" spans="1:12" x14ac:dyDescent="0.25">
      <c r="A261" t="s">
        <v>1791</v>
      </c>
      <c r="B261" t="s">
        <v>1211</v>
      </c>
      <c r="C261" t="s">
        <v>488</v>
      </c>
      <c r="D261" t="s">
        <v>489</v>
      </c>
      <c r="E261" t="s">
        <v>485</v>
      </c>
      <c r="F261" t="s">
        <v>1792</v>
      </c>
      <c r="G261" t="s">
        <v>492</v>
      </c>
      <c r="H261" t="s">
        <v>23</v>
      </c>
      <c r="I261" t="s">
        <v>1733</v>
      </c>
      <c r="J261" t="s">
        <v>1793</v>
      </c>
      <c r="K261" t="s">
        <v>1794</v>
      </c>
      <c r="L261">
        <v>26000</v>
      </c>
    </row>
    <row r="262" spans="1:12" x14ac:dyDescent="0.25">
      <c r="A262" t="s">
        <v>1791</v>
      </c>
      <c r="B262" t="s">
        <v>1245</v>
      </c>
      <c r="C262" t="s">
        <v>810</v>
      </c>
      <c r="D262" t="s">
        <v>503</v>
      </c>
      <c r="E262" t="s">
        <v>504</v>
      </c>
      <c r="F262" t="s">
        <v>1792</v>
      </c>
      <c r="G262" t="s">
        <v>1734</v>
      </c>
      <c r="H262" t="s">
        <v>10</v>
      </c>
      <c r="I262" t="s">
        <v>1735</v>
      </c>
      <c r="J262" t="s">
        <v>1808</v>
      </c>
      <c r="K262" t="s">
        <v>1795</v>
      </c>
      <c r="L262">
        <v>0</v>
      </c>
    </row>
    <row r="263" spans="1:12" x14ac:dyDescent="0.25">
      <c r="A263" t="s">
        <v>1791</v>
      </c>
      <c r="B263" t="s">
        <v>1272</v>
      </c>
      <c r="C263" t="s">
        <v>1273</v>
      </c>
      <c r="D263" t="s">
        <v>758</v>
      </c>
      <c r="E263" t="s">
        <v>549</v>
      </c>
      <c r="F263" t="s">
        <v>1792</v>
      </c>
      <c r="G263" t="s">
        <v>761</v>
      </c>
      <c r="H263" t="s">
        <v>23</v>
      </c>
      <c r="I263" t="s">
        <v>1736</v>
      </c>
      <c r="J263" t="s">
        <v>1793</v>
      </c>
      <c r="K263" t="s">
        <v>1795</v>
      </c>
      <c r="L263">
        <v>17000</v>
      </c>
    </row>
    <row r="264" spans="1:12" x14ac:dyDescent="0.25">
      <c r="A264" t="s">
        <v>1791</v>
      </c>
      <c r="B264" t="s">
        <v>1252</v>
      </c>
      <c r="C264" t="s">
        <v>1253</v>
      </c>
      <c r="D264" t="s">
        <v>471</v>
      </c>
      <c r="E264" t="s">
        <v>973</v>
      </c>
      <c r="F264" t="s">
        <v>1792</v>
      </c>
      <c r="G264" t="s">
        <v>1737</v>
      </c>
      <c r="H264" t="s">
        <v>10</v>
      </c>
      <c r="I264" t="s">
        <v>1738</v>
      </c>
      <c r="J264" t="s">
        <v>1793</v>
      </c>
      <c r="K264" t="s">
        <v>1795</v>
      </c>
      <c r="L264">
        <v>48000</v>
      </c>
    </row>
    <row r="265" spans="1:12" x14ac:dyDescent="0.25">
      <c r="A265" t="s">
        <v>1791</v>
      </c>
      <c r="B265" t="s">
        <v>1274</v>
      </c>
      <c r="C265" t="s">
        <v>557</v>
      </c>
      <c r="D265" t="s">
        <v>1275</v>
      </c>
      <c r="E265" t="s">
        <v>558</v>
      </c>
      <c r="F265" t="s">
        <v>1792</v>
      </c>
      <c r="G265" t="s">
        <v>1739</v>
      </c>
      <c r="H265" t="s">
        <v>23</v>
      </c>
      <c r="I265" t="s">
        <v>1740</v>
      </c>
      <c r="J265" t="s">
        <v>1793</v>
      </c>
      <c r="K265" t="s">
        <v>1794</v>
      </c>
      <c r="L265">
        <v>40000</v>
      </c>
    </row>
    <row r="266" spans="1:12" x14ac:dyDescent="0.25">
      <c r="A266" t="s">
        <v>1791</v>
      </c>
      <c r="B266" t="s">
        <v>1258</v>
      </c>
      <c r="C266" t="s">
        <v>1259</v>
      </c>
      <c r="D266" t="s">
        <v>1260</v>
      </c>
      <c r="E266" t="s">
        <v>402</v>
      </c>
      <c r="F266" t="s">
        <v>1792</v>
      </c>
      <c r="G266" t="s">
        <v>1741</v>
      </c>
      <c r="H266" t="s">
        <v>23</v>
      </c>
      <c r="I266" t="s">
        <v>1742</v>
      </c>
      <c r="J266" t="s">
        <v>1793</v>
      </c>
      <c r="K266" t="s">
        <v>1794</v>
      </c>
      <c r="L266">
        <v>23000</v>
      </c>
    </row>
    <row r="267" spans="1:12" x14ac:dyDescent="0.25">
      <c r="A267" t="s">
        <v>1791</v>
      </c>
      <c r="B267" t="s">
        <v>1276</v>
      </c>
      <c r="C267" t="s">
        <v>439</v>
      </c>
      <c r="D267" t="s">
        <v>440</v>
      </c>
      <c r="E267" t="s">
        <v>1005</v>
      </c>
      <c r="F267" t="s">
        <v>1792</v>
      </c>
      <c r="G267" t="s">
        <v>1743</v>
      </c>
      <c r="H267" t="s">
        <v>10</v>
      </c>
      <c r="J267" t="s">
        <v>1797</v>
      </c>
      <c r="K267" t="s">
        <v>1800</v>
      </c>
      <c r="L267">
        <v>48000</v>
      </c>
    </row>
    <row r="268" spans="1:12" x14ac:dyDescent="0.25">
      <c r="A268" t="s">
        <v>1791</v>
      </c>
      <c r="B268" t="s">
        <v>1277</v>
      </c>
      <c r="C268" t="s">
        <v>475</v>
      </c>
      <c r="D268" t="s">
        <v>1278</v>
      </c>
      <c r="E268" t="s">
        <v>472</v>
      </c>
      <c r="F268" t="s">
        <v>1792</v>
      </c>
      <c r="G268" t="s">
        <v>476</v>
      </c>
      <c r="H268" t="s">
        <v>23</v>
      </c>
      <c r="I268" t="s">
        <v>1744</v>
      </c>
      <c r="J268" t="s">
        <v>1793</v>
      </c>
      <c r="K268" t="s">
        <v>1794</v>
      </c>
      <c r="L268">
        <v>72000</v>
      </c>
    </row>
    <row r="269" spans="1:12" x14ac:dyDescent="0.25">
      <c r="A269" t="s">
        <v>1791</v>
      </c>
      <c r="B269" t="s">
        <v>1279</v>
      </c>
      <c r="C269" t="s">
        <v>675</v>
      </c>
      <c r="D269" t="s">
        <v>1280</v>
      </c>
      <c r="E269" t="s">
        <v>846</v>
      </c>
      <c r="F269" t="s">
        <v>1792</v>
      </c>
      <c r="G269" t="s">
        <v>676</v>
      </c>
      <c r="H269" t="s">
        <v>23</v>
      </c>
      <c r="I269" t="s">
        <v>1745</v>
      </c>
      <c r="J269" t="s">
        <v>1793</v>
      </c>
      <c r="K269" t="s">
        <v>1795</v>
      </c>
      <c r="L269">
        <v>34000</v>
      </c>
    </row>
    <row r="270" spans="1:12" x14ac:dyDescent="0.25">
      <c r="A270" t="s">
        <v>1791</v>
      </c>
      <c r="B270" t="s">
        <v>1281</v>
      </c>
      <c r="C270" t="s">
        <v>568</v>
      </c>
      <c r="D270" t="s">
        <v>569</v>
      </c>
      <c r="E270" t="s">
        <v>570</v>
      </c>
      <c r="F270" t="s">
        <v>1792</v>
      </c>
      <c r="G270" t="s">
        <v>1746</v>
      </c>
      <c r="H270" t="s">
        <v>23</v>
      </c>
      <c r="I270" t="s">
        <v>1747</v>
      </c>
      <c r="J270" t="s">
        <v>1793</v>
      </c>
      <c r="K270" t="s">
        <v>1794</v>
      </c>
      <c r="L270">
        <v>36000</v>
      </c>
    </row>
    <row r="271" spans="1:12" x14ac:dyDescent="0.25">
      <c r="A271" t="s">
        <v>1791</v>
      </c>
      <c r="B271" t="s">
        <v>1271</v>
      </c>
      <c r="C271" t="s">
        <v>697</v>
      </c>
      <c r="D271" t="s">
        <v>698</v>
      </c>
      <c r="E271" t="s">
        <v>699</v>
      </c>
      <c r="F271" t="s">
        <v>1792</v>
      </c>
      <c r="G271" t="s">
        <v>1748</v>
      </c>
      <c r="H271" t="s">
        <v>12</v>
      </c>
      <c r="I271" t="s">
        <v>1749</v>
      </c>
      <c r="J271" t="s">
        <v>1793</v>
      </c>
      <c r="K271" t="s">
        <v>1795</v>
      </c>
      <c r="L271">
        <v>26000</v>
      </c>
    </row>
    <row r="272" spans="1:12" x14ac:dyDescent="0.25">
      <c r="A272" t="s">
        <v>1791</v>
      </c>
      <c r="B272" t="s">
        <v>1282</v>
      </c>
      <c r="C272" t="s">
        <v>1283</v>
      </c>
      <c r="D272" t="s">
        <v>442</v>
      </c>
      <c r="E272" t="s">
        <v>443</v>
      </c>
      <c r="F272" t="s">
        <v>1792</v>
      </c>
      <c r="G272" t="s">
        <v>444</v>
      </c>
      <c r="H272" t="s">
        <v>23</v>
      </c>
      <c r="I272" t="s">
        <v>1750</v>
      </c>
      <c r="J272" t="s">
        <v>1797</v>
      </c>
      <c r="K272" t="s">
        <v>1795</v>
      </c>
      <c r="L272">
        <v>4000</v>
      </c>
    </row>
    <row r="273" spans="1:12" x14ac:dyDescent="0.25">
      <c r="A273" t="s">
        <v>1791</v>
      </c>
      <c r="B273" t="s">
        <v>1284</v>
      </c>
      <c r="C273" t="s">
        <v>1285</v>
      </c>
      <c r="D273" t="s">
        <v>1286</v>
      </c>
      <c r="E273" t="s">
        <v>438</v>
      </c>
      <c r="F273" t="s">
        <v>1792</v>
      </c>
      <c r="G273" t="s">
        <v>1751</v>
      </c>
      <c r="H273" t="s">
        <v>10</v>
      </c>
      <c r="I273" t="s">
        <v>1752</v>
      </c>
      <c r="J273" t="s">
        <v>1797</v>
      </c>
      <c r="K273" t="s">
        <v>1795</v>
      </c>
      <c r="L273">
        <v>16000</v>
      </c>
    </row>
    <row r="274" spans="1:12" x14ac:dyDescent="0.25">
      <c r="A274" t="s">
        <v>1791</v>
      </c>
      <c r="B274" t="s">
        <v>1002</v>
      </c>
      <c r="C274" t="s">
        <v>1003</v>
      </c>
      <c r="D274" t="s">
        <v>1004</v>
      </c>
      <c r="E274" t="s">
        <v>1005</v>
      </c>
      <c r="F274" t="s">
        <v>1792</v>
      </c>
      <c r="G274" t="s">
        <v>1753</v>
      </c>
      <c r="H274" t="s">
        <v>10</v>
      </c>
      <c r="I274" t="s">
        <v>1754</v>
      </c>
      <c r="J274" t="s">
        <v>1793</v>
      </c>
      <c r="K274" t="s">
        <v>1795</v>
      </c>
      <c r="L274">
        <v>41000</v>
      </c>
    </row>
    <row r="275" spans="1:12" x14ac:dyDescent="0.25">
      <c r="A275" t="s">
        <v>1791</v>
      </c>
      <c r="B275" t="s">
        <v>1287</v>
      </c>
      <c r="C275" t="s">
        <v>619</v>
      </c>
      <c r="D275" t="s">
        <v>1288</v>
      </c>
      <c r="E275" t="s">
        <v>1289</v>
      </c>
      <c r="F275" t="s">
        <v>1792</v>
      </c>
      <c r="G275" t="s">
        <v>1755</v>
      </c>
      <c r="H275" t="s">
        <v>12</v>
      </c>
      <c r="I275" t="s">
        <v>1756</v>
      </c>
      <c r="J275" t="s">
        <v>1793</v>
      </c>
      <c r="K275" t="s">
        <v>1795</v>
      </c>
      <c r="L275">
        <v>31000</v>
      </c>
    </row>
    <row r="276" spans="1:12" x14ac:dyDescent="0.25">
      <c r="A276" t="s">
        <v>1791</v>
      </c>
      <c r="B276" t="s">
        <v>1293</v>
      </c>
      <c r="C276" t="s">
        <v>772</v>
      </c>
      <c r="D276" t="s">
        <v>1257</v>
      </c>
      <c r="E276" t="s">
        <v>560</v>
      </c>
      <c r="F276" t="s">
        <v>1792</v>
      </c>
      <c r="G276" t="s">
        <v>773</v>
      </c>
      <c r="H276" t="s">
        <v>23</v>
      </c>
      <c r="I276" t="s">
        <v>1759</v>
      </c>
      <c r="J276" t="s">
        <v>1793</v>
      </c>
      <c r="K276" t="s">
        <v>1794</v>
      </c>
      <c r="L276">
        <v>30000</v>
      </c>
    </row>
    <row r="277" spans="1:12" x14ac:dyDescent="0.25">
      <c r="A277" t="s">
        <v>1791</v>
      </c>
      <c r="B277" t="s">
        <v>1290</v>
      </c>
      <c r="C277" t="s">
        <v>389</v>
      </c>
      <c r="D277" t="s">
        <v>1291</v>
      </c>
      <c r="E277" t="s">
        <v>1292</v>
      </c>
      <c r="F277" t="s">
        <v>1792</v>
      </c>
      <c r="G277" t="s">
        <v>1757</v>
      </c>
      <c r="H277" t="s">
        <v>12</v>
      </c>
      <c r="I277" t="s">
        <v>1758</v>
      </c>
      <c r="J277" t="s">
        <v>1793</v>
      </c>
      <c r="K277" t="s">
        <v>1795</v>
      </c>
      <c r="L277">
        <v>19000</v>
      </c>
    </row>
    <row r="278" spans="1:12" x14ac:dyDescent="0.25">
      <c r="A278" t="s">
        <v>1791</v>
      </c>
      <c r="B278" t="s">
        <v>1294</v>
      </c>
      <c r="C278" t="s">
        <v>1295</v>
      </c>
      <c r="D278" t="s">
        <v>744</v>
      </c>
      <c r="E278" t="s">
        <v>745</v>
      </c>
      <c r="F278" t="s">
        <v>1792</v>
      </c>
      <c r="G278">
        <v>10989588</v>
      </c>
      <c r="H278" t="s">
        <v>10</v>
      </c>
      <c r="I278" t="s">
        <v>1760</v>
      </c>
      <c r="J278" t="s">
        <v>1796</v>
      </c>
      <c r="K278" t="s">
        <v>1795</v>
      </c>
      <c r="L278">
        <v>15000</v>
      </c>
    </row>
    <row r="279" spans="1:12" x14ac:dyDescent="0.25">
      <c r="A279" t="s">
        <v>1791</v>
      </c>
      <c r="B279" t="s">
        <v>71</v>
      </c>
      <c r="C279" t="s">
        <v>849</v>
      </c>
      <c r="D279" t="s">
        <v>850</v>
      </c>
      <c r="E279" t="s">
        <v>14</v>
      </c>
      <c r="F279" t="s">
        <v>1792</v>
      </c>
      <c r="G279">
        <v>43292669</v>
      </c>
      <c r="H279" t="s">
        <v>10</v>
      </c>
      <c r="I279">
        <v>10000049953</v>
      </c>
      <c r="J279" t="s">
        <v>1793</v>
      </c>
      <c r="K279" t="s">
        <v>1795</v>
      </c>
      <c r="L279">
        <v>0</v>
      </c>
    </row>
    <row r="280" spans="1:12" x14ac:dyDescent="0.25">
      <c r="A280" t="s">
        <v>1791</v>
      </c>
      <c r="B280" t="s">
        <v>1250</v>
      </c>
      <c r="C280" t="s">
        <v>568</v>
      </c>
      <c r="D280" t="s">
        <v>569</v>
      </c>
      <c r="E280" t="s">
        <v>570</v>
      </c>
      <c r="F280" t="s">
        <v>1792</v>
      </c>
      <c r="G280" t="s">
        <v>1761</v>
      </c>
      <c r="H280" t="s">
        <v>23</v>
      </c>
      <c r="I280" t="s">
        <v>1762</v>
      </c>
      <c r="J280" t="s">
        <v>1793</v>
      </c>
      <c r="K280" t="s">
        <v>1794</v>
      </c>
      <c r="L280">
        <v>13000</v>
      </c>
    </row>
    <row r="281" spans="1:12" x14ac:dyDescent="0.25">
      <c r="A281" t="s">
        <v>1791</v>
      </c>
      <c r="B281" t="s">
        <v>1296</v>
      </c>
      <c r="C281" t="s">
        <v>601</v>
      </c>
      <c r="D281" t="s">
        <v>602</v>
      </c>
      <c r="E281" t="s">
        <v>1270</v>
      </c>
      <c r="F281" t="s">
        <v>1792</v>
      </c>
      <c r="G281" t="s">
        <v>1763</v>
      </c>
      <c r="H281" t="s">
        <v>12</v>
      </c>
      <c r="I281" t="s">
        <v>1764</v>
      </c>
      <c r="J281" t="s">
        <v>1793</v>
      </c>
      <c r="K281" t="s">
        <v>1794</v>
      </c>
      <c r="L281">
        <v>18000</v>
      </c>
    </row>
    <row r="282" spans="1:12" x14ac:dyDescent="0.25">
      <c r="A282" t="s">
        <v>1791</v>
      </c>
      <c r="B282" t="s">
        <v>1297</v>
      </c>
      <c r="C282" t="s">
        <v>1298</v>
      </c>
      <c r="D282" t="s">
        <v>1299</v>
      </c>
      <c r="E282" t="s">
        <v>443</v>
      </c>
      <c r="F282" t="s">
        <v>1792</v>
      </c>
      <c r="G282">
        <v>42474751</v>
      </c>
      <c r="H282" t="s">
        <v>10</v>
      </c>
      <c r="I282" t="s">
        <v>1765</v>
      </c>
      <c r="J282" t="s">
        <v>1797</v>
      </c>
      <c r="K282" t="s">
        <v>1794</v>
      </c>
      <c r="L282">
        <v>15000</v>
      </c>
    </row>
    <row r="283" spans="1:12" x14ac:dyDescent="0.25">
      <c r="A283" t="s">
        <v>1791</v>
      </c>
      <c r="B283" t="s">
        <v>1300</v>
      </c>
      <c r="C283" t="s">
        <v>1301</v>
      </c>
      <c r="D283" t="s">
        <v>1302</v>
      </c>
      <c r="E283" t="s">
        <v>530</v>
      </c>
      <c r="F283" t="s">
        <v>1792</v>
      </c>
      <c r="G283" t="s">
        <v>1766</v>
      </c>
      <c r="H283" t="s">
        <v>12</v>
      </c>
      <c r="I283" t="s">
        <v>1767</v>
      </c>
      <c r="J283" t="s">
        <v>1793</v>
      </c>
      <c r="K283" t="s">
        <v>1794</v>
      </c>
      <c r="L283">
        <v>38000</v>
      </c>
    </row>
    <row r="284" spans="1:12" x14ac:dyDescent="0.25">
      <c r="A284" t="s">
        <v>1791</v>
      </c>
      <c r="B284" t="s">
        <v>1303</v>
      </c>
      <c r="C284" t="s">
        <v>1304</v>
      </c>
      <c r="D284" t="s">
        <v>1305</v>
      </c>
      <c r="E284" t="s">
        <v>1306</v>
      </c>
      <c r="F284" t="s">
        <v>1792</v>
      </c>
      <c r="G284" t="s">
        <v>1768</v>
      </c>
      <c r="H284" t="s">
        <v>12</v>
      </c>
      <c r="I284" t="s">
        <v>1769</v>
      </c>
      <c r="J284" t="s">
        <v>1796</v>
      </c>
      <c r="K284" t="s">
        <v>1795</v>
      </c>
      <c r="L284">
        <v>5000</v>
      </c>
    </row>
    <row r="285" spans="1:12" x14ac:dyDescent="0.25">
      <c r="A285" t="s">
        <v>1791</v>
      </c>
      <c r="B285" t="s">
        <v>1271</v>
      </c>
      <c r="C285" t="s">
        <v>702</v>
      </c>
      <c r="D285" t="s">
        <v>698</v>
      </c>
      <c r="E285" t="s">
        <v>699</v>
      </c>
      <c r="F285" t="s">
        <v>1792</v>
      </c>
      <c r="G285" t="s">
        <v>703</v>
      </c>
      <c r="H285" t="s">
        <v>12</v>
      </c>
      <c r="I285" t="s">
        <v>1770</v>
      </c>
      <c r="J285" t="s">
        <v>1793</v>
      </c>
      <c r="K285" t="s">
        <v>1795</v>
      </c>
      <c r="L285">
        <v>51000</v>
      </c>
    </row>
    <row r="286" spans="1:12" x14ac:dyDescent="0.25">
      <c r="A286" t="s">
        <v>1791</v>
      </c>
      <c r="B286" t="s">
        <v>1284</v>
      </c>
      <c r="C286" t="s">
        <v>1285</v>
      </c>
      <c r="D286" t="s">
        <v>1286</v>
      </c>
      <c r="E286" t="s">
        <v>438</v>
      </c>
      <c r="F286" t="s">
        <v>1792</v>
      </c>
      <c r="G286" t="s">
        <v>1771</v>
      </c>
      <c r="H286" t="s">
        <v>10</v>
      </c>
      <c r="I286" t="s">
        <v>1772</v>
      </c>
      <c r="J286" t="s">
        <v>1797</v>
      </c>
      <c r="K286" t="s">
        <v>1800</v>
      </c>
      <c r="L286">
        <v>30000</v>
      </c>
    </row>
    <row r="287" spans="1:12" x14ac:dyDescent="0.25">
      <c r="A287" t="s">
        <v>1791</v>
      </c>
      <c r="B287" t="s">
        <v>1307</v>
      </c>
      <c r="C287" t="s">
        <v>1308</v>
      </c>
      <c r="D287" t="s">
        <v>1309</v>
      </c>
      <c r="E287" t="s">
        <v>576</v>
      </c>
      <c r="F287" t="s">
        <v>1792</v>
      </c>
      <c r="G287" t="s">
        <v>1773</v>
      </c>
      <c r="H287" t="s">
        <v>10</v>
      </c>
      <c r="I287" t="s">
        <v>1774</v>
      </c>
      <c r="J287" t="s">
        <v>1793</v>
      </c>
      <c r="K287" t="s">
        <v>1794</v>
      </c>
      <c r="L287">
        <v>14000</v>
      </c>
    </row>
    <row r="288" spans="1:12" x14ac:dyDescent="0.25">
      <c r="A288" t="s">
        <v>1791</v>
      </c>
      <c r="B288" t="s">
        <v>1310</v>
      </c>
      <c r="C288" t="s">
        <v>1311</v>
      </c>
      <c r="D288" t="s">
        <v>1302</v>
      </c>
      <c r="E288" t="s">
        <v>530</v>
      </c>
      <c r="F288" t="s">
        <v>1792</v>
      </c>
      <c r="G288" t="s">
        <v>1775</v>
      </c>
      <c r="H288" t="s">
        <v>12</v>
      </c>
      <c r="I288" t="s">
        <v>1776</v>
      </c>
      <c r="J288" t="s">
        <v>1793</v>
      </c>
      <c r="K288" t="s">
        <v>1794</v>
      </c>
      <c r="L288">
        <v>11000</v>
      </c>
    </row>
    <row r="289" spans="1:12" x14ac:dyDescent="0.25">
      <c r="A289" t="s">
        <v>1791</v>
      </c>
      <c r="B289" t="s">
        <v>1312</v>
      </c>
      <c r="C289" t="s">
        <v>1313</v>
      </c>
      <c r="D289" t="s">
        <v>1314</v>
      </c>
      <c r="E289" t="s">
        <v>802</v>
      </c>
      <c r="F289" t="s">
        <v>1792</v>
      </c>
      <c r="G289">
        <v>10409752</v>
      </c>
      <c r="H289" t="s">
        <v>10</v>
      </c>
      <c r="I289" t="s">
        <v>1777</v>
      </c>
      <c r="J289" t="s">
        <v>1793</v>
      </c>
      <c r="K289" t="s">
        <v>1795</v>
      </c>
      <c r="L289">
        <v>12000</v>
      </c>
    </row>
    <row r="290" spans="1:12" x14ac:dyDescent="0.25">
      <c r="A290" t="s">
        <v>1791</v>
      </c>
      <c r="B290" t="s">
        <v>1182</v>
      </c>
      <c r="C290" t="s">
        <v>526</v>
      </c>
      <c r="D290" t="s">
        <v>1315</v>
      </c>
      <c r="E290" t="s">
        <v>521</v>
      </c>
      <c r="F290" t="s">
        <v>1792</v>
      </c>
      <c r="G290" t="s">
        <v>1778</v>
      </c>
      <c r="H290" t="s">
        <v>12</v>
      </c>
      <c r="I290" t="s">
        <v>1779</v>
      </c>
      <c r="J290" t="s">
        <v>1793</v>
      </c>
      <c r="K290" t="s">
        <v>1794</v>
      </c>
      <c r="L290">
        <v>3000</v>
      </c>
    </row>
    <row r="291" spans="1:12" x14ac:dyDescent="0.25">
      <c r="A291" t="s">
        <v>1791</v>
      </c>
      <c r="B291" t="s">
        <v>1316</v>
      </c>
      <c r="C291" t="s">
        <v>1317</v>
      </c>
      <c r="D291" t="s">
        <v>803</v>
      </c>
      <c r="E291" t="s">
        <v>864</v>
      </c>
      <c r="F291" t="s">
        <v>1792</v>
      </c>
      <c r="G291" t="s">
        <v>1780</v>
      </c>
      <c r="H291" t="s">
        <v>10</v>
      </c>
      <c r="I291" t="s">
        <v>1781</v>
      </c>
      <c r="J291" t="s">
        <v>1796</v>
      </c>
      <c r="K291" t="s">
        <v>1794</v>
      </c>
      <c r="L291">
        <v>27000</v>
      </c>
    </row>
    <row r="292" spans="1:12" x14ac:dyDescent="0.25">
      <c r="A292" t="s">
        <v>1791</v>
      </c>
      <c r="B292" t="s">
        <v>836</v>
      </c>
      <c r="C292" t="s">
        <v>1318</v>
      </c>
      <c r="D292" t="s">
        <v>1319</v>
      </c>
      <c r="E292" t="s">
        <v>14</v>
      </c>
      <c r="F292" t="s">
        <v>1792</v>
      </c>
      <c r="G292" t="s">
        <v>682</v>
      </c>
      <c r="H292" t="s">
        <v>23</v>
      </c>
      <c r="I292" t="s">
        <v>1782</v>
      </c>
      <c r="J292" t="s">
        <v>1793</v>
      </c>
      <c r="K292" t="s">
        <v>1794</v>
      </c>
      <c r="L292">
        <v>31000</v>
      </c>
    </row>
    <row r="293" spans="1:12" x14ac:dyDescent="0.25">
      <c r="A293" t="s">
        <v>1791</v>
      </c>
      <c r="B293" t="s">
        <v>1320</v>
      </c>
      <c r="C293" t="s">
        <v>1321</v>
      </c>
      <c r="D293" t="s">
        <v>1322</v>
      </c>
      <c r="E293" t="s">
        <v>1020</v>
      </c>
      <c r="F293" t="s">
        <v>1792</v>
      </c>
      <c r="G293" t="s">
        <v>1783</v>
      </c>
      <c r="H293" t="s">
        <v>12</v>
      </c>
      <c r="I293" t="s">
        <v>1784</v>
      </c>
      <c r="J293" t="s">
        <v>1809</v>
      </c>
      <c r="K293" t="s">
        <v>1794</v>
      </c>
      <c r="L293">
        <v>22000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93"/>
  <sheetViews>
    <sheetView topLeftCell="A261" workbookViewId="0">
      <selection sqref="A1:XFD1"/>
    </sheetView>
  </sheetViews>
  <sheetFormatPr defaultRowHeight="15" x14ac:dyDescent="0.25"/>
  <sheetData>
    <row r="1" spans="1:13" x14ac:dyDescent="0.25">
      <c r="A1" s="5" t="s">
        <v>1786</v>
      </c>
      <c r="B1" s="5" t="s">
        <v>831</v>
      </c>
      <c r="C1" s="5" t="s">
        <v>122</v>
      </c>
      <c r="D1" s="5" t="s">
        <v>2</v>
      </c>
      <c r="E1" s="5" t="s">
        <v>832</v>
      </c>
      <c r="F1" s="5" t="s">
        <v>1787</v>
      </c>
      <c r="G1" s="5" t="s">
        <v>1323</v>
      </c>
      <c r="H1" s="5" t="s">
        <v>1324</v>
      </c>
      <c r="I1" s="5" t="s">
        <v>1325</v>
      </c>
      <c r="J1" s="5" t="s">
        <v>1788</v>
      </c>
      <c r="K1" s="5" t="s">
        <v>1789</v>
      </c>
      <c r="L1" s="5" t="s">
        <v>1785</v>
      </c>
      <c r="M1" s="5" t="s">
        <v>1790</v>
      </c>
    </row>
    <row r="2" spans="1:13" x14ac:dyDescent="0.25">
      <c r="A2" s="4" t="s">
        <v>1791</v>
      </c>
      <c r="B2" s="4" t="s">
        <v>874</v>
      </c>
      <c r="C2" s="4" t="s">
        <v>875</v>
      </c>
      <c r="D2" s="4" t="s">
        <v>876</v>
      </c>
      <c r="E2" s="4" t="s">
        <v>445</v>
      </c>
      <c r="F2" s="4" t="s">
        <v>1792</v>
      </c>
      <c r="G2" s="4">
        <v>10057629</v>
      </c>
      <c r="H2" s="4" t="s">
        <v>10</v>
      </c>
      <c r="I2" s="4"/>
      <c r="J2" s="4" t="s">
        <v>1793</v>
      </c>
      <c r="K2" s="4" t="s">
        <v>1795</v>
      </c>
      <c r="L2" s="4">
        <v>60000</v>
      </c>
    </row>
    <row r="3" spans="1:13" x14ac:dyDescent="0.25">
      <c r="A3" s="4" t="s">
        <v>1791</v>
      </c>
      <c r="B3" s="4" t="s">
        <v>1134</v>
      </c>
      <c r="C3" s="4" t="s">
        <v>671</v>
      </c>
      <c r="D3" s="4" t="s">
        <v>1135</v>
      </c>
      <c r="E3" s="4" t="s">
        <v>1136</v>
      </c>
      <c r="F3" s="4" t="s">
        <v>1792</v>
      </c>
      <c r="G3" s="4">
        <v>10057666</v>
      </c>
      <c r="H3" s="4" t="s">
        <v>10</v>
      </c>
      <c r="I3" s="4" t="s">
        <v>1578</v>
      </c>
      <c r="J3" s="4" t="s">
        <v>1793</v>
      </c>
      <c r="K3" s="4" t="s">
        <v>1795</v>
      </c>
      <c r="L3" s="4">
        <v>24000</v>
      </c>
    </row>
    <row r="4" spans="1:13" x14ac:dyDescent="0.25">
      <c r="A4" s="4" t="s">
        <v>1791</v>
      </c>
      <c r="B4" s="4" t="s">
        <v>1245</v>
      </c>
      <c r="C4" s="4" t="s">
        <v>1246</v>
      </c>
      <c r="D4" s="4" t="s">
        <v>1247</v>
      </c>
      <c r="E4" s="4" t="s">
        <v>504</v>
      </c>
      <c r="F4" s="4" t="s">
        <v>1792</v>
      </c>
      <c r="G4" s="4">
        <v>10057675</v>
      </c>
      <c r="H4" s="4" t="s">
        <v>10</v>
      </c>
      <c r="I4" s="4" t="s">
        <v>1697</v>
      </c>
      <c r="J4" s="4" t="s">
        <v>1793</v>
      </c>
      <c r="K4" s="4" t="s">
        <v>1794</v>
      </c>
      <c r="L4" s="4">
        <v>17000</v>
      </c>
    </row>
    <row r="5" spans="1:13" x14ac:dyDescent="0.25">
      <c r="A5" s="4" t="s">
        <v>1791</v>
      </c>
      <c r="B5" s="4" t="s">
        <v>1006</v>
      </c>
      <c r="C5" s="4" t="s">
        <v>875</v>
      </c>
      <c r="D5" s="4" t="s">
        <v>876</v>
      </c>
      <c r="E5" s="4" t="s">
        <v>445</v>
      </c>
      <c r="F5" s="4" t="s">
        <v>1792</v>
      </c>
      <c r="G5" s="4">
        <v>10057685</v>
      </c>
      <c r="H5" s="4" t="s">
        <v>10</v>
      </c>
      <c r="I5" s="4"/>
      <c r="J5" s="4" t="s">
        <v>1793</v>
      </c>
      <c r="K5" s="4" t="s">
        <v>1795</v>
      </c>
      <c r="L5" s="4">
        <v>54000</v>
      </c>
    </row>
    <row r="6" spans="1:13" x14ac:dyDescent="0.25">
      <c r="A6" s="4" t="s">
        <v>1791</v>
      </c>
      <c r="B6" s="4" t="s">
        <v>1025</v>
      </c>
      <c r="C6" s="4" t="s">
        <v>1026</v>
      </c>
      <c r="D6" s="4" t="s">
        <v>1027</v>
      </c>
      <c r="E6" s="4" t="s">
        <v>497</v>
      </c>
      <c r="F6" s="4" t="s">
        <v>1792</v>
      </c>
      <c r="G6" s="4">
        <v>10057689</v>
      </c>
      <c r="H6" s="4" t="s">
        <v>10</v>
      </c>
      <c r="I6" s="4" t="s">
        <v>1476</v>
      </c>
      <c r="J6" s="4" t="s">
        <v>1793</v>
      </c>
      <c r="K6" s="4" t="s">
        <v>1795</v>
      </c>
      <c r="L6" s="4">
        <v>23000</v>
      </c>
      <c r="M6" s="4"/>
    </row>
    <row r="7" spans="1:13" x14ac:dyDescent="0.25">
      <c r="A7" s="4" t="s">
        <v>1791</v>
      </c>
      <c r="B7" s="4" t="s">
        <v>1202</v>
      </c>
      <c r="C7" s="4" t="s">
        <v>662</v>
      </c>
      <c r="D7" s="4" t="s">
        <v>1203</v>
      </c>
      <c r="E7" s="4" t="s">
        <v>1204</v>
      </c>
      <c r="F7" s="4" t="s">
        <v>1792</v>
      </c>
      <c r="G7" s="4">
        <v>10057691</v>
      </c>
      <c r="H7" s="4" t="s">
        <v>10</v>
      </c>
      <c r="I7" s="4" t="s">
        <v>1646</v>
      </c>
      <c r="J7" s="4" t="s">
        <v>1793</v>
      </c>
      <c r="K7" s="4" t="s">
        <v>1798</v>
      </c>
      <c r="L7" s="4">
        <v>45000</v>
      </c>
    </row>
    <row r="8" spans="1:13" x14ac:dyDescent="0.25">
      <c r="A8" s="4" t="s">
        <v>1791</v>
      </c>
      <c r="B8" s="4" t="s">
        <v>1205</v>
      </c>
      <c r="C8" s="4" t="s">
        <v>1206</v>
      </c>
      <c r="D8" s="4" t="s">
        <v>1207</v>
      </c>
      <c r="E8" s="4" t="s">
        <v>800</v>
      </c>
      <c r="F8" s="4" t="s">
        <v>1792</v>
      </c>
      <c r="G8" s="4">
        <v>10060150</v>
      </c>
      <c r="H8" s="4" t="s">
        <v>10</v>
      </c>
      <c r="I8" s="4" t="s">
        <v>1647</v>
      </c>
      <c r="J8" s="4" t="s">
        <v>1793</v>
      </c>
      <c r="K8" s="4" t="s">
        <v>1795</v>
      </c>
      <c r="L8" s="4">
        <v>7000</v>
      </c>
    </row>
    <row r="9" spans="1:13" x14ac:dyDescent="0.25">
      <c r="A9" s="4" t="s">
        <v>1791</v>
      </c>
      <c r="B9" s="4"/>
      <c r="C9" s="4" t="s">
        <v>1238</v>
      </c>
      <c r="D9" s="4" t="s">
        <v>1239</v>
      </c>
      <c r="E9" s="4" t="s">
        <v>438</v>
      </c>
      <c r="F9" s="4" t="s">
        <v>1792</v>
      </c>
      <c r="G9" s="4">
        <v>10060619</v>
      </c>
      <c r="H9" s="4" t="s">
        <v>10</v>
      </c>
      <c r="I9" s="4" t="s">
        <v>1682</v>
      </c>
      <c r="J9" s="4" t="s">
        <v>1793</v>
      </c>
      <c r="K9" s="4" t="s">
        <v>1795</v>
      </c>
      <c r="L9" s="4">
        <v>8000</v>
      </c>
    </row>
    <row r="10" spans="1:13" x14ac:dyDescent="0.25">
      <c r="A10" s="4" t="s">
        <v>1791</v>
      </c>
      <c r="B10" s="4" t="s">
        <v>1032</v>
      </c>
      <c r="C10" s="4" t="s">
        <v>716</v>
      </c>
      <c r="D10" s="4" t="s">
        <v>1033</v>
      </c>
      <c r="E10" s="4" t="s">
        <v>438</v>
      </c>
      <c r="F10" s="4" t="s">
        <v>1792</v>
      </c>
      <c r="G10" s="4">
        <v>10060646</v>
      </c>
      <c r="H10" s="4" t="s">
        <v>10</v>
      </c>
      <c r="I10" s="4" t="s">
        <v>1480</v>
      </c>
      <c r="J10" s="4" t="s">
        <v>1797</v>
      </c>
      <c r="K10" s="4" t="s">
        <v>1795</v>
      </c>
      <c r="L10" s="4">
        <v>30000</v>
      </c>
      <c r="M10" s="4"/>
    </row>
    <row r="11" spans="1:13" x14ac:dyDescent="0.25">
      <c r="A11" s="4" t="s">
        <v>1791</v>
      </c>
      <c r="B11" s="4" t="s">
        <v>886</v>
      </c>
      <c r="C11" s="4" t="s">
        <v>621</v>
      </c>
      <c r="D11" s="4" t="s">
        <v>887</v>
      </c>
      <c r="E11" s="4" t="s">
        <v>888</v>
      </c>
      <c r="F11" s="4" t="s">
        <v>1792</v>
      </c>
      <c r="G11" s="4">
        <v>10225546</v>
      </c>
      <c r="H11" s="4" t="s">
        <v>10</v>
      </c>
      <c r="I11" s="4" t="s">
        <v>1363</v>
      </c>
      <c r="J11" s="4" t="s">
        <v>1793</v>
      </c>
      <c r="K11" s="4" t="s">
        <v>1795</v>
      </c>
      <c r="L11" s="4">
        <v>22000</v>
      </c>
    </row>
    <row r="12" spans="1:13" x14ac:dyDescent="0.25">
      <c r="A12" s="4" t="s">
        <v>1791</v>
      </c>
      <c r="B12" s="4" t="s">
        <v>886</v>
      </c>
      <c r="C12" s="4" t="s">
        <v>623</v>
      </c>
      <c r="D12" s="4" t="s">
        <v>887</v>
      </c>
      <c r="E12" s="4" t="s">
        <v>888</v>
      </c>
      <c r="F12" s="4" t="s">
        <v>1792</v>
      </c>
      <c r="G12" s="4">
        <v>10225547</v>
      </c>
      <c r="H12" s="4" t="s">
        <v>10</v>
      </c>
      <c r="I12" s="4" t="s">
        <v>1384</v>
      </c>
      <c r="J12" s="4" t="s">
        <v>1793</v>
      </c>
      <c r="K12" s="4" t="s">
        <v>1795</v>
      </c>
      <c r="L12" s="4">
        <v>17000</v>
      </c>
    </row>
    <row r="13" spans="1:13" x14ac:dyDescent="0.25">
      <c r="A13" s="4" t="s">
        <v>1791</v>
      </c>
      <c r="B13" s="4" t="s">
        <v>886</v>
      </c>
      <c r="C13" s="4" t="s">
        <v>624</v>
      </c>
      <c r="D13" s="4" t="s">
        <v>887</v>
      </c>
      <c r="E13" s="4" t="s">
        <v>622</v>
      </c>
      <c r="F13" s="4" t="s">
        <v>1792</v>
      </c>
      <c r="G13" s="4">
        <v>10225548</v>
      </c>
      <c r="H13" s="4" t="s">
        <v>10</v>
      </c>
      <c r="I13" s="4" t="s">
        <v>1417</v>
      </c>
      <c r="J13" s="4" t="s">
        <v>1793</v>
      </c>
      <c r="K13" s="4" t="s">
        <v>1795</v>
      </c>
      <c r="L13" s="4">
        <v>21000</v>
      </c>
    </row>
    <row r="14" spans="1:13" x14ac:dyDescent="0.25">
      <c r="A14" s="4" t="s">
        <v>1791</v>
      </c>
      <c r="B14" s="4" t="s">
        <v>1312</v>
      </c>
      <c r="C14" s="4" t="s">
        <v>1313</v>
      </c>
      <c r="D14" s="4" t="s">
        <v>1314</v>
      </c>
      <c r="E14" s="4" t="s">
        <v>802</v>
      </c>
      <c r="F14" s="4" t="s">
        <v>1792</v>
      </c>
      <c r="G14" s="4">
        <v>10409752</v>
      </c>
      <c r="H14" s="4" t="s">
        <v>10</v>
      </c>
      <c r="I14" s="4" t="s">
        <v>1777</v>
      </c>
      <c r="J14" s="4" t="s">
        <v>1793</v>
      </c>
      <c r="K14" s="4" t="s">
        <v>1795</v>
      </c>
      <c r="L14" s="4">
        <v>16000</v>
      </c>
    </row>
    <row r="15" spans="1:13" x14ac:dyDescent="0.25">
      <c r="A15" s="4" t="s">
        <v>1791</v>
      </c>
      <c r="B15" s="4" t="s">
        <v>880</v>
      </c>
      <c r="C15" s="4" t="s">
        <v>725</v>
      </c>
      <c r="D15" s="4" t="s">
        <v>726</v>
      </c>
      <c r="E15" s="4" t="s">
        <v>452</v>
      </c>
      <c r="F15" s="4" t="s">
        <v>1792</v>
      </c>
      <c r="G15" s="4">
        <v>10429535</v>
      </c>
      <c r="H15" s="4" t="s">
        <v>21</v>
      </c>
      <c r="I15" s="4" t="s">
        <v>1360</v>
      </c>
      <c r="J15" s="4" t="s">
        <v>1793</v>
      </c>
      <c r="K15" s="4" t="s">
        <v>1794</v>
      </c>
      <c r="L15" s="4">
        <v>40000</v>
      </c>
    </row>
    <row r="16" spans="1:13" x14ac:dyDescent="0.25">
      <c r="A16" s="4" t="s">
        <v>1791</v>
      </c>
      <c r="B16" s="4" t="s">
        <v>1251</v>
      </c>
      <c r="C16" s="4" t="s">
        <v>727</v>
      </c>
      <c r="D16" s="4" t="s">
        <v>726</v>
      </c>
      <c r="E16" s="4" t="s">
        <v>452</v>
      </c>
      <c r="F16" s="4" t="s">
        <v>1792</v>
      </c>
      <c r="G16" s="4">
        <v>10429536</v>
      </c>
      <c r="H16" s="4" t="s">
        <v>21</v>
      </c>
      <c r="I16" s="4" t="s">
        <v>1704</v>
      </c>
      <c r="J16" s="4" t="s">
        <v>1793</v>
      </c>
      <c r="K16" s="4" t="s">
        <v>1794</v>
      </c>
      <c r="L16" s="4">
        <v>41000</v>
      </c>
    </row>
    <row r="17" spans="1:13" x14ac:dyDescent="0.25">
      <c r="A17" s="4" t="s">
        <v>1791</v>
      </c>
      <c r="B17" s="4" t="s">
        <v>1294</v>
      </c>
      <c r="C17" s="4" t="s">
        <v>1295</v>
      </c>
      <c r="D17" s="4" t="s">
        <v>744</v>
      </c>
      <c r="E17" s="4" t="s">
        <v>745</v>
      </c>
      <c r="F17" s="4" t="s">
        <v>1792</v>
      </c>
      <c r="G17" s="4">
        <v>10989588</v>
      </c>
      <c r="H17" s="4" t="s">
        <v>10</v>
      </c>
      <c r="I17" s="4" t="s">
        <v>1760</v>
      </c>
      <c r="J17" s="4" t="s">
        <v>1796</v>
      </c>
      <c r="K17" s="4" t="s">
        <v>1795</v>
      </c>
      <c r="L17" s="4">
        <v>18000</v>
      </c>
    </row>
    <row r="18" spans="1:13" x14ac:dyDescent="0.25">
      <c r="A18" s="4" t="s">
        <v>1791</v>
      </c>
      <c r="B18" s="4" t="s">
        <v>1106</v>
      </c>
      <c r="C18" s="4" t="s">
        <v>691</v>
      </c>
      <c r="D18" s="4" t="s">
        <v>692</v>
      </c>
      <c r="E18" s="4" t="s">
        <v>693</v>
      </c>
      <c r="F18" s="4" t="s">
        <v>1792</v>
      </c>
      <c r="G18" s="4">
        <v>40272962</v>
      </c>
      <c r="H18" s="4" t="s">
        <v>10</v>
      </c>
      <c r="I18" s="4" t="s">
        <v>1547</v>
      </c>
      <c r="J18" s="4" t="s">
        <v>1793</v>
      </c>
      <c r="K18" s="4" t="s">
        <v>1795</v>
      </c>
      <c r="L18" s="4">
        <v>28000</v>
      </c>
    </row>
    <row r="19" spans="1:13" x14ac:dyDescent="0.25">
      <c r="A19" s="4" t="s">
        <v>1791</v>
      </c>
      <c r="B19" s="4" t="s">
        <v>1017</v>
      </c>
      <c r="C19" s="4" t="s">
        <v>441</v>
      </c>
      <c r="D19" s="4" t="s">
        <v>442</v>
      </c>
      <c r="E19" s="4" t="s">
        <v>443</v>
      </c>
      <c r="F19" s="4" t="s">
        <v>1792</v>
      </c>
      <c r="G19" s="4">
        <v>42474735</v>
      </c>
      <c r="H19" s="4" t="s">
        <v>10</v>
      </c>
      <c r="I19" s="4" t="s">
        <v>1466</v>
      </c>
      <c r="J19" s="4" t="s">
        <v>1793</v>
      </c>
      <c r="K19" s="4" t="s">
        <v>1794</v>
      </c>
      <c r="L19" s="4">
        <v>6000</v>
      </c>
      <c r="M19" s="4"/>
    </row>
    <row r="20" spans="1:13" x14ac:dyDescent="0.25">
      <c r="A20" s="4" t="s">
        <v>1791</v>
      </c>
      <c r="B20" s="4" t="s">
        <v>1017</v>
      </c>
      <c r="C20" s="4" t="s">
        <v>441</v>
      </c>
      <c r="D20" s="4" t="s">
        <v>442</v>
      </c>
      <c r="E20" s="4" t="s">
        <v>443</v>
      </c>
      <c r="F20" s="4" t="s">
        <v>1792</v>
      </c>
      <c r="G20" s="4">
        <v>42474738</v>
      </c>
      <c r="H20" s="4" t="s">
        <v>10</v>
      </c>
      <c r="I20" s="4" t="s">
        <v>1489</v>
      </c>
      <c r="J20" s="4" t="s">
        <v>1793</v>
      </c>
      <c r="K20" s="4" t="s">
        <v>1794</v>
      </c>
      <c r="L20" s="4">
        <v>31000</v>
      </c>
    </row>
    <row r="21" spans="1:13" x14ac:dyDescent="0.25">
      <c r="A21" s="4" t="s">
        <v>1791</v>
      </c>
      <c r="B21" s="4" t="s">
        <v>1297</v>
      </c>
      <c r="C21" s="4" t="s">
        <v>1298</v>
      </c>
      <c r="D21" s="4" t="s">
        <v>1299</v>
      </c>
      <c r="E21" s="4" t="s">
        <v>443</v>
      </c>
      <c r="F21" s="4" t="s">
        <v>1792</v>
      </c>
      <c r="G21" s="4">
        <v>42474751</v>
      </c>
      <c r="H21" s="4" t="s">
        <v>10</v>
      </c>
      <c r="I21" s="4" t="s">
        <v>1765</v>
      </c>
      <c r="J21" s="4" t="s">
        <v>1797</v>
      </c>
      <c r="K21" s="4" t="s">
        <v>1794</v>
      </c>
      <c r="L21" s="4">
        <v>20000</v>
      </c>
    </row>
    <row r="22" spans="1:13" x14ac:dyDescent="0.25">
      <c r="A22" s="4" t="s">
        <v>1791</v>
      </c>
      <c r="B22" s="4" t="s">
        <v>69</v>
      </c>
      <c r="C22" s="4" t="s">
        <v>849</v>
      </c>
      <c r="D22" s="4" t="s">
        <v>850</v>
      </c>
      <c r="E22" s="4" t="s">
        <v>14</v>
      </c>
      <c r="F22" s="4" t="s">
        <v>1792</v>
      </c>
      <c r="G22" s="4">
        <v>43169386</v>
      </c>
      <c r="H22" s="4" t="s">
        <v>10</v>
      </c>
      <c r="I22" s="4">
        <v>10000049951</v>
      </c>
      <c r="J22" s="4" t="s">
        <v>1793</v>
      </c>
      <c r="K22" s="4" t="s">
        <v>1795</v>
      </c>
      <c r="L22" s="4">
        <v>0</v>
      </c>
      <c r="M22" s="4"/>
    </row>
    <row r="23" spans="1:13" x14ac:dyDescent="0.25">
      <c r="A23" s="4" t="s">
        <v>1791</v>
      </c>
      <c r="B23" s="4" t="s">
        <v>71</v>
      </c>
      <c r="C23" s="4" t="s">
        <v>849</v>
      </c>
      <c r="D23" s="4" t="s">
        <v>850</v>
      </c>
      <c r="E23" s="4" t="s">
        <v>14</v>
      </c>
      <c r="F23" s="4" t="s">
        <v>1792</v>
      </c>
      <c r="G23" s="4">
        <v>43292669</v>
      </c>
      <c r="H23" s="4" t="s">
        <v>10</v>
      </c>
      <c r="I23" s="4">
        <v>10000049953</v>
      </c>
      <c r="J23" s="4" t="s">
        <v>1793</v>
      </c>
      <c r="K23" s="4" t="s">
        <v>1795</v>
      </c>
      <c r="L23" s="4">
        <v>0</v>
      </c>
    </row>
    <row r="24" spans="1:13" x14ac:dyDescent="0.25">
      <c r="A24" s="4" t="s">
        <v>1791</v>
      </c>
      <c r="B24" s="4" t="s">
        <v>976</v>
      </c>
      <c r="C24" s="4" t="s">
        <v>977</v>
      </c>
      <c r="D24" s="4" t="s">
        <v>660</v>
      </c>
      <c r="E24" s="4" t="s">
        <v>661</v>
      </c>
      <c r="F24" s="4" t="s">
        <v>1792</v>
      </c>
      <c r="G24" s="4" t="s">
        <v>1426</v>
      </c>
      <c r="H24" s="4" t="s">
        <v>10</v>
      </c>
      <c r="I24" s="4" t="s">
        <v>1427</v>
      </c>
      <c r="J24" s="4" t="s">
        <v>1793</v>
      </c>
      <c r="K24" s="4" t="s">
        <v>1795</v>
      </c>
      <c r="L24" s="4">
        <v>107000</v>
      </c>
    </row>
    <row r="25" spans="1:13" x14ac:dyDescent="0.25">
      <c r="A25" s="4" t="s">
        <v>1791</v>
      </c>
      <c r="B25" s="4" t="s">
        <v>1215</v>
      </c>
      <c r="C25" s="4" t="s">
        <v>669</v>
      </c>
      <c r="D25" s="4" t="s">
        <v>1135</v>
      </c>
      <c r="E25" s="4" t="s">
        <v>670</v>
      </c>
      <c r="F25" s="4" t="s">
        <v>1792</v>
      </c>
      <c r="G25" s="4" t="s">
        <v>1659</v>
      </c>
      <c r="H25" s="4" t="s">
        <v>10</v>
      </c>
      <c r="I25" s="4" t="s">
        <v>1660</v>
      </c>
      <c r="J25" s="4" t="s">
        <v>1793</v>
      </c>
      <c r="K25" s="4" t="s">
        <v>1795</v>
      </c>
      <c r="L25" s="4">
        <v>17000</v>
      </c>
    </row>
    <row r="26" spans="1:13" x14ac:dyDescent="0.25">
      <c r="A26" s="4" t="s">
        <v>1791</v>
      </c>
      <c r="B26" s="4" t="s">
        <v>1215</v>
      </c>
      <c r="C26" s="4" t="s">
        <v>669</v>
      </c>
      <c r="D26" s="4" t="s">
        <v>1135</v>
      </c>
      <c r="E26" s="4" t="s">
        <v>670</v>
      </c>
      <c r="F26" s="4" t="s">
        <v>1792</v>
      </c>
      <c r="G26" s="4" t="s">
        <v>1715</v>
      </c>
      <c r="H26" s="4" t="s">
        <v>10</v>
      </c>
      <c r="I26" s="4" t="s">
        <v>1716</v>
      </c>
      <c r="J26" s="4" t="s">
        <v>1793</v>
      </c>
      <c r="K26" s="4" t="s">
        <v>1795</v>
      </c>
      <c r="L26" s="4">
        <v>28000</v>
      </c>
    </row>
    <row r="27" spans="1:13" x14ac:dyDescent="0.25">
      <c r="A27" s="4" t="s">
        <v>1791</v>
      </c>
      <c r="B27" s="4" t="s">
        <v>976</v>
      </c>
      <c r="C27" s="4" t="s">
        <v>977</v>
      </c>
      <c r="D27" s="4" t="s">
        <v>1123</v>
      </c>
      <c r="E27" s="4" t="s">
        <v>661</v>
      </c>
      <c r="F27" s="4" t="s">
        <v>1792</v>
      </c>
      <c r="G27" s="4" t="s">
        <v>1565</v>
      </c>
      <c r="H27" s="4" t="s">
        <v>10</v>
      </c>
      <c r="I27" s="4" t="s">
        <v>1566</v>
      </c>
      <c r="J27" s="4" t="s">
        <v>1793</v>
      </c>
      <c r="K27" s="4" t="s">
        <v>1795</v>
      </c>
      <c r="L27" s="4">
        <v>83000</v>
      </c>
    </row>
    <row r="28" spans="1:13" x14ac:dyDescent="0.25">
      <c r="A28" s="4" t="s">
        <v>1791</v>
      </c>
      <c r="B28" s="4" t="s">
        <v>1252</v>
      </c>
      <c r="C28" s="4" t="s">
        <v>1253</v>
      </c>
      <c r="D28" s="4" t="s">
        <v>471</v>
      </c>
      <c r="E28" s="4" t="s">
        <v>973</v>
      </c>
      <c r="F28" s="4" t="s">
        <v>1792</v>
      </c>
      <c r="G28" s="4" t="s">
        <v>1705</v>
      </c>
      <c r="H28" s="4" t="s">
        <v>10</v>
      </c>
      <c r="I28" s="4" t="s">
        <v>1706</v>
      </c>
      <c r="J28" s="4" t="s">
        <v>1793</v>
      </c>
      <c r="K28" s="4" t="s">
        <v>1795</v>
      </c>
      <c r="L28" s="4">
        <v>30000</v>
      </c>
    </row>
    <row r="29" spans="1:13" x14ac:dyDescent="0.25">
      <c r="A29" s="4" t="s">
        <v>1791</v>
      </c>
      <c r="B29" s="4" t="s">
        <v>1252</v>
      </c>
      <c r="C29" s="4" t="s">
        <v>1253</v>
      </c>
      <c r="D29" s="4" t="s">
        <v>471</v>
      </c>
      <c r="E29" s="4" t="s">
        <v>973</v>
      </c>
      <c r="F29" s="4" t="s">
        <v>1792</v>
      </c>
      <c r="G29" s="4" t="s">
        <v>1737</v>
      </c>
      <c r="H29" s="4" t="s">
        <v>10</v>
      </c>
      <c r="I29" s="4" t="s">
        <v>1738</v>
      </c>
      <c r="J29" s="4" t="s">
        <v>1793</v>
      </c>
      <c r="K29" s="4" t="s">
        <v>1795</v>
      </c>
      <c r="L29" s="4">
        <v>61000</v>
      </c>
    </row>
    <row r="30" spans="1:13" x14ac:dyDescent="0.25">
      <c r="A30" s="4" t="s">
        <v>1791</v>
      </c>
      <c r="B30" s="4" t="s">
        <v>1065</v>
      </c>
      <c r="C30" s="4" t="s">
        <v>1066</v>
      </c>
      <c r="D30" s="4" t="s">
        <v>1067</v>
      </c>
      <c r="E30" s="4" t="s">
        <v>973</v>
      </c>
      <c r="F30" s="4" t="s">
        <v>1792</v>
      </c>
      <c r="G30" s="4" t="s">
        <v>1510</v>
      </c>
      <c r="H30" s="4" t="s">
        <v>10</v>
      </c>
      <c r="I30" s="4" t="s">
        <v>1511</v>
      </c>
      <c r="J30" s="4" t="s">
        <v>1793</v>
      </c>
      <c r="K30" s="4" t="s">
        <v>1795</v>
      </c>
      <c r="L30" s="4">
        <v>7000</v>
      </c>
    </row>
    <row r="31" spans="1:13" x14ac:dyDescent="0.25">
      <c r="A31" s="4" t="s">
        <v>1791</v>
      </c>
      <c r="B31" s="4" t="s">
        <v>1284</v>
      </c>
      <c r="C31" s="4" t="s">
        <v>1285</v>
      </c>
      <c r="D31" s="4" t="s">
        <v>1286</v>
      </c>
      <c r="E31" s="4" t="s">
        <v>438</v>
      </c>
      <c r="F31" s="4" t="s">
        <v>1792</v>
      </c>
      <c r="G31" s="4" t="s">
        <v>1751</v>
      </c>
      <c r="H31" s="4" t="s">
        <v>10</v>
      </c>
      <c r="I31" s="4" t="s">
        <v>1752</v>
      </c>
      <c r="J31" s="4" t="s">
        <v>1797</v>
      </c>
      <c r="K31" s="4" t="s">
        <v>1795</v>
      </c>
      <c r="L31" s="4">
        <v>17000</v>
      </c>
    </row>
    <row r="32" spans="1:13" x14ac:dyDescent="0.25">
      <c r="A32" s="4" t="s">
        <v>1791</v>
      </c>
      <c r="B32" s="4" t="s">
        <v>1284</v>
      </c>
      <c r="C32" s="4" t="s">
        <v>1285</v>
      </c>
      <c r="D32" s="4" t="s">
        <v>1286</v>
      </c>
      <c r="E32" s="4" t="s">
        <v>438</v>
      </c>
      <c r="F32" s="4" t="s">
        <v>1792</v>
      </c>
      <c r="G32" s="4" t="s">
        <v>1771</v>
      </c>
      <c r="H32" s="4" t="s">
        <v>10</v>
      </c>
      <c r="I32" s="4" t="s">
        <v>1772</v>
      </c>
      <c r="J32" s="4" t="s">
        <v>1797</v>
      </c>
      <c r="K32" s="4" t="s">
        <v>1800</v>
      </c>
      <c r="L32" s="4">
        <v>37000</v>
      </c>
    </row>
    <row r="33" spans="1:13" x14ac:dyDescent="0.25">
      <c r="A33" s="4" t="s">
        <v>1791</v>
      </c>
      <c r="B33" s="4" t="s">
        <v>1095</v>
      </c>
      <c r="C33" s="4" t="s">
        <v>798</v>
      </c>
      <c r="D33" s="4" t="s">
        <v>799</v>
      </c>
      <c r="E33" s="4" t="s">
        <v>664</v>
      </c>
      <c r="F33" s="4" t="s">
        <v>1792</v>
      </c>
      <c r="G33" s="4" t="s">
        <v>1552</v>
      </c>
      <c r="H33" s="4" t="s">
        <v>10</v>
      </c>
      <c r="I33" s="4" t="s">
        <v>1553</v>
      </c>
      <c r="J33" s="4" t="s">
        <v>1793</v>
      </c>
      <c r="K33" s="4" t="s">
        <v>1795</v>
      </c>
      <c r="L33" s="4">
        <v>74000</v>
      </c>
    </row>
    <row r="34" spans="1:13" x14ac:dyDescent="0.25">
      <c r="A34" s="4" t="s">
        <v>1791</v>
      </c>
      <c r="B34" s="4" t="s">
        <v>1095</v>
      </c>
      <c r="C34" s="4" t="s">
        <v>798</v>
      </c>
      <c r="D34" s="4" t="s">
        <v>799</v>
      </c>
      <c r="E34" s="4" t="s">
        <v>664</v>
      </c>
      <c r="F34" s="4" t="s">
        <v>1792</v>
      </c>
      <c r="G34" s="4" t="s">
        <v>1539</v>
      </c>
      <c r="H34" s="4" t="s">
        <v>10</v>
      </c>
      <c r="I34" s="4" t="s">
        <v>1540</v>
      </c>
      <c r="J34" s="4" t="s">
        <v>1793</v>
      </c>
      <c r="K34" s="4" t="s">
        <v>1795</v>
      </c>
      <c r="L34" s="4">
        <v>98000</v>
      </c>
    </row>
    <row r="35" spans="1:13" x14ac:dyDescent="0.25">
      <c r="A35" s="4" t="s">
        <v>1791</v>
      </c>
      <c r="B35" s="4" t="s">
        <v>1095</v>
      </c>
      <c r="C35" s="4" t="s">
        <v>798</v>
      </c>
      <c r="D35" s="4" t="s">
        <v>799</v>
      </c>
      <c r="E35" s="4" t="s">
        <v>664</v>
      </c>
      <c r="F35" s="4" t="s">
        <v>1792</v>
      </c>
      <c r="G35" s="4" t="s">
        <v>1661</v>
      </c>
      <c r="H35" s="4" t="s">
        <v>10</v>
      </c>
      <c r="I35" s="4" t="s">
        <v>1662</v>
      </c>
      <c r="J35" s="4" t="s">
        <v>1793</v>
      </c>
      <c r="K35" s="4" t="s">
        <v>1795</v>
      </c>
      <c r="L35" s="4">
        <v>99000</v>
      </c>
    </row>
    <row r="36" spans="1:13" x14ac:dyDescent="0.25">
      <c r="A36" s="4" t="s">
        <v>1791</v>
      </c>
      <c r="B36" s="4" t="s">
        <v>1095</v>
      </c>
      <c r="C36" s="4" t="s">
        <v>798</v>
      </c>
      <c r="D36" s="4" t="s">
        <v>799</v>
      </c>
      <c r="E36" s="4" t="s">
        <v>664</v>
      </c>
      <c r="F36" s="4" t="s">
        <v>1792</v>
      </c>
      <c r="G36" s="4" t="s">
        <v>1623</v>
      </c>
      <c r="H36" s="4" t="s">
        <v>10</v>
      </c>
      <c r="I36" s="4" t="s">
        <v>1624</v>
      </c>
      <c r="J36" s="4" t="s">
        <v>1793</v>
      </c>
      <c r="K36" s="4" t="s">
        <v>1795</v>
      </c>
      <c r="L36" s="4">
        <v>72000</v>
      </c>
    </row>
    <row r="37" spans="1:13" x14ac:dyDescent="0.25">
      <c r="A37" s="4" t="s">
        <v>1791</v>
      </c>
      <c r="B37" s="4" t="s">
        <v>1128</v>
      </c>
      <c r="C37" s="4" t="s">
        <v>743</v>
      </c>
      <c r="D37" s="4" t="s">
        <v>744</v>
      </c>
      <c r="E37" s="4" t="s">
        <v>745</v>
      </c>
      <c r="F37" s="4" t="s">
        <v>1792</v>
      </c>
      <c r="G37" s="4" t="s">
        <v>1618</v>
      </c>
      <c r="H37" s="4" t="s">
        <v>10</v>
      </c>
      <c r="I37" s="4" t="s">
        <v>1806</v>
      </c>
      <c r="J37" s="4" t="s">
        <v>1793</v>
      </c>
      <c r="K37" s="4" t="s">
        <v>1795</v>
      </c>
      <c r="L37" s="4">
        <v>100000</v>
      </c>
    </row>
    <row r="38" spans="1:13" x14ac:dyDescent="0.25">
      <c r="A38" s="4" t="s">
        <v>1791</v>
      </c>
      <c r="B38" s="4" t="s">
        <v>1128</v>
      </c>
      <c r="C38" s="4" t="s">
        <v>743</v>
      </c>
      <c r="D38" s="4" t="s">
        <v>744</v>
      </c>
      <c r="E38" s="4" t="s">
        <v>745</v>
      </c>
      <c r="F38" s="4" t="s">
        <v>1792</v>
      </c>
      <c r="G38" s="4" t="s">
        <v>1571</v>
      </c>
      <c r="H38" s="4" t="s">
        <v>10</v>
      </c>
      <c r="I38" s="4" t="s">
        <v>1804</v>
      </c>
      <c r="J38" s="4" t="s">
        <v>1793</v>
      </c>
      <c r="K38" s="4" t="s">
        <v>1795</v>
      </c>
      <c r="L38" s="4">
        <v>50000</v>
      </c>
    </row>
    <row r="39" spans="1:13" x14ac:dyDescent="0.25">
      <c r="A39" s="4" t="s">
        <v>1791</v>
      </c>
      <c r="B39" s="4" t="s">
        <v>1048</v>
      </c>
      <c r="C39" s="4" t="s">
        <v>1049</v>
      </c>
      <c r="D39" s="4" t="s">
        <v>631</v>
      </c>
      <c r="E39" s="4" t="s">
        <v>1050</v>
      </c>
      <c r="F39" s="4" t="s">
        <v>1792</v>
      </c>
      <c r="G39" s="4" t="s">
        <v>1494</v>
      </c>
      <c r="H39" s="4" t="s">
        <v>10</v>
      </c>
      <c r="I39" s="4" t="s">
        <v>1495</v>
      </c>
      <c r="J39" s="4" t="s">
        <v>1796</v>
      </c>
      <c r="K39" s="4" t="s">
        <v>1798</v>
      </c>
      <c r="L39" s="4">
        <v>8000</v>
      </c>
    </row>
    <row r="40" spans="1:13" x14ac:dyDescent="0.25">
      <c r="A40" s="4" t="s">
        <v>1791</v>
      </c>
      <c r="B40" s="4" t="s">
        <v>1208</v>
      </c>
      <c r="C40" s="4" t="s">
        <v>373</v>
      </c>
      <c r="D40" s="4" t="s">
        <v>374</v>
      </c>
      <c r="E40" s="4" t="s">
        <v>375</v>
      </c>
      <c r="F40" s="4" t="s">
        <v>1792</v>
      </c>
      <c r="G40" s="4" t="s">
        <v>1648</v>
      </c>
      <c r="H40" s="4" t="s">
        <v>23</v>
      </c>
      <c r="I40" s="4" t="s">
        <v>1649</v>
      </c>
      <c r="J40" s="4" t="s">
        <v>1797</v>
      </c>
      <c r="K40" s="4" t="s">
        <v>1794</v>
      </c>
      <c r="L40" s="4">
        <v>25000</v>
      </c>
    </row>
    <row r="41" spans="1:13" x14ac:dyDescent="0.25">
      <c r="A41" s="4" t="s">
        <v>1791</v>
      </c>
      <c r="B41" s="4" t="s">
        <v>1221</v>
      </c>
      <c r="C41" s="4" t="s">
        <v>1222</v>
      </c>
      <c r="D41" s="4" t="s">
        <v>829</v>
      </c>
      <c r="E41" s="4" t="s">
        <v>1223</v>
      </c>
      <c r="F41" s="4" t="s">
        <v>1792</v>
      </c>
      <c r="G41" s="4" t="s">
        <v>1665</v>
      </c>
      <c r="H41" s="4" t="s">
        <v>10</v>
      </c>
      <c r="I41" s="4" t="s">
        <v>1666</v>
      </c>
      <c r="J41" s="4" t="s">
        <v>1793</v>
      </c>
      <c r="K41" s="4" t="s">
        <v>1795</v>
      </c>
      <c r="L41" s="4">
        <v>44000</v>
      </c>
    </row>
    <row r="42" spans="1:13" x14ac:dyDescent="0.25">
      <c r="A42" s="4" t="s">
        <v>1791</v>
      </c>
      <c r="B42" s="4" t="s">
        <v>1221</v>
      </c>
      <c r="C42" s="4" t="s">
        <v>1222</v>
      </c>
      <c r="D42" s="4" t="s">
        <v>829</v>
      </c>
      <c r="E42" s="4" t="s">
        <v>1223</v>
      </c>
      <c r="F42" s="4" t="s">
        <v>1792</v>
      </c>
      <c r="G42" s="4" t="s">
        <v>1713</v>
      </c>
      <c r="H42" s="4" t="s">
        <v>10</v>
      </c>
      <c r="I42" s="4" t="s">
        <v>1714</v>
      </c>
      <c r="J42" s="4" t="s">
        <v>1793</v>
      </c>
      <c r="K42" s="4" t="s">
        <v>1795</v>
      </c>
      <c r="L42" s="4">
        <v>33000</v>
      </c>
    </row>
    <row r="43" spans="1:13" x14ac:dyDescent="0.25">
      <c r="A43" s="4" t="s">
        <v>1791</v>
      </c>
      <c r="B43" s="4" t="s">
        <v>1316</v>
      </c>
      <c r="C43" s="4" t="s">
        <v>1317</v>
      </c>
      <c r="D43" s="4" t="s">
        <v>803</v>
      </c>
      <c r="E43" s="4" t="s">
        <v>864</v>
      </c>
      <c r="F43" s="4" t="s">
        <v>1792</v>
      </c>
      <c r="G43" s="4" t="s">
        <v>1780</v>
      </c>
      <c r="H43" s="4" t="s">
        <v>10</v>
      </c>
      <c r="I43" s="4" t="s">
        <v>1781</v>
      </c>
      <c r="J43" s="4" t="s">
        <v>1796</v>
      </c>
      <c r="K43" s="4" t="s">
        <v>1794</v>
      </c>
      <c r="L43" s="4">
        <v>26000</v>
      </c>
    </row>
    <row r="44" spans="1:13" x14ac:dyDescent="0.25">
      <c r="A44" s="4" t="s">
        <v>1791</v>
      </c>
      <c r="B44" s="4" t="s">
        <v>862</v>
      </c>
      <c r="C44" s="4" t="s">
        <v>863</v>
      </c>
      <c r="D44" s="4" t="s">
        <v>801</v>
      </c>
      <c r="E44" s="4" t="s">
        <v>864</v>
      </c>
      <c r="F44" s="4" t="s">
        <v>1792</v>
      </c>
      <c r="G44" s="4" t="s">
        <v>1344</v>
      </c>
      <c r="H44" s="4" t="s">
        <v>10</v>
      </c>
      <c r="I44" s="4" t="s">
        <v>1345</v>
      </c>
      <c r="J44" s="4" t="s">
        <v>1793</v>
      </c>
      <c r="K44" s="4" t="s">
        <v>1795</v>
      </c>
      <c r="L44" s="4">
        <v>13000</v>
      </c>
      <c r="M44" s="4"/>
    </row>
    <row r="45" spans="1:13" x14ac:dyDescent="0.25">
      <c r="A45" s="4" t="s">
        <v>1791</v>
      </c>
      <c r="B45" s="4" t="s">
        <v>911</v>
      </c>
      <c r="C45" s="4" t="s">
        <v>912</v>
      </c>
      <c r="D45" s="4" t="s">
        <v>913</v>
      </c>
      <c r="E45" s="4" t="s">
        <v>864</v>
      </c>
      <c r="F45" s="4" t="s">
        <v>1792</v>
      </c>
      <c r="G45" s="4" t="s">
        <v>1378</v>
      </c>
      <c r="H45" s="4" t="s">
        <v>10</v>
      </c>
      <c r="I45" s="4" t="s">
        <v>1379</v>
      </c>
      <c r="J45" s="4" t="s">
        <v>1793</v>
      </c>
      <c r="K45" s="4" t="s">
        <v>1794</v>
      </c>
      <c r="L45" s="4">
        <v>17000</v>
      </c>
    </row>
    <row r="46" spans="1:13" x14ac:dyDescent="0.25">
      <c r="A46" s="4" t="s">
        <v>1791</v>
      </c>
      <c r="B46" s="4" t="s">
        <v>1076</v>
      </c>
      <c r="C46" s="4" t="s">
        <v>1077</v>
      </c>
      <c r="D46" s="4" t="s">
        <v>1078</v>
      </c>
      <c r="E46" s="4" t="s">
        <v>1061</v>
      </c>
      <c r="F46" s="4" t="s">
        <v>1792</v>
      </c>
      <c r="G46" s="4" t="s">
        <v>1523</v>
      </c>
      <c r="H46" s="4" t="s">
        <v>10</v>
      </c>
      <c r="I46" s="4" t="s">
        <v>1524</v>
      </c>
      <c r="J46" s="4" t="s">
        <v>1793</v>
      </c>
      <c r="K46" s="4" t="s">
        <v>1795</v>
      </c>
      <c r="L46" s="4">
        <v>11000</v>
      </c>
    </row>
    <row r="47" spans="1:13" x14ac:dyDescent="0.25">
      <c r="A47" s="4" t="s">
        <v>1791</v>
      </c>
      <c r="B47" s="4" t="s">
        <v>1096</v>
      </c>
      <c r="C47" s="4" t="s">
        <v>1097</v>
      </c>
      <c r="D47" s="4" t="s">
        <v>1098</v>
      </c>
      <c r="E47" s="4" t="s">
        <v>1099</v>
      </c>
      <c r="F47" s="4" t="s">
        <v>1792</v>
      </c>
      <c r="G47" s="4" t="s">
        <v>1561</v>
      </c>
      <c r="H47" s="4" t="s">
        <v>10</v>
      </c>
      <c r="I47" s="4" t="s">
        <v>1562</v>
      </c>
      <c r="J47" s="4" t="s">
        <v>1793</v>
      </c>
      <c r="K47" s="4" t="s">
        <v>1795</v>
      </c>
      <c r="L47" s="4">
        <v>34000</v>
      </c>
    </row>
    <row r="48" spans="1:13" x14ac:dyDescent="0.25">
      <c r="A48" s="4" t="s">
        <v>1791</v>
      </c>
      <c r="B48" s="4" t="s">
        <v>978</v>
      </c>
      <c r="C48" s="4" t="s">
        <v>533</v>
      </c>
      <c r="D48" s="4" t="s">
        <v>979</v>
      </c>
      <c r="E48" s="4" t="s">
        <v>534</v>
      </c>
      <c r="F48" s="4" t="s">
        <v>1792</v>
      </c>
      <c r="G48" s="4" t="s">
        <v>1430</v>
      </c>
      <c r="H48" s="4" t="s">
        <v>10</v>
      </c>
      <c r="I48" s="4" t="s">
        <v>1431</v>
      </c>
      <c r="J48" s="4" t="s">
        <v>1793</v>
      </c>
      <c r="K48" s="4" t="s">
        <v>1795</v>
      </c>
      <c r="L48" s="4">
        <v>11000</v>
      </c>
    </row>
    <row r="49" spans="1:12" x14ac:dyDescent="0.25">
      <c r="A49" s="4" t="s">
        <v>1791</v>
      </c>
      <c r="B49" s="4" t="s">
        <v>978</v>
      </c>
      <c r="C49" s="4" t="s">
        <v>533</v>
      </c>
      <c r="D49" s="4" t="s">
        <v>979</v>
      </c>
      <c r="E49" s="4" t="s">
        <v>534</v>
      </c>
      <c r="F49" s="4" t="s">
        <v>1792</v>
      </c>
      <c r="G49" s="4" t="s">
        <v>1447</v>
      </c>
      <c r="H49" s="4" t="s">
        <v>10</v>
      </c>
      <c r="I49" s="4" t="s">
        <v>1448</v>
      </c>
      <c r="J49" s="4" t="s">
        <v>1793</v>
      </c>
      <c r="K49" s="4" t="s">
        <v>1795</v>
      </c>
      <c r="L49" s="4">
        <v>8000</v>
      </c>
    </row>
    <row r="50" spans="1:12" x14ac:dyDescent="0.25">
      <c r="A50" s="4" t="s">
        <v>1791</v>
      </c>
      <c r="B50" s="4" t="s">
        <v>1193</v>
      </c>
      <c r="C50" s="4" t="s">
        <v>1194</v>
      </c>
      <c r="D50" s="4" t="s">
        <v>1195</v>
      </c>
      <c r="E50" s="4" t="s">
        <v>534</v>
      </c>
      <c r="F50" s="4" t="s">
        <v>1792</v>
      </c>
      <c r="G50" s="4" t="s">
        <v>1637</v>
      </c>
      <c r="H50" s="4" t="s">
        <v>10</v>
      </c>
      <c r="I50" s="4" t="s">
        <v>1638</v>
      </c>
      <c r="J50" s="4" t="s">
        <v>1796</v>
      </c>
      <c r="K50" s="4" t="s">
        <v>1795</v>
      </c>
      <c r="L50" s="4">
        <v>13000</v>
      </c>
    </row>
    <row r="51" spans="1:12" x14ac:dyDescent="0.25">
      <c r="A51" s="4" t="s">
        <v>1791</v>
      </c>
      <c r="B51" s="4" t="s">
        <v>1096</v>
      </c>
      <c r="C51" s="4" t="s">
        <v>1097</v>
      </c>
      <c r="D51" s="4" t="s">
        <v>1098</v>
      </c>
      <c r="E51" s="4" t="s">
        <v>1099</v>
      </c>
      <c r="F51" s="4" t="s">
        <v>1792</v>
      </c>
      <c r="G51" s="4" t="s">
        <v>1541</v>
      </c>
      <c r="H51" s="4" t="s">
        <v>10</v>
      </c>
      <c r="I51" s="4" t="s">
        <v>1542</v>
      </c>
      <c r="J51" s="4" t="s">
        <v>1793</v>
      </c>
      <c r="K51" s="4" t="s">
        <v>1795</v>
      </c>
      <c r="L51" s="4">
        <v>50000</v>
      </c>
    </row>
    <row r="52" spans="1:12" x14ac:dyDescent="0.25">
      <c r="A52" s="4" t="s">
        <v>1791</v>
      </c>
      <c r="B52" s="4" t="s">
        <v>1177</v>
      </c>
      <c r="C52" s="4" t="s">
        <v>1178</v>
      </c>
      <c r="D52" s="4" t="s">
        <v>1179</v>
      </c>
      <c r="E52" s="4" t="s">
        <v>617</v>
      </c>
      <c r="F52" s="4" t="s">
        <v>1792</v>
      </c>
      <c r="G52" s="4" t="s">
        <v>1619</v>
      </c>
      <c r="H52" s="4" t="s">
        <v>10</v>
      </c>
      <c r="I52" s="4" t="s">
        <v>1620</v>
      </c>
      <c r="J52" s="4" t="s">
        <v>1793</v>
      </c>
      <c r="K52" s="4" t="s">
        <v>1795</v>
      </c>
      <c r="L52" s="4">
        <v>13000</v>
      </c>
    </row>
    <row r="53" spans="1:12" x14ac:dyDescent="0.25">
      <c r="A53" s="4" t="s">
        <v>1791</v>
      </c>
      <c r="B53" s="4" t="s">
        <v>1125</v>
      </c>
      <c r="C53" s="4" t="s">
        <v>1126</v>
      </c>
      <c r="D53" s="4" t="s">
        <v>1127</v>
      </c>
      <c r="E53" s="4" t="s">
        <v>413</v>
      </c>
      <c r="F53" s="4" t="s">
        <v>1792</v>
      </c>
      <c r="G53" s="4" t="s">
        <v>1569</v>
      </c>
      <c r="H53" s="4" t="s">
        <v>23</v>
      </c>
      <c r="I53" s="4" t="s">
        <v>1570</v>
      </c>
      <c r="J53" s="4" t="s">
        <v>1793</v>
      </c>
      <c r="K53" s="4" t="s">
        <v>1794</v>
      </c>
      <c r="L53" s="4">
        <v>93000</v>
      </c>
    </row>
    <row r="54" spans="1:12" x14ac:dyDescent="0.25">
      <c r="A54" s="4" t="s">
        <v>1791</v>
      </c>
      <c r="B54" s="4" t="s">
        <v>1190</v>
      </c>
      <c r="C54" s="4" t="s">
        <v>1264</v>
      </c>
      <c r="D54" s="4" t="s">
        <v>1265</v>
      </c>
      <c r="E54" s="4" t="s">
        <v>14</v>
      </c>
      <c r="F54" s="4" t="s">
        <v>1792</v>
      </c>
      <c r="G54" s="4" t="s">
        <v>1723</v>
      </c>
      <c r="H54" s="4" t="s">
        <v>23</v>
      </c>
      <c r="I54" s="4" t="s">
        <v>1724</v>
      </c>
      <c r="J54" s="4" t="s">
        <v>1793</v>
      </c>
      <c r="K54" s="4" t="s">
        <v>1794</v>
      </c>
      <c r="L54" s="4">
        <v>52000</v>
      </c>
    </row>
    <row r="55" spans="1:12" x14ac:dyDescent="0.25">
      <c r="A55" s="4" t="s">
        <v>1791</v>
      </c>
      <c r="B55" s="4" t="s">
        <v>966</v>
      </c>
      <c r="C55" s="4" t="s">
        <v>967</v>
      </c>
      <c r="D55" s="4" t="s">
        <v>910</v>
      </c>
      <c r="E55" s="4" t="s">
        <v>450</v>
      </c>
      <c r="F55" s="4" t="s">
        <v>1792</v>
      </c>
      <c r="G55" s="4" t="s">
        <v>1423</v>
      </c>
      <c r="H55" s="4" t="s">
        <v>23</v>
      </c>
      <c r="I55" s="4"/>
      <c r="J55" s="4" t="s">
        <v>1799</v>
      </c>
      <c r="K55" s="4" t="s">
        <v>1794</v>
      </c>
      <c r="L55" s="4">
        <v>37000</v>
      </c>
    </row>
    <row r="56" spans="1:12" x14ac:dyDescent="0.25">
      <c r="A56" s="4" t="s">
        <v>1791</v>
      </c>
      <c r="B56" s="4" t="s">
        <v>932</v>
      </c>
      <c r="C56" s="4" t="s">
        <v>933</v>
      </c>
      <c r="D56" s="4" t="s">
        <v>910</v>
      </c>
      <c r="E56" s="4" t="s">
        <v>450</v>
      </c>
      <c r="F56" s="4" t="s">
        <v>1792</v>
      </c>
      <c r="G56" s="4" t="s">
        <v>1401</v>
      </c>
      <c r="H56" s="4" t="s">
        <v>23</v>
      </c>
      <c r="I56" s="4"/>
      <c r="J56" s="4" t="s">
        <v>1799</v>
      </c>
      <c r="K56" s="4" t="s">
        <v>1794</v>
      </c>
      <c r="L56" s="4">
        <v>26000</v>
      </c>
    </row>
    <row r="57" spans="1:12" x14ac:dyDescent="0.25">
      <c r="A57" s="4" t="s">
        <v>1791</v>
      </c>
      <c r="B57" s="4"/>
      <c r="C57" s="4" t="s">
        <v>909</v>
      </c>
      <c r="D57" s="4" t="s">
        <v>910</v>
      </c>
      <c r="E57" s="4" t="s">
        <v>450</v>
      </c>
      <c r="F57" s="4" t="s">
        <v>1792</v>
      </c>
      <c r="G57" s="4" t="s">
        <v>1376</v>
      </c>
      <c r="H57" s="4" t="s">
        <v>23</v>
      </c>
      <c r="I57" s="4" t="s">
        <v>1377</v>
      </c>
      <c r="J57" s="4" t="s">
        <v>1799</v>
      </c>
      <c r="K57" s="4" t="s">
        <v>1794</v>
      </c>
      <c r="L57" s="4">
        <v>27000</v>
      </c>
    </row>
    <row r="58" spans="1:12" x14ac:dyDescent="0.25">
      <c r="A58" s="4" t="s">
        <v>1791</v>
      </c>
      <c r="B58" s="4" t="s">
        <v>1146</v>
      </c>
      <c r="C58" s="4" t="s">
        <v>1147</v>
      </c>
      <c r="D58" s="4" t="s">
        <v>1148</v>
      </c>
      <c r="E58" s="4" t="s">
        <v>1047</v>
      </c>
      <c r="F58" s="4" t="s">
        <v>1792</v>
      </c>
      <c r="G58" s="4" t="s">
        <v>398</v>
      </c>
      <c r="H58" s="4" t="s">
        <v>23</v>
      </c>
      <c r="I58" s="4" t="s">
        <v>1586</v>
      </c>
      <c r="J58" s="4" t="s">
        <v>1793</v>
      </c>
      <c r="K58" s="4" t="s">
        <v>1794</v>
      </c>
      <c r="L58" s="4">
        <v>27000</v>
      </c>
    </row>
    <row r="59" spans="1:12" x14ac:dyDescent="0.25">
      <c r="A59" s="4" t="s">
        <v>1791</v>
      </c>
      <c r="B59" s="4" t="s">
        <v>1184</v>
      </c>
      <c r="C59" s="4" t="s">
        <v>1185</v>
      </c>
      <c r="D59" s="4" t="s">
        <v>1186</v>
      </c>
      <c r="E59" s="4" t="s">
        <v>549</v>
      </c>
      <c r="F59" s="4" t="s">
        <v>1792</v>
      </c>
      <c r="G59" s="4" t="s">
        <v>1630</v>
      </c>
      <c r="H59" s="4" t="s">
        <v>12</v>
      </c>
      <c r="I59" s="4" t="s">
        <v>1631</v>
      </c>
      <c r="J59" s="4" t="s">
        <v>1793</v>
      </c>
      <c r="K59" s="4" t="s">
        <v>1794</v>
      </c>
      <c r="L59" s="4">
        <v>30000</v>
      </c>
    </row>
    <row r="60" spans="1:12" x14ac:dyDescent="0.25">
      <c r="A60" s="4" t="s">
        <v>1791</v>
      </c>
      <c r="B60" s="4" t="s">
        <v>1140</v>
      </c>
      <c r="C60" s="4" t="s">
        <v>1141</v>
      </c>
      <c r="D60" s="4" t="s">
        <v>1142</v>
      </c>
      <c r="E60" s="4" t="s">
        <v>1143</v>
      </c>
      <c r="F60" s="4" t="s">
        <v>1792</v>
      </c>
      <c r="G60" s="4" t="s">
        <v>550</v>
      </c>
      <c r="H60" s="4" t="s">
        <v>23</v>
      </c>
      <c r="I60" s="4" t="s">
        <v>1581</v>
      </c>
      <c r="J60" s="4" t="s">
        <v>1793</v>
      </c>
      <c r="K60" s="4" t="s">
        <v>1794</v>
      </c>
      <c r="L60" s="4">
        <v>12000</v>
      </c>
    </row>
    <row r="61" spans="1:12" x14ac:dyDescent="0.25">
      <c r="A61" s="4" t="s">
        <v>1791</v>
      </c>
      <c r="B61" s="4" t="s">
        <v>936</v>
      </c>
      <c r="C61" s="4" t="s">
        <v>937</v>
      </c>
      <c r="D61" s="4" t="s">
        <v>938</v>
      </c>
      <c r="E61" s="4" t="s">
        <v>916</v>
      </c>
      <c r="F61" s="4" t="s">
        <v>1792</v>
      </c>
      <c r="G61" s="4" t="s">
        <v>765</v>
      </c>
      <c r="H61" s="4" t="s">
        <v>23</v>
      </c>
      <c r="I61" s="4" t="s">
        <v>1403</v>
      </c>
      <c r="J61" s="4" t="s">
        <v>1793</v>
      </c>
      <c r="K61" s="4" t="s">
        <v>1795</v>
      </c>
      <c r="L61" s="4">
        <v>49000</v>
      </c>
    </row>
    <row r="62" spans="1:12" x14ac:dyDescent="0.25">
      <c r="A62" s="4" t="s">
        <v>1791</v>
      </c>
      <c r="B62" s="4" t="s">
        <v>1211</v>
      </c>
      <c r="C62" s="4" t="s">
        <v>488</v>
      </c>
      <c r="D62" s="4" t="s">
        <v>489</v>
      </c>
      <c r="E62" s="4" t="s">
        <v>485</v>
      </c>
      <c r="F62" s="4" t="s">
        <v>1792</v>
      </c>
      <c r="G62" s="4" t="s">
        <v>492</v>
      </c>
      <c r="H62" s="4" t="s">
        <v>23</v>
      </c>
      <c r="I62" s="4" t="s">
        <v>1733</v>
      </c>
      <c r="J62" s="4" t="s">
        <v>1793</v>
      </c>
      <c r="K62" s="4" t="s">
        <v>1794</v>
      </c>
      <c r="L62" s="4">
        <v>22000</v>
      </c>
    </row>
    <row r="63" spans="1:12" x14ac:dyDescent="0.25">
      <c r="A63" s="4" t="s">
        <v>1791</v>
      </c>
      <c r="B63" s="4" t="s">
        <v>877</v>
      </c>
      <c r="C63" s="4" t="s">
        <v>878</v>
      </c>
      <c r="D63" s="4" t="s">
        <v>879</v>
      </c>
      <c r="E63" s="4" t="s">
        <v>611</v>
      </c>
      <c r="F63" s="4" t="s">
        <v>1792</v>
      </c>
      <c r="G63" s="4" t="s">
        <v>612</v>
      </c>
      <c r="H63" s="4" t="s">
        <v>23</v>
      </c>
      <c r="I63" s="4" t="s">
        <v>1355</v>
      </c>
      <c r="J63" s="4" t="s">
        <v>1793</v>
      </c>
      <c r="K63" s="4" t="s">
        <v>1795</v>
      </c>
      <c r="L63" s="4">
        <v>56000</v>
      </c>
    </row>
    <row r="64" spans="1:12" x14ac:dyDescent="0.25">
      <c r="A64" s="4" t="s">
        <v>1791</v>
      </c>
      <c r="B64" s="4" t="s">
        <v>974</v>
      </c>
      <c r="C64" s="4" t="s">
        <v>656</v>
      </c>
      <c r="D64" s="4" t="s">
        <v>975</v>
      </c>
      <c r="E64" s="4" t="s">
        <v>658</v>
      </c>
      <c r="F64" s="4" t="s">
        <v>1792</v>
      </c>
      <c r="G64" s="4" t="s">
        <v>659</v>
      </c>
      <c r="H64" s="4" t="s">
        <v>23</v>
      </c>
      <c r="I64" s="4" t="s">
        <v>1425</v>
      </c>
      <c r="J64" s="4" t="s">
        <v>1793</v>
      </c>
      <c r="K64" s="4" t="s">
        <v>1794</v>
      </c>
      <c r="L64" s="4">
        <v>18000</v>
      </c>
    </row>
    <row r="65" spans="1:13" x14ac:dyDescent="0.25">
      <c r="A65" s="4" t="s">
        <v>1791</v>
      </c>
      <c r="B65" s="4" t="s">
        <v>1144</v>
      </c>
      <c r="C65" s="4" t="s">
        <v>717</v>
      </c>
      <c r="D65" s="4" t="s">
        <v>718</v>
      </c>
      <c r="E65" s="4" t="s">
        <v>719</v>
      </c>
      <c r="F65" s="4" t="s">
        <v>1792</v>
      </c>
      <c r="G65" s="4" t="s">
        <v>1596</v>
      </c>
      <c r="H65" s="4" t="s">
        <v>12</v>
      </c>
      <c r="I65" s="4" t="s">
        <v>1597</v>
      </c>
      <c r="J65" s="4" t="s">
        <v>1793</v>
      </c>
      <c r="K65" s="4" t="s">
        <v>1795</v>
      </c>
      <c r="L65" s="4">
        <v>105000</v>
      </c>
    </row>
    <row r="66" spans="1:13" x14ac:dyDescent="0.25">
      <c r="A66" s="4" t="s">
        <v>1791</v>
      </c>
      <c r="B66" s="4" t="s">
        <v>1144</v>
      </c>
      <c r="C66" s="4" t="s">
        <v>717</v>
      </c>
      <c r="D66" s="4" t="s">
        <v>718</v>
      </c>
      <c r="E66" s="4" t="s">
        <v>1145</v>
      </c>
      <c r="F66" s="4" t="s">
        <v>1792</v>
      </c>
      <c r="G66" s="4" t="s">
        <v>1582</v>
      </c>
      <c r="H66" s="4" t="s">
        <v>12</v>
      </c>
      <c r="I66" s="4" t="s">
        <v>1583</v>
      </c>
      <c r="J66" s="4" t="s">
        <v>1793</v>
      </c>
      <c r="K66" s="4" t="s">
        <v>1795</v>
      </c>
      <c r="L66" s="4">
        <v>94000</v>
      </c>
    </row>
    <row r="67" spans="1:13" x14ac:dyDescent="0.25">
      <c r="A67" s="4" t="s">
        <v>1791</v>
      </c>
      <c r="B67" s="4" t="s">
        <v>1144</v>
      </c>
      <c r="C67" s="4" t="s">
        <v>717</v>
      </c>
      <c r="D67" s="4" t="s">
        <v>718</v>
      </c>
      <c r="E67" s="4" t="s">
        <v>719</v>
      </c>
      <c r="F67" s="4" t="s">
        <v>1792</v>
      </c>
      <c r="G67" s="4" t="s">
        <v>1632</v>
      </c>
      <c r="H67" s="4" t="s">
        <v>12</v>
      </c>
      <c r="I67" s="4" t="s">
        <v>1633</v>
      </c>
      <c r="J67" s="4" t="s">
        <v>1793</v>
      </c>
      <c r="K67" s="4" t="s">
        <v>1794</v>
      </c>
      <c r="L67" s="4">
        <v>36000</v>
      </c>
    </row>
    <row r="68" spans="1:13" x14ac:dyDescent="0.25">
      <c r="A68" s="4" t="s">
        <v>1791</v>
      </c>
      <c r="B68" s="4" t="s">
        <v>1281</v>
      </c>
      <c r="C68" s="4" t="s">
        <v>568</v>
      </c>
      <c r="D68" s="4" t="s">
        <v>569</v>
      </c>
      <c r="E68" s="4" t="s">
        <v>570</v>
      </c>
      <c r="F68" s="4" t="s">
        <v>1792</v>
      </c>
      <c r="G68" s="4" t="s">
        <v>1746</v>
      </c>
      <c r="H68" s="4" t="s">
        <v>23</v>
      </c>
      <c r="I68" s="4" t="s">
        <v>1747</v>
      </c>
      <c r="J68" s="4" t="s">
        <v>1793</v>
      </c>
      <c r="K68" s="4" t="s">
        <v>1794</v>
      </c>
      <c r="L68" s="4">
        <v>48000</v>
      </c>
    </row>
    <row r="69" spans="1:13" x14ac:dyDescent="0.25">
      <c r="A69" s="4" t="s">
        <v>1791</v>
      </c>
      <c r="B69" s="4" t="s">
        <v>947</v>
      </c>
      <c r="C69" s="4" t="s">
        <v>948</v>
      </c>
      <c r="D69" s="4" t="s">
        <v>949</v>
      </c>
      <c r="E69" s="4" t="s">
        <v>950</v>
      </c>
      <c r="F69" s="4" t="s">
        <v>1792</v>
      </c>
      <c r="G69" s="4" t="s">
        <v>1461</v>
      </c>
      <c r="H69" s="4" t="s">
        <v>23</v>
      </c>
      <c r="I69" s="4" t="s">
        <v>1462</v>
      </c>
      <c r="J69" s="4" t="s">
        <v>1796</v>
      </c>
      <c r="K69" s="4" t="s">
        <v>1794</v>
      </c>
      <c r="L69" s="4">
        <v>76000</v>
      </c>
    </row>
    <row r="70" spans="1:13" x14ac:dyDescent="0.25">
      <c r="A70" s="4" t="s">
        <v>1791</v>
      </c>
      <c r="B70" s="4" t="s">
        <v>947</v>
      </c>
      <c r="C70" s="4" t="s">
        <v>948</v>
      </c>
      <c r="D70" s="4" t="s">
        <v>949</v>
      </c>
      <c r="E70" s="4" t="s">
        <v>950</v>
      </c>
      <c r="F70" s="4" t="s">
        <v>1792</v>
      </c>
      <c r="G70" s="4" t="s">
        <v>1410</v>
      </c>
      <c r="H70" s="4" t="s">
        <v>23</v>
      </c>
      <c r="I70" s="4" t="s">
        <v>1411</v>
      </c>
      <c r="J70" s="4" t="s">
        <v>1796</v>
      </c>
      <c r="K70" s="4" t="s">
        <v>1794</v>
      </c>
      <c r="L70" s="4">
        <v>113000</v>
      </c>
    </row>
    <row r="71" spans="1:13" x14ac:dyDescent="0.25">
      <c r="A71" s="4" t="s">
        <v>1791</v>
      </c>
      <c r="B71" s="4" t="s">
        <v>945</v>
      </c>
      <c r="C71" s="4" t="s">
        <v>613</v>
      </c>
      <c r="D71" s="4" t="s">
        <v>879</v>
      </c>
      <c r="E71" s="4" t="s">
        <v>611</v>
      </c>
      <c r="F71" s="4" t="s">
        <v>1792</v>
      </c>
      <c r="G71" s="4" t="s">
        <v>1406</v>
      </c>
      <c r="H71" s="4" t="s">
        <v>23</v>
      </c>
      <c r="I71" s="4" t="s">
        <v>1407</v>
      </c>
      <c r="J71" s="4" t="s">
        <v>1793</v>
      </c>
      <c r="K71" s="4" t="s">
        <v>1794</v>
      </c>
      <c r="L71" s="4">
        <v>69000</v>
      </c>
    </row>
    <row r="72" spans="1:13" x14ac:dyDescent="0.25">
      <c r="A72" s="4" t="s">
        <v>1791</v>
      </c>
      <c r="B72" s="4" t="s">
        <v>1125</v>
      </c>
      <c r="C72" s="4" t="s">
        <v>1126</v>
      </c>
      <c r="D72" s="4" t="s">
        <v>1151</v>
      </c>
      <c r="E72" s="4" t="s">
        <v>413</v>
      </c>
      <c r="F72" s="4" t="s">
        <v>1792</v>
      </c>
      <c r="G72" s="4" t="s">
        <v>1588</v>
      </c>
      <c r="H72" s="4" t="s">
        <v>23</v>
      </c>
      <c r="I72" s="4" t="s">
        <v>1589</v>
      </c>
      <c r="J72" s="4" t="s">
        <v>1793</v>
      </c>
      <c r="K72" s="4" t="s">
        <v>1794</v>
      </c>
      <c r="L72" s="4">
        <v>111000</v>
      </c>
    </row>
    <row r="73" spans="1:13" x14ac:dyDescent="0.25">
      <c r="A73" s="4" t="s">
        <v>1791</v>
      </c>
      <c r="B73" s="4" t="s">
        <v>1022</v>
      </c>
      <c r="C73" s="4" t="s">
        <v>794</v>
      </c>
      <c r="D73" s="4" t="s">
        <v>795</v>
      </c>
      <c r="E73" s="4" t="s">
        <v>664</v>
      </c>
      <c r="F73" s="4" t="s">
        <v>1792</v>
      </c>
      <c r="G73" s="4" t="s">
        <v>1471</v>
      </c>
      <c r="H73" s="4" t="s">
        <v>23</v>
      </c>
      <c r="I73" s="4" t="s">
        <v>1472</v>
      </c>
      <c r="J73" s="4" t="s">
        <v>1793</v>
      </c>
      <c r="K73" s="4" t="s">
        <v>1795</v>
      </c>
      <c r="L73" s="4">
        <v>24000</v>
      </c>
      <c r="M73" s="4"/>
    </row>
    <row r="74" spans="1:13" x14ac:dyDescent="0.25">
      <c r="A74" s="4" t="s">
        <v>1791</v>
      </c>
      <c r="B74" s="4" t="s">
        <v>945</v>
      </c>
      <c r="C74" s="4" t="s">
        <v>613</v>
      </c>
      <c r="D74" s="4" t="s">
        <v>879</v>
      </c>
      <c r="E74" s="4" t="s">
        <v>611</v>
      </c>
      <c r="F74" s="4" t="s">
        <v>1792</v>
      </c>
      <c r="G74" s="4" t="s">
        <v>1428</v>
      </c>
      <c r="H74" s="4" t="s">
        <v>23</v>
      </c>
      <c r="I74" s="4" t="s">
        <v>1429</v>
      </c>
      <c r="J74" s="4" t="s">
        <v>1793</v>
      </c>
      <c r="K74" s="4" t="s">
        <v>1794</v>
      </c>
      <c r="L74" s="4">
        <v>47000</v>
      </c>
    </row>
    <row r="75" spans="1:13" x14ac:dyDescent="0.25">
      <c r="A75" s="4" t="s">
        <v>1791</v>
      </c>
      <c r="B75" s="4" t="s">
        <v>1079</v>
      </c>
      <c r="C75" s="4" t="s">
        <v>630</v>
      </c>
      <c r="D75" s="4" t="s">
        <v>631</v>
      </c>
      <c r="E75" s="4" t="s">
        <v>1050</v>
      </c>
      <c r="F75" s="4" t="s">
        <v>1792</v>
      </c>
      <c r="G75" s="4" t="s">
        <v>1527</v>
      </c>
      <c r="H75" s="4" t="s">
        <v>10</v>
      </c>
      <c r="I75" s="4" t="s">
        <v>1528</v>
      </c>
      <c r="J75" s="4" t="s">
        <v>1793</v>
      </c>
      <c r="K75" s="4" t="s">
        <v>1798</v>
      </c>
      <c r="L75" s="4">
        <v>37000</v>
      </c>
    </row>
    <row r="76" spans="1:13" x14ac:dyDescent="0.25">
      <c r="A76" s="4" t="s">
        <v>1791</v>
      </c>
      <c r="B76" s="4" t="s">
        <v>1213</v>
      </c>
      <c r="C76" s="4" t="s">
        <v>561</v>
      </c>
      <c r="D76" s="4" t="s">
        <v>1214</v>
      </c>
      <c r="E76" s="4" t="s">
        <v>563</v>
      </c>
      <c r="F76" s="4" t="s">
        <v>1792</v>
      </c>
      <c r="G76" s="4" t="s">
        <v>564</v>
      </c>
      <c r="H76" s="4" t="s">
        <v>23</v>
      </c>
      <c r="I76" s="4" t="s">
        <v>1658</v>
      </c>
      <c r="J76" s="4" t="s">
        <v>1793</v>
      </c>
      <c r="K76" s="4" t="s">
        <v>1795</v>
      </c>
      <c r="L76" s="4">
        <v>6000</v>
      </c>
    </row>
    <row r="77" spans="1:13" x14ac:dyDescent="0.25">
      <c r="A77" s="4" t="s">
        <v>1791</v>
      </c>
      <c r="B77" s="4" t="s">
        <v>1248</v>
      </c>
      <c r="C77" s="4" t="s">
        <v>399</v>
      </c>
      <c r="D77" s="4" t="s">
        <v>1148</v>
      </c>
      <c r="E77" s="4" t="s">
        <v>1047</v>
      </c>
      <c r="F77" s="4" t="s">
        <v>1792</v>
      </c>
      <c r="G77" s="4" t="s">
        <v>400</v>
      </c>
      <c r="H77" s="4" t="s">
        <v>23</v>
      </c>
      <c r="I77" s="4" t="s">
        <v>1698</v>
      </c>
      <c r="J77" s="4" t="s">
        <v>1793</v>
      </c>
      <c r="K77" s="4" t="s">
        <v>1795</v>
      </c>
      <c r="L77" s="4">
        <v>38000</v>
      </c>
    </row>
    <row r="78" spans="1:13" x14ac:dyDescent="0.25">
      <c r="A78" s="4" t="s">
        <v>1791</v>
      </c>
      <c r="B78" s="4" t="s">
        <v>1039</v>
      </c>
      <c r="C78" s="4" t="s">
        <v>1040</v>
      </c>
      <c r="D78" s="4" t="s">
        <v>496</v>
      </c>
      <c r="E78" s="4" t="s">
        <v>497</v>
      </c>
      <c r="F78" s="4" t="s">
        <v>1792</v>
      </c>
      <c r="G78" s="4" t="s">
        <v>1487</v>
      </c>
      <c r="H78" s="4" t="s">
        <v>23</v>
      </c>
      <c r="I78" s="4" t="s">
        <v>1488</v>
      </c>
      <c r="J78" s="4" t="s">
        <v>1793</v>
      </c>
      <c r="K78" s="4" t="s">
        <v>1794</v>
      </c>
      <c r="L78" s="4">
        <v>33000</v>
      </c>
    </row>
    <row r="79" spans="1:13" x14ac:dyDescent="0.25">
      <c r="A79" s="4" t="s">
        <v>1791</v>
      </c>
      <c r="B79" s="4" t="s">
        <v>1039</v>
      </c>
      <c r="C79" s="4" t="s">
        <v>1040</v>
      </c>
      <c r="D79" s="4" t="s">
        <v>496</v>
      </c>
      <c r="E79" s="4" t="s">
        <v>497</v>
      </c>
      <c r="F79" s="4" t="s">
        <v>1792</v>
      </c>
      <c r="G79" s="4" t="s">
        <v>1525</v>
      </c>
      <c r="H79" s="4" t="s">
        <v>23</v>
      </c>
      <c r="I79" s="4" t="s">
        <v>1526</v>
      </c>
      <c r="J79" s="4" t="s">
        <v>1793</v>
      </c>
      <c r="K79" s="4" t="s">
        <v>1794</v>
      </c>
      <c r="L79" s="4">
        <v>42000</v>
      </c>
    </row>
    <row r="80" spans="1:13" x14ac:dyDescent="0.25">
      <c r="A80" s="4" t="s">
        <v>1791</v>
      </c>
      <c r="B80" s="4" t="s">
        <v>857</v>
      </c>
      <c r="C80" s="4" t="s">
        <v>625</v>
      </c>
      <c r="D80" s="4" t="s">
        <v>626</v>
      </c>
      <c r="E80" s="4" t="s">
        <v>858</v>
      </c>
      <c r="F80" s="4" t="s">
        <v>1792</v>
      </c>
      <c r="G80" s="4" t="s">
        <v>627</v>
      </c>
      <c r="H80" s="4" t="s">
        <v>23</v>
      </c>
      <c r="I80" s="4" t="s">
        <v>1341</v>
      </c>
      <c r="J80" s="4" t="s">
        <v>1793</v>
      </c>
      <c r="K80" s="4" t="s">
        <v>1794</v>
      </c>
      <c r="L80" s="4">
        <v>87000</v>
      </c>
      <c r="M80" s="4"/>
    </row>
    <row r="81" spans="1:13" x14ac:dyDescent="0.25">
      <c r="A81" s="4" t="s">
        <v>1791</v>
      </c>
      <c r="B81" s="4" t="s">
        <v>891</v>
      </c>
      <c r="C81" s="4" t="s">
        <v>892</v>
      </c>
      <c r="D81" s="4" t="s">
        <v>412</v>
      </c>
      <c r="E81" s="4" t="s">
        <v>413</v>
      </c>
      <c r="F81" s="4" t="s">
        <v>1792</v>
      </c>
      <c r="G81" s="4" t="s">
        <v>1398</v>
      </c>
      <c r="H81" s="4" t="s">
        <v>23</v>
      </c>
      <c r="I81" s="4"/>
      <c r="J81" s="4" t="s">
        <v>1793</v>
      </c>
      <c r="K81" s="4" t="s">
        <v>1794</v>
      </c>
      <c r="L81" s="4">
        <v>122000</v>
      </c>
    </row>
    <row r="82" spans="1:13" x14ac:dyDescent="0.25">
      <c r="A82" s="4" t="s">
        <v>1791</v>
      </c>
      <c r="B82" s="4" t="s">
        <v>891</v>
      </c>
      <c r="C82" s="4" t="s">
        <v>892</v>
      </c>
      <c r="D82" s="4" t="s">
        <v>412</v>
      </c>
      <c r="E82" s="4" t="s">
        <v>413</v>
      </c>
      <c r="F82" s="4" t="s">
        <v>1792</v>
      </c>
      <c r="G82" s="4" t="s">
        <v>1367</v>
      </c>
      <c r="H82" s="4" t="s">
        <v>23</v>
      </c>
      <c r="I82" s="4">
        <v>304200203</v>
      </c>
      <c r="J82" s="4" t="s">
        <v>1793</v>
      </c>
      <c r="K82" s="4" t="s">
        <v>1794</v>
      </c>
      <c r="L82" s="4">
        <v>79000</v>
      </c>
    </row>
    <row r="83" spans="1:13" x14ac:dyDescent="0.25">
      <c r="A83" s="4" t="s">
        <v>1791</v>
      </c>
      <c r="B83" s="4" t="s">
        <v>1086</v>
      </c>
      <c r="C83" s="4" t="s">
        <v>1087</v>
      </c>
      <c r="D83" s="4" t="s">
        <v>628</v>
      </c>
      <c r="E83" s="4" t="s">
        <v>1088</v>
      </c>
      <c r="F83" s="4" t="s">
        <v>1792</v>
      </c>
      <c r="G83" s="4" t="s">
        <v>629</v>
      </c>
      <c r="H83" s="4" t="s">
        <v>23</v>
      </c>
      <c r="I83" s="4" t="s">
        <v>1532</v>
      </c>
      <c r="J83" s="4" t="s">
        <v>1796</v>
      </c>
      <c r="K83" s="4" t="s">
        <v>1794</v>
      </c>
      <c r="L83" s="4">
        <v>12000</v>
      </c>
    </row>
    <row r="84" spans="1:13" x14ac:dyDescent="0.25">
      <c r="A84" s="4" t="s">
        <v>1791</v>
      </c>
      <c r="B84" s="4" t="s">
        <v>996</v>
      </c>
      <c r="C84" s="4" t="s">
        <v>997</v>
      </c>
      <c r="D84" s="4" t="s">
        <v>535</v>
      </c>
      <c r="E84" s="4" t="s">
        <v>536</v>
      </c>
      <c r="F84" s="4" t="s">
        <v>1792</v>
      </c>
      <c r="G84" s="4" t="s">
        <v>537</v>
      </c>
      <c r="H84" s="4" t="s">
        <v>23</v>
      </c>
      <c r="I84" s="4" t="s">
        <v>1454</v>
      </c>
      <c r="J84" s="4" t="s">
        <v>1793</v>
      </c>
      <c r="K84" s="4" t="s">
        <v>1794</v>
      </c>
      <c r="L84" s="4">
        <v>30000</v>
      </c>
    </row>
    <row r="85" spans="1:13" x14ac:dyDescent="0.25">
      <c r="A85" s="4" t="s">
        <v>1791</v>
      </c>
      <c r="B85" s="4" t="s">
        <v>930</v>
      </c>
      <c r="C85" s="4" t="s">
        <v>380</v>
      </c>
      <c r="D85" s="4" t="s">
        <v>951</v>
      </c>
      <c r="E85" s="4" t="s">
        <v>381</v>
      </c>
      <c r="F85" s="4" t="s">
        <v>1792</v>
      </c>
      <c r="G85" s="4" t="s">
        <v>1412</v>
      </c>
      <c r="H85" s="4" t="s">
        <v>23</v>
      </c>
      <c r="I85" s="4"/>
      <c r="J85" s="4" t="s">
        <v>1793</v>
      </c>
      <c r="K85" s="4" t="s">
        <v>1794</v>
      </c>
      <c r="L85" s="4">
        <v>65000</v>
      </c>
    </row>
    <row r="86" spans="1:13" x14ac:dyDescent="0.25">
      <c r="A86" s="4" t="s">
        <v>1791</v>
      </c>
      <c r="B86" s="4" t="s">
        <v>930</v>
      </c>
      <c r="C86" s="4" t="s">
        <v>380</v>
      </c>
      <c r="D86" s="4" t="s">
        <v>931</v>
      </c>
      <c r="E86" s="4" t="s">
        <v>381</v>
      </c>
      <c r="F86" s="4" t="s">
        <v>1792</v>
      </c>
      <c r="G86" s="4" t="s">
        <v>1399</v>
      </c>
      <c r="H86" s="4" t="s">
        <v>23</v>
      </c>
      <c r="I86" s="4" t="s">
        <v>1400</v>
      </c>
      <c r="J86" s="4" t="s">
        <v>1793</v>
      </c>
      <c r="K86" s="4" t="s">
        <v>1794</v>
      </c>
      <c r="L86" s="4">
        <v>72000</v>
      </c>
    </row>
    <row r="87" spans="1:13" x14ac:dyDescent="0.25">
      <c r="A87" s="4" t="s">
        <v>1791</v>
      </c>
      <c r="B87" s="4" t="s">
        <v>1115</v>
      </c>
      <c r="C87" s="4" t="s">
        <v>566</v>
      </c>
      <c r="D87" s="4" t="s">
        <v>562</v>
      </c>
      <c r="E87" s="4" t="s">
        <v>563</v>
      </c>
      <c r="F87" s="4" t="s">
        <v>1792</v>
      </c>
      <c r="G87" s="4" t="s">
        <v>567</v>
      </c>
      <c r="H87" s="4" t="s">
        <v>23</v>
      </c>
      <c r="I87" s="4" t="s">
        <v>1554</v>
      </c>
      <c r="J87" s="4" t="s">
        <v>1793</v>
      </c>
      <c r="K87" s="4" t="s">
        <v>1794</v>
      </c>
      <c r="L87" s="4">
        <v>76000</v>
      </c>
    </row>
    <row r="88" spans="1:13" x14ac:dyDescent="0.25">
      <c r="A88" s="4" t="s">
        <v>1791</v>
      </c>
      <c r="B88" s="4" t="s">
        <v>884</v>
      </c>
      <c r="C88" s="4" t="s">
        <v>501</v>
      </c>
      <c r="D88" s="4" t="s">
        <v>885</v>
      </c>
      <c r="E88" s="4" t="s">
        <v>497</v>
      </c>
      <c r="F88" s="4" t="s">
        <v>1792</v>
      </c>
      <c r="G88" s="4" t="s">
        <v>502</v>
      </c>
      <c r="H88" s="4" t="s">
        <v>23</v>
      </c>
      <c r="I88" s="4" t="s">
        <v>1362</v>
      </c>
      <c r="J88" s="4" t="s">
        <v>1793</v>
      </c>
      <c r="K88" s="4" t="s">
        <v>1794</v>
      </c>
      <c r="L88" s="4">
        <v>14000</v>
      </c>
    </row>
    <row r="89" spans="1:13" x14ac:dyDescent="0.25">
      <c r="A89" s="4" t="s">
        <v>1791</v>
      </c>
      <c r="B89" s="4" t="s">
        <v>1282</v>
      </c>
      <c r="C89" s="4" t="s">
        <v>1283</v>
      </c>
      <c r="D89" s="4" t="s">
        <v>442</v>
      </c>
      <c r="E89" s="4" t="s">
        <v>443</v>
      </c>
      <c r="F89" s="4" t="s">
        <v>1792</v>
      </c>
      <c r="G89" s="4" t="s">
        <v>444</v>
      </c>
      <c r="H89" s="4" t="s">
        <v>23</v>
      </c>
      <c r="I89" s="4" t="s">
        <v>1750</v>
      </c>
      <c r="J89" s="4" t="s">
        <v>1797</v>
      </c>
      <c r="K89" s="4" t="s">
        <v>1795</v>
      </c>
      <c r="L89" s="4">
        <v>6000</v>
      </c>
    </row>
    <row r="90" spans="1:13" x14ac:dyDescent="0.25">
      <c r="A90" s="4" t="s">
        <v>1791</v>
      </c>
      <c r="B90" s="4" t="s">
        <v>960</v>
      </c>
      <c r="C90" s="4" t="s">
        <v>961</v>
      </c>
      <c r="D90" s="4" t="s">
        <v>962</v>
      </c>
      <c r="E90" s="4" t="s">
        <v>413</v>
      </c>
      <c r="F90" s="4" t="s">
        <v>1792</v>
      </c>
      <c r="G90" s="4" t="s">
        <v>1419</v>
      </c>
      <c r="H90" s="4" t="s">
        <v>23</v>
      </c>
      <c r="I90" s="4" t="s">
        <v>1420</v>
      </c>
      <c r="J90" s="4" t="s">
        <v>1793</v>
      </c>
      <c r="K90" s="4" t="s">
        <v>1794</v>
      </c>
      <c r="L90" s="4">
        <v>64000</v>
      </c>
    </row>
    <row r="91" spans="1:13" x14ac:dyDescent="0.25">
      <c r="A91" s="4" t="s">
        <v>1791</v>
      </c>
      <c r="B91" s="4" t="s">
        <v>960</v>
      </c>
      <c r="C91" s="4" t="s">
        <v>961</v>
      </c>
      <c r="D91" s="4" t="s">
        <v>962</v>
      </c>
      <c r="E91" s="4" t="s">
        <v>413</v>
      </c>
      <c r="F91" s="4" t="s">
        <v>1792</v>
      </c>
      <c r="G91" s="4" t="s">
        <v>1437</v>
      </c>
      <c r="H91" s="4" t="s">
        <v>23</v>
      </c>
      <c r="I91" s="4" t="s">
        <v>1438</v>
      </c>
      <c r="J91" s="4" t="s">
        <v>1793</v>
      </c>
      <c r="K91" s="4" t="s">
        <v>1794</v>
      </c>
      <c r="L91" s="4">
        <v>93000</v>
      </c>
    </row>
    <row r="92" spans="1:13" x14ac:dyDescent="0.25">
      <c r="A92" s="4" t="s">
        <v>1791</v>
      </c>
      <c r="B92" s="4" t="s">
        <v>1276</v>
      </c>
      <c r="C92" s="4" t="s">
        <v>439</v>
      </c>
      <c r="D92" s="4" t="s">
        <v>440</v>
      </c>
      <c r="E92" s="4" t="s">
        <v>1005</v>
      </c>
      <c r="F92" s="4" t="s">
        <v>1792</v>
      </c>
      <c r="G92" s="4" t="s">
        <v>1743</v>
      </c>
      <c r="H92" s="4" t="s">
        <v>10</v>
      </c>
      <c r="I92" s="4"/>
      <c r="J92" s="4" t="s">
        <v>1797</v>
      </c>
      <c r="K92" s="4" t="s">
        <v>1800</v>
      </c>
      <c r="L92" s="4">
        <v>63000</v>
      </c>
    </row>
    <row r="93" spans="1:13" x14ac:dyDescent="0.25">
      <c r="A93" s="4" t="s">
        <v>1791</v>
      </c>
      <c r="B93" s="4" t="s">
        <v>1162</v>
      </c>
      <c r="C93" s="4" t="s">
        <v>1163</v>
      </c>
      <c r="D93" s="4" t="s">
        <v>1164</v>
      </c>
      <c r="E93" s="4" t="s">
        <v>1005</v>
      </c>
      <c r="F93" s="4" t="s">
        <v>1792</v>
      </c>
      <c r="G93" s="4" t="s">
        <v>1604</v>
      </c>
      <c r="H93" s="4" t="s">
        <v>10</v>
      </c>
      <c r="I93" s="4" t="s">
        <v>1605</v>
      </c>
      <c r="J93" s="4" t="s">
        <v>1796</v>
      </c>
      <c r="K93" s="4" t="s">
        <v>1795</v>
      </c>
      <c r="L93" s="4">
        <v>95000</v>
      </c>
    </row>
    <row r="94" spans="1:13" x14ac:dyDescent="0.25">
      <c r="A94" s="4" t="s">
        <v>1791</v>
      </c>
      <c r="B94" s="4" t="s">
        <v>1162</v>
      </c>
      <c r="C94" s="4" t="s">
        <v>1163</v>
      </c>
      <c r="D94" s="4" t="s">
        <v>437</v>
      </c>
      <c r="E94" s="4" t="s">
        <v>1005</v>
      </c>
      <c r="F94" s="4" t="s">
        <v>1792</v>
      </c>
      <c r="G94" s="4" t="s">
        <v>1656</v>
      </c>
      <c r="H94" s="4" t="s">
        <v>10</v>
      </c>
      <c r="I94" s="4" t="s">
        <v>1657</v>
      </c>
      <c r="J94" s="4" t="s">
        <v>1793</v>
      </c>
      <c r="K94" s="4" t="s">
        <v>1795</v>
      </c>
      <c r="L94" s="4">
        <v>62000</v>
      </c>
    </row>
    <row r="95" spans="1:13" x14ac:dyDescent="0.25">
      <c r="A95" s="4" t="s">
        <v>1791</v>
      </c>
      <c r="B95" s="4" t="s">
        <v>1037</v>
      </c>
      <c r="C95" s="4" t="s">
        <v>385</v>
      </c>
      <c r="D95" s="4" t="s">
        <v>1038</v>
      </c>
      <c r="E95" s="4" t="s">
        <v>386</v>
      </c>
      <c r="F95" s="4" t="s">
        <v>1792</v>
      </c>
      <c r="G95" s="4" t="s">
        <v>1485</v>
      </c>
      <c r="H95" s="4" t="s">
        <v>12</v>
      </c>
      <c r="I95" s="4" t="s">
        <v>1486</v>
      </c>
      <c r="J95" s="4" t="s">
        <v>1793</v>
      </c>
      <c r="K95" s="4" t="s">
        <v>1795</v>
      </c>
      <c r="L95" s="4">
        <v>68000</v>
      </c>
      <c r="M95" s="4"/>
    </row>
    <row r="96" spans="1:13" x14ac:dyDescent="0.25">
      <c r="A96" s="4" t="s">
        <v>1791</v>
      </c>
      <c r="B96" s="4" t="s">
        <v>1042</v>
      </c>
      <c r="C96" s="4" t="s">
        <v>385</v>
      </c>
      <c r="D96" s="4" t="s">
        <v>1038</v>
      </c>
      <c r="E96" s="4" t="s">
        <v>1043</v>
      </c>
      <c r="F96" s="4" t="s">
        <v>1792</v>
      </c>
      <c r="G96" s="4" t="s">
        <v>1492</v>
      </c>
      <c r="H96" s="4" t="s">
        <v>12</v>
      </c>
      <c r="I96" s="4" t="s">
        <v>1493</v>
      </c>
      <c r="J96" s="4" t="s">
        <v>1793</v>
      </c>
      <c r="K96" s="4" t="s">
        <v>1795</v>
      </c>
      <c r="L96" s="4">
        <v>60000</v>
      </c>
    </row>
    <row r="97" spans="1:13" x14ac:dyDescent="0.25">
      <c r="A97" s="4" t="s">
        <v>1791</v>
      </c>
      <c r="B97" s="4" t="s">
        <v>484</v>
      </c>
      <c r="C97" s="4" t="s">
        <v>1233</v>
      </c>
      <c r="D97" s="4" t="s">
        <v>1234</v>
      </c>
      <c r="E97" s="4" t="s">
        <v>653</v>
      </c>
      <c r="F97" s="4" t="s">
        <v>1792</v>
      </c>
      <c r="G97" s="4" t="s">
        <v>1678</v>
      </c>
      <c r="H97" s="4" t="s">
        <v>23</v>
      </c>
      <c r="I97" s="4" t="s">
        <v>1679</v>
      </c>
      <c r="J97" s="4" t="s">
        <v>1793</v>
      </c>
      <c r="K97" s="4" t="s">
        <v>1794</v>
      </c>
      <c r="L97" s="4">
        <v>116000</v>
      </c>
    </row>
    <row r="98" spans="1:13" x14ac:dyDescent="0.25">
      <c r="A98" s="4" t="s">
        <v>1791</v>
      </c>
      <c r="B98" s="4" t="s">
        <v>1074</v>
      </c>
      <c r="C98" s="4" t="s">
        <v>432</v>
      </c>
      <c r="D98" s="4" t="s">
        <v>1075</v>
      </c>
      <c r="E98" s="4" t="s">
        <v>433</v>
      </c>
      <c r="F98" s="4" t="s">
        <v>1792</v>
      </c>
      <c r="G98" s="4" t="s">
        <v>1517</v>
      </c>
      <c r="H98" s="4" t="s">
        <v>10</v>
      </c>
      <c r="I98" s="4" t="s">
        <v>1518</v>
      </c>
      <c r="J98" s="4" t="s">
        <v>1793</v>
      </c>
      <c r="K98" s="4" t="s">
        <v>1795</v>
      </c>
      <c r="L98" s="4">
        <v>105000</v>
      </c>
    </row>
    <row r="99" spans="1:13" x14ac:dyDescent="0.25">
      <c r="A99" s="4" t="s">
        <v>1791</v>
      </c>
      <c r="B99" s="4" t="s">
        <v>1074</v>
      </c>
      <c r="C99" s="4" t="s">
        <v>432</v>
      </c>
      <c r="D99" s="4" t="s">
        <v>1075</v>
      </c>
      <c r="E99" s="4" t="s">
        <v>1105</v>
      </c>
      <c r="F99" s="4" t="s">
        <v>1792</v>
      </c>
      <c r="G99" s="4" t="s">
        <v>1545</v>
      </c>
      <c r="H99" s="4" t="s">
        <v>10</v>
      </c>
      <c r="I99" s="4" t="s">
        <v>1546</v>
      </c>
      <c r="J99" s="4" t="s">
        <v>1793</v>
      </c>
      <c r="K99" s="4" t="s">
        <v>1795</v>
      </c>
      <c r="L99" s="4">
        <v>90000</v>
      </c>
    </row>
    <row r="100" spans="1:13" x14ac:dyDescent="0.25">
      <c r="A100" s="4" t="s">
        <v>1791</v>
      </c>
      <c r="B100" s="4" t="s">
        <v>1002</v>
      </c>
      <c r="C100" s="4" t="s">
        <v>1003</v>
      </c>
      <c r="D100" s="4" t="s">
        <v>1004</v>
      </c>
      <c r="E100" s="4" t="s">
        <v>1005</v>
      </c>
      <c r="F100" s="4" t="s">
        <v>1792</v>
      </c>
      <c r="G100" s="4" t="s">
        <v>1753</v>
      </c>
      <c r="H100" s="4" t="s">
        <v>10</v>
      </c>
      <c r="I100" s="4" t="s">
        <v>1754</v>
      </c>
      <c r="J100" s="4" t="s">
        <v>1793</v>
      </c>
      <c r="K100" s="4" t="s">
        <v>1795</v>
      </c>
      <c r="L100" s="4">
        <v>47000</v>
      </c>
    </row>
    <row r="101" spans="1:13" x14ac:dyDescent="0.25">
      <c r="A101" s="4" t="s">
        <v>1791</v>
      </c>
      <c r="B101" s="4" t="s">
        <v>1002</v>
      </c>
      <c r="C101" s="4" t="s">
        <v>1003</v>
      </c>
      <c r="D101" s="4" t="s">
        <v>1004</v>
      </c>
      <c r="E101" s="4" t="s">
        <v>1005</v>
      </c>
      <c r="F101" s="4" t="s">
        <v>1792</v>
      </c>
      <c r="G101" s="4" t="s">
        <v>1457</v>
      </c>
      <c r="H101" s="4" t="s">
        <v>10</v>
      </c>
      <c r="I101" s="4" t="s">
        <v>1458</v>
      </c>
      <c r="J101" s="4" t="s">
        <v>1796</v>
      </c>
      <c r="K101" s="4" t="s">
        <v>1795</v>
      </c>
      <c r="L101" s="4">
        <v>52000</v>
      </c>
    </row>
    <row r="102" spans="1:13" x14ac:dyDescent="0.25">
      <c r="A102" s="4" t="s">
        <v>1791</v>
      </c>
      <c r="B102" s="4" t="s">
        <v>994</v>
      </c>
      <c r="C102" s="4" t="s">
        <v>493</v>
      </c>
      <c r="D102" s="4" t="s">
        <v>995</v>
      </c>
      <c r="E102" s="4" t="s">
        <v>485</v>
      </c>
      <c r="F102" s="4" t="s">
        <v>1792</v>
      </c>
      <c r="G102" s="4" t="s">
        <v>1449</v>
      </c>
      <c r="H102" s="4" t="s">
        <v>23</v>
      </c>
      <c r="I102" s="4"/>
      <c r="J102" s="4" t="s">
        <v>1793</v>
      </c>
      <c r="K102" s="4" t="s">
        <v>1794</v>
      </c>
      <c r="L102" s="4">
        <v>48000</v>
      </c>
    </row>
    <row r="103" spans="1:13" x14ac:dyDescent="0.25">
      <c r="A103" s="4" t="s">
        <v>1791</v>
      </c>
      <c r="B103" s="4" t="s">
        <v>994</v>
      </c>
      <c r="C103" s="4" t="s">
        <v>493</v>
      </c>
      <c r="D103" s="4" t="s">
        <v>995</v>
      </c>
      <c r="E103" s="4" t="s">
        <v>485</v>
      </c>
      <c r="F103" s="4" t="s">
        <v>1792</v>
      </c>
      <c r="G103" s="4" t="s">
        <v>1450</v>
      </c>
      <c r="H103" s="4" t="s">
        <v>23</v>
      </c>
      <c r="I103" s="4" t="s">
        <v>1451</v>
      </c>
      <c r="J103" s="4" t="s">
        <v>1793</v>
      </c>
      <c r="K103" s="4" t="s">
        <v>1794</v>
      </c>
      <c r="L103" s="4">
        <v>63000</v>
      </c>
    </row>
    <row r="104" spans="1:13" x14ac:dyDescent="0.25">
      <c r="A104" s="4" t="s">
        <v>1791</v>
      </c>
      <c r="B104" s="4" t="s">
        <v>1153</v>
      </c>
      <c r="C104" s="4" t="s">
        <v>1154</v>
      </c>
      <c r="D104" s="4" t="s">
        <v>1155</v>
      </c>
      <c r="E104" s="4" t="s">
        <v>505</v>
      </c>
      <c r="F104" s="4" t="s">
        <v>1792</v>
      </c>
      <c r="G104" s="4" t="s">
        <v>1592</v>
      </c>
      <c r="H104" s="4" t="s">
        <v>23</v>
      </c>
      <c r="I104" s="4" t="s">
        <v>1593</v>
      </c>
      <c r="J104" s="4" t="s">
        <v>1797</v>
      </c>
      <c r="K104" s="4" t="s">
        <v>1794</v>
      </c>
      <c r="L104" s="4">
        <v>31000</v>
      </c>
    </row>
    <row r="105" spans="1:13" x14ac:dyDescent="0.25">
      <c r="A105" s="4" t="s">
        <v>1791</v>
      </c>
      <c r="B105" s="4" t="s">
        <v>1153</v>
      </c>
      <c r="C105" s="4" t="s">
        <v>1154</v>
      </c>
      <c r="D105" s="4" t="s">
        <v>1155</v>
      </c>
      <c r="E105" s="4" t="s">
        <v>505</v>
      </c>
      <c r="F105" s="4" t="s">
        <v>1792</v>
      </c>
      <c r="G105" s="4" t="s">
        <v>1621</v>
      </c>
      <c r="H105" s="4" t="s">
        <v>23</v>
      </c>
      <c r="I105" s="4" t="s">
        <v>1622</v>
      </c>
      <c r="J105" s="4" t="s">
        <v>1797</v>
      </c>
      <c r="K105" s="4" t="s">
        <v>1794</v>
      </c>
      <c r="L105" s="4">
        <v>99000</v>
      </c>
    </row>
    <row r="106" spans="1:13" x14ac:dyDescent="0.25">
      <c r="A106" s="4" t="s">
        <v>1791</v>
      </c>
      <c r="B106" s="4" t="s">
        <v>1267</v>
      </c>
      <c r="C106" s="4" t="s">
        <v>1268</v>
      </c>
      <c r="D106" s="4" t="s">
        <v>713</v>
      </c>
      <c r="E106" s="4" t="s">
        <v>438</v>
      </c>
      <c r="F106" s="4" t="s">
        <v>1792</v>
      </c>
      <c r="G106" s="4" t="s">
        <v>714</v>
      </c>
      <c r="H106" s="4" t="s">
        <v>23</v>
      </c>
      <c r="I106" s="4" t="s">
        <v>1726</v>
      </c>
      <c r="J106" s="4" t="s">
        <v>1793</v>
      </c>
      <c r="K106" s="4" t="s">
        <v>1794</v>
      </c>
      <c r="L106" s="4">
        <v>79000</v>
      </c>
    </row>
    <row r="107" spans="1:13" x14ac:dyDescent="0.25">
      <c r="A107" s="4" t="s">
        <v>1791</v>
      </c>
      <c r="B107" s="4" t="s">
        <v>881</v>
      </c>
      <c r="C107" s="4" t="s">
        <v>882</v>
      </c>
      <c r="D107" s="4" t="s">
        <v>883</v>
      </c>
      <c r="E107" s="4" t="s">
        <v>438</v>
      </c>
      <c r="F107" s="4" t="s">
        <v>1792</v>
      </c>
      <c r="G107" s="4" t="s">
        <v>715</v>
      </c>
      <c r="H107" s="4" t="s">
        <v>23</v>
      </c>
      <c r="I107" s="4" t="s">
        <v>1361</v>
      </c>
      <c r="J107" s="4" t="s">
        <v>1793</v>
      </c>
      <c r="K107" s="4" t="s">
        <v>1794</v>
      </c>
      <c r="L107" s="4">
        <v>79000</v>
      </c>
    </row>
    <row r="108" spans="1:13" x14ac:dyDescent="0.25">
      <c r="A108" s="4" t="s">
        <v>1791</v>
      </c>
      <c r="B108" s="4" t="s">
        <v>870</v>
      </c>
      <c r="C108" s="4" t="s">
        <v>871</v>
      </c>
      <c r="D108" s="4" t="s">
        <v>424</v>
      </c>
      <c r="E108" s="4" t="s">
        <v>425</v>
      </c>
      <c r="F108" s="4" t="s">
        <v>1792</v>
      </c>
      <c r="G108" s="4" t="s">
        <v>1351</v>
      </c>
      <c r="H108" s="4" t="s">
        <v>23</v>
      </c>
      <c r="I108" s="4" t="s">
        <v>1352</v>
      </c>
      <c r="J108" s="4" t="s">
        <v>1793</v>
      </c>
      <c r="K108" s="4" t="s">
        <v>1794</v>
      </c>
      <c r="L108" s="4">
        <v>99000</v>
      </c>
    </row>
    <row r="109" spans="1:13" x14ac:dyDescent="0.25">
      <c r="A109" s="4" t="s">
        <v>1791</v>
      </c>
      <c r="B109" s="4" t="s">
        <v>870</v>
      </c>
      <c r="C109" s="4" t="s">
        <v>924</v>
      </c>
      <c r="D109" s="4" t="s">
        <v>424</v>
      </c>
      <c r="E109" s="4" t="s">
        <v>425</v>
      </c>
      <c r="F109" s="4" t="s">
        <v>1792</v>
      </c>
      <c r="G109" s="4" t="s">
        <v>1389</v>
      </c>
      <c r="H109" s="4" t="s">
        <v>23</v>
      </c>
      <c r="I109" s="4" t="s">
        <v>1352</v>
      </c>
      <c r="J109" s="4" t="s">
        <v>1793</v>
      </c>
      <c r="K109" s="4" t="s">
        <v>1794</v>
      </c>
      <c r="L109" s="4">
        <v>115000</v>
      </c>
    </row>
    <row r="110" spans="1:13" x14ac:dyDescent="0.25">
      <c r="A110" s="4" t="s">
        <v>1791</v>
      </c>
      <c r="B110" s="4" t="s">
        <v>1007</v>
      </c>
      <c r="C110" s="4" t="s">
        <v>1008</v>
      </c>
      <c r="D110" s="4" t="s">
        <v>1009</v>
      </c>
      <c r="E110" s="4" t="s">
        <v>1010</v>
      </c>
      <c r="F110" s="4" t="s">
        <v>1792</v>
      </c>
      <c r="G110" s="4" t="s">
        <v>428</v>
      </c>
      <c r="H110" s="4" t="s">
        <v>23</v>
      </c>
      <c r="I110" s="4" t="s">
        <v>1463</v>
      </c>
      <c r="J110" s="4" t="s">
        <v>1793</v>
      </c>
      <c r="K110" s="4" t="s">
        <v>1794</v>
      </c>
      <c r="L110" s="4">
        <v>69000</v>
      </c>
      <c r="M110" s="4"/>
    </row>
    <row r="111" spans="1:13" x14ac:dyDescent="0.25">
      <c r="A111" s="4" t="s">
        <v>1791</v>
      </c>
      <c r="B111" s="4" t="s">
        <v>917</v>
      </c>
      <c r="C111" s="4" t="s">
        <v>429</v>
      </c>
      <c r="D111" s="4" t="s">
        <v>918</v>
      </c>
      <c r="E111" s="4" t="s">
        <v>425</v>
      </c>
      <c r="F111" s="4" t="s">
        <v>1792</v>
      </c>
      <c r="G111" s="4" t="s">
        <v>1382</v>
      </c>
      <c r="H111" s="4" t="s">
        <v>23</v>
      </c>
      <c r="I111" s="4" t="s">
        <v>1383</v>
      </c>
      <c r="J111" s="4" t="s">
        <v>1793</v>
      </c>
      <c r="K111" s="4" t="s">
        <v>1794</v>
      </c>
      <c r="L111" s="4">
        <v>53000</v>
      </c>
    </row>
    <row r="112" spans="1:13" x14ac:dyDescent="0.25">
      <c r="A112" s="4" t="s">
        <v>1791</v>
      </c>
      <c r="B112" s="4" t="s">
        <v>917</v>
      </c>
      <c r="C112" s="4" t="s">
        <v>429</v>
      </c>
      <c r="D112" s="4" t="s">
        <v>918</v>
      </c>
      <c r="E112" s="4" t="s">
        <v>425</v>
      </c>
      <c r="F112" s="4" t="s">
        <v>1792</v>
      </c>
      <c r="G112" s="4" t="s">
        <v>1394</v>
      </c>
      <c r="H112" s="4" t="s">
        <v>23</v>
      </c>
      <c r="I112" s="4" t="s">
        <v>1395</v>
      </c>
      <c r="J112" s="4" t="s">
        <v>1793</v>
      </c>
      <c r="K112" s="4" t="s">
        <v>1794</v>
      </c>
      <c r="L112" s="4">
        <v>70000</v>
      </c>
    </row>
    <row r="113" spans="1:13" x14ac:dyDescent="0.25">
      <c r="A113" s="4" t="s">
        <v>1791</v>
      </c>
      <c r="B113" s="4" t="s">
        <v>1209</v>
      </c>
      <c r="C113" s="4" t="s">
        <v>823</v>
      </c>
      <c r="D113" s="4" t="s">
        <v>824</v>
      </c>
      <c r="E113" s="4" t="s">
        <v>586</v>
      </c>
      <c r="F113" s="4" t="s">
        <v>1792</v>
      </c>
      <c r="G113" s="4" t="s">
        <v>1670</v>
      </c>
      <c r="H113" s="4" t="s">
        <v>23</v>
      </c>
      <c r="I113" s="4" t="s">
        <v>1671</v>
      </c>
      <c r="J113" s="4" t="s">
        <v>1793</v>
      </c>
      <c r="K113" s="4" t="s">
        <v>1794</v>
      </c>
      <c r="L113" s="4">
        <v>99000</v>
      </c>
    </row>
    <row r="114" spans="1:13" x14ac:dyDescent="0.25">
      <c r="A114" s="4" t="s">
        <v>1791</v>
      </c>
      <c r="B114" s="4" t="s">
        <v>1129</v>
      </c>
      <c r="C114" s="4" t="s">
        <v>1130</v>
      </c>
      <c r="D114" s="4" t="s">
        <v>1131</v>
      </c>
      <c r="E114" s="4" t="s">
        <v>413</v>
      </c>
      <c r="F114" s="4" t="s">
        <v>1792</v>
      </c>
      <c r="G114" s="4" t="s">
        <v>1584</v>
      </c>
      <c r="H114" s="4" t="s">
        <v>23</v>
      </c>
      <c r="I114" s="4" t="s">
        <v>1585</v>
      </c>
      <c r="J114" s="4" t="s">
        <v>1793</v>
      </c>
      <c r="K114" s="4" t="s">
        <v>1794</v>
      </c>
      <c r="L114" s="4">
        <v>71000</v>
      </c>
    </row>
    <row r="115" spans="1:13" x14ac:dyDescent="0.25">
      <c r="A115" s="4" t="s">
        <v>1791</v>
      </c>
      <c r="B115" s="4" t="s">
        <v>1129</v>
      </c>
      <c r="C115" s="4" t="s">
        <v>1130</v>
      </c>
      <c r="D115" s="4" t="s">
        <v>1131</v>
      </c>
      <c r="E115" s="4" t="s">
        <v>413</v>
      </c>
      <c r="F115" s="4" t="s">
        <v>1792</v>
      </c>
      <c r="G115" s="4" t="s">
        <v>1613</v>
      </c>
      <c r="H115" s="4" t="s">
        <v>23</v>
      </c>
      <c r="I115" s="4" t="s">
        <v>1614</v>
      </c>
      <c r="J115" s="4" t="s">
        <v>1793</v>
      </c>
      <c r="K115" s="4" t="s">
        <v>1794</v>
      </c>
      <c r="L115" s="4">
        <v>102000</v>
      </c>
    </row>
    <row r="116" spans="1:13" x14ac:dyDescent="0.25">
      <c r="A116" s="4" t="s">
        <v>1791</v>
      </c>
      <c r="B116" s="4" t="s">
        <v>1129</v>
      </c>
      <c r="C116" s="4" t="s">
        <v>1130</v>
      </c>
      <c r="D116" s="4" t="s">
        <v>1131</v>
      </c>
      <c r="E116" s="4" t="s">
        <v>413</v>
      </c>
      <c r="F116" s="4" t="s">
        <v>1792</v>
      </c>
      <c r="G116" s="4" t="s">
        <v>1574</v>
      </c>
      <c r="H116" s="4" t="s">
        <v>23</v>
      </c>
      <c r="I116" s="4" t="s">
        <v>1575</v>
      </c>
      <c r="J116" s="4" t="s">
        <v>1793</v>
      </c>
      <c r="K116" s="4" t="s">
        <v>1794</v>
      </c>
      <c r="L116" s="4">
        <v>24000</v>
      </c>
    </row>
    <row r="117" spans="1:13" x14ac:dyDescent="0.25">
      <c r="A117" s="4" t="s">
        <v>1791</v>
      </c>
      <c r="B117" s="4" t="s">
        <v>1209</v>
      </c>
      <c r="C117" s="4" t="s">
        <v>823</v>
      </c>
      <c r="D117" s="4" t="s">
        <v>824</v>
      </c>
      <c r="E117" s="4" t="s">
        <v>586</v>
      </c>
      <c r="F117" s="4" t="s">
        <v>1792</v>
      </c>
      <c r="G117" s="4" t="s">
        <v>1650</v>
      </c>
      <c r="H117" s="4" t="s">
        <v>23</v>
      </c>
      <c r="I117" s="4" t="s">
        <v>1651</v>
      </c>
      <c r="J117" s="4" t="s">
        <v>1793</v>
      </c>
      <c r="K117" s="4" t="s">
        <v>1794</v>
      </c>
      <c r="L117" s="4">
        <v>116000</v>
      </c>
    </row>
    <row r="118" spans="1:13" x14ac:dyDescent="0.25">
      <c r="A118" s="4" t="s">
        <v>1791</v>
      </c>
      <c r="B118" s="4" t="s">
        <v>902</v>
      </c>
      <c r="C118" s="4" t="s">
        <v>903</v>
      </c>
      <c r="D118" s="4" t="s">
        <v>904</v>
      </c>
      <c r="E118" s="4" t="s">
        <v>485</v>
      </c>
      <c r="F118" s="4" t="s">
        <v>1792</v>
      </c>
      <c r="G118" s="4" t="s">
        <v>1372</v>
      </c>
      <c r="H118" s="4" t="s">
        <v>23</v>
      </c>
      <c r="I118" s="4"/>
      <c r="J118" s="4" t="s">
        <v>1793</v>
      </c>
      <c r="K118" s="4" t="s">
        <v>1794</v>
      </c>
      <c r="L118" s="4">
        <v>105000</v>
      </c>
    </row>
    <row r="119" spans="1:13" x14ac:dyDescent="0.25">
      <c r="A119" s="4" t="s">
        <v>1791</v>
      </c>
      <c r="B119" s="4" t="s">
        <v>926</v>
      </c>
      <c r="C119" s="4" t="s">
        <v>903</v>
      </c>
      <c r="D119" s="4" t="s">
        <v>904</v>
      </c>
      <c r="E119" s="4" t="s">
        <v>485</v>
      </c>
      <c r="F119" s="4" t="s">
        <v>1792</v>
      </c>
      <c r="G119" s="4" t="s">
        <v>1396</v>
      </c>
      <c r="H119" s="4" t="s">
        <v>23</v>
      </c>
      <c r="I119" s="4"/>
      <c r="J119" s="4" t="s">
        <v>1793</v>
      </c>
      <c r="K119" s="4" t="s">
        <v>1794</v>
      </c>
      <c r="L119" s="4">
        <v>126000</v>
      </c>
    </row>
    <row r="120" spans="1:13" x14ac:dyDescent="0.25">
      <c r="A120" s="4" t="s">
        <v>1791</v>
      </c>
      <c r="B120" s="4" t="s">
        <v>1014</v>
      </c>
      <c r="C120" s="4" t="s">
        <v>1034</v>
      </c>
      <c r="D120" s="4" t="s">
        <v>746</v>
      </c>
      <c r="E120" s="4" t="s">
        <v>1016</v>
      </c>
      <c r="F120" s="4" t="s">
        <v>1792</v>
      </c>
      <c r="G120" s="4" t="s">
        <v>1481</v>
      </c>
      <c r="H120" s="4" t="s">
        <v>23</v>
      </c>
      <c r="I120" s="4" t="s">
        <v>1482</v>
      </c>
      <c r="J120" s="4" t="s">
        <v>1793</v>
      </c>
      <c r="K120" s="4" t="s">
        <v>1795</v>
      </c>
      <c r="L120" s="4">
        <v>0</v>
      </c>
      <c r="M120" s="4"/>
    </row>
    <row r="121" spans="1:13" x14ac:dyDescent="0.25">
      <c r="A121" s="4" t="s">
        <v>1791</v>
      </c>
      <c r="B121" s="4" t="s">
        <v>1196</v>
      </c>
      <c r="C121" s="4" t="s">
        <v>776</v>
      </c>
      <c r="D121" s="4" t="s">
        <v>777</v>
      </c>
      <c r="E121" s="4" t="s">
        <v>576</v>
      </c>
      <c r="F121" s="4" t="s">
        <v>1792</v>
      </c>
      <c r="G121" s="4" t="s">
        <v>1639</v>
      </c>
      <c r="H121" s="4" t="s">
        <v>10</v>
      </c>
      <c r="I121" s="4" t="s">
        <v>1640</v>
      </c>
      <c r="J121" s="4" t="s">
        <v>1793</v>
      </c>
      <c r="K121" s="4" t="s">
        <v>1794</v>
      </c>
      <c r="L121" s="4">
        <v>71000</v>
      </c>
    </row>
    <row r="122" spans="1:13" x14ac:dyDescent="0.25">
      <c r="A122" s="4" t="s">
        <v>1791</v>
      </c>
      <c r="B122" s="4" t="s">
        <v>1244</v>
      </c>
      <c r="C122" s="4" t="s">
        <v>574</v>
      </c>
      <c r="D122" s="4" t="s">
        <v>575</v>
      </c>
      <c r="E122" s="4" t="s">
        <v>576</v>
      </c>
      <c r="F122" s="4" t="s">
        <v>1792</v>
      </c>
      <c r="G122" s="4" t="s">
        <v>1691</v>
      </c>
      <c r="H122" s="4" t="s">
        <v>10</v>
      </c>
      <c r="I122" s="4" t="s">
        <v>1692</v>
      </c>
      <c r="J122" s="4" t="s">
        <v>1793</v>
      </c>
      <c r="K122" s="4" t="s">
        <v>1794</v>
      </c>
      <c r="L122" s="4">
        <v>74000</v>
      </c>
    </row>
    <row r="123" spans="1:13" x14ac:dyDescent="0.25">
      <c r="A123" s="4" t="s">
        <v>1791</v>
      </c>
      <c r="B123" s="4" t="s">
        <v>1137</v>
      </c>
      <c r="C123" s="4" t="s">
        <v>1138</v>
      </c>
      <c r="D123" s="4" t="s">
        <v>1139</v>
      </c>
      <c r="E123" s="4" t="s">
        <v>576</v>
      </c>
      <c r="F123" s="4" t="s">
        <v>1792</v>
      </c>
      <c r="G123" s="4" t="s">
        <v>1579</v>
      </c>
      <c r="H123" s="4" t="s">
        <v>10</v>
      </c>
      <c r="I123" s="4" t="s">
        <v>1580</v>
      </c>
      <c r="J123" s="4" t="s">
        <v>1793</v>
      </c>
      <c r="K123" s="4" t="s">
        <v>1794</v>
      </c>
      <c r="L123" s="4">
        <v>25000</v>
      </c>
    </row>
    <row r="124" spans="1:13" x14ac:dyDescent="0.25">
      <c r="A124" s="4" t="s">
        <v>1791</v>
      </c>
      <c r="B124" s="4" t="s">
        <v>1119</v>
      </c>
      <c r="C124" s="4" t="s">
        <v>540</v>
      </c>
      <c r="D124" s="4" t="s">
        <v>1120</v>
      </c>
      <c r="E124" s="4" t="s">
        <v>538</v>
      </c>
      <c r="F124" s="4" t="s">
        <v>1792</v>
      </c>
      <c r="G124" s="4" t="s">
        <v>1559</v>
      </c>
      <c r="H124" s="4" t="s">
        <v>12</v>
      </c>
      <c r="I124" s="4" t="s">
        <v>1560</v>
      </c>
      <c r="J124" s="4" t="s">
        <v>1793</v>
      </c>
      <c r="K124" s="4" t="s">
        <v>1794</v>
      </c>
      <c r="L124" s="4">
        <v>143000</v>
      </c>
    </row>
    <row r="125" spans="1:13" x14ac:dyDescent="0.25">
      <c r="A125" s="4" t="s">
        <v>1791</v>
      </c>
      <c r="B125" s="4" t="s">
        <v>1011</v>
      </c>
      <c r="C125" s="4" t="s">
        <v>1012</v>
      </c>
      <c r="D125" s="4" t="s">
        <v>1013</v>
      </c>
      <c r="E125" s="4" t="s">
        <v>661</v>
      </c>
      <c r="F125" s="4" t="s">
        <v>1792</v>
      </c>
      <c r="G125" s="4" t="s">
        <v>793</v>
      </c>
      <c r="H125" s="4" t="s">
        <v>23</v>
      </c>
      <c r="I125" s="4" t="s">
        <v>1464</v>
      </c>
      <c r="J125" s="4" t="s">
        <v>1793</v>
      </c>
      <c r="K125" s="4" t="s">
        <v>1800</v>
      </c>
      <c r="L125" s="4">
        <v>8000</v>
      </c>
      <c r="M125" s="4"/>
    </row>
    <row r="126" spans="1:13" x14ac:dyDescent="0.25">
      <c r="A126" s="4" t="s">
        <v>1791</v>
      </c>
      <c r="B126" s="4" t="s">
        <v>1022</v>
      </c>
      <c r="C126" s="4" t="s">
        <v>794</v>
      </c>
      <c r="D126" s="4" t="s">
        <v>795</v>
      </c>
      <c r="E126" s="4" t="s">
        <v>664</v>
      </c>
      <c r="F126" s="4" t="s">
        <v>1792</v>
      </c>
      <c r="G126" s="4" t="s">
        <v>1498</v>
      </c>
      <c r="H126" s="4" t="s">
        <v>23</v>
      </c>
      <c r="I126" s="4" t="s">
        <v>1499</v>
      </c>
      <c r="J126" s="4" t="s">
        <v>1793</v>
      </c>
      <c r="K126" s="4" t="s">
        <v>1794</v>
      </c>
      <c r="L126" s="4">
        <v>19000</v>
      </c>
    </row>
    <row r="127" spans="1:13" x14ac:dyDescent="0.25">
      <c r="A127" s="4" t="s">
        <v>1791</v>
      </c>
      <c r="B127" s="4" t="s">
        <v>1072</v>
      </c>
      <c r="C127" s="4" t="s">
        <v>728</v>
      </c>
      <c r="D127" s="4" t="s">
        <v>468</v>
      </c>
      <c r="E127" s="4" t="s">
        <v>469</v>
      </c>
      <c r="F127" s="4" t="s">
        <v>1792</v>
      </c>
      <c r="G127" s="4" t="s">
        <v>729</v>
      </c>
      <c r="H127" s="4" t="s">
        <v>23</v>
      </c>
      <c r="I127" s="4"/>
      <c r="J127" s="4" t="s">
        <v>1793</v>
      </c>
      <c r="K127" s="4" t="s">
        <v>1802</v>
      </c>
      <c r="L127" s="4">
        <v>19500</v>
      </c>
    </row>
    <row r="128" spans="1:13" x14ac:dyDescent="0.25">
      <c r="A128" s="4" t="s">
        <v>1791</v>
      </c>
      <c r="B128" s="4" t="s">
        <v>1054</v>
      </c>
      <c r="C128" s="4" t="s">
        <v>730</v>
      </c>
      <c r="D128" s="4" t="s">
        <v>1055</v>
      </c>
      <c r="E128" s="4" t="s">
        <v>469</v>
      </c>
      <c r="F128" s="4" t="s">
        <v>1792</v>
      </c>
      <c r="G128" s="4" t="s">
        <v>731</v>
      </c>
      <c r="H128" s="4" t="s">
        <v>23</v>
      </c>
      <c r="I128" s="4" t="s">
        <v>1500</v>
      </c>
      <c r="J128" s="4" t="s">
        <v>1793</v>
      </c>
      <c r="K128" s="4" t="s">
        <v>1794</v>
      </c>
      <c r="L128" s="4">
        <v>19000</v>
      </c>
    </row>
    <row r="129" spans="1:13" x14ac:dyDescent="0.25">
      <c r="A129" s="4" t="s">
        <v>1791</v>
      </c>
      <c r="B129" s="4" t="s">
        <v>1156</v>
      </c>
      <c r="C129" s="4" t="s">
        <v>749</v>
      </c>
      <c r="D129" s="4" t="s">
        <v>750</v>
      </c>
      <c r="E129" s="4" t="s">
        <v>751</v>
      </c>
      <c r="F129" s="4" t="s">
        <v>1792</v>
      </c>
      <c r="G129" s="4" t="s">
        <v>752</v>
      </c>
      <c r="H129" s="4" t="s">
        <v>23</v>
      </c>
      <c r="I129" s="4" t="s">
        <v>1598</v>
      </c>
      <c r="J129" s="4" t="s">
        <v>1793</v>
      </c>
      <c r="K129" s="4" t="s">
        <v>1794</v>
      </c>
      <c r="L129" s="4">
        <v>28000</v>
      </c>
    </row>
    <row r="130" spans="1:13" x14ac:dyDescent="0.25">
      <c r="A130" s="4" t="s">
        <v>1791</v>
      </c>
      <c r="B130" s="4" t="s">
        <v>1028</v>
      </c>
      <c r="C130" s="4" t="s">
        <v>762</v>
      </c>
      <c r="D130" s="4" t="s">
        <v>555</v>
      </c>
      <c r="E130" s="4" t="s">
        <v>916</v>
      </c>
      <c r="F130" s="4" t="s">
        <v>1792</v>
      </c>
      <c r="G130" s="4" t="s">
        <v>1477</v>
      </c>
      <c r="H130" s="4" t="s">
        <v>23</v>
      </c>
      <c r="I130" s="4" t="s">
        <v>1478</v>
      </c>
      <c r="J130" s="4" t="s">
        <v>1793</v>
      </c>
      <c r="K130" s="4" t="s">
        <v>1795</v>
      </c>
      <c r="L130" s="4">
        <v>72000</v>
      </c>
      <c r="M130" s="4"/>
    </row>
    <row r="131" spans="1:13" x14ac:dyDescent="0.25">
      <c r="A131" s="4" t="s">
        <v>1791</v>
      </c>
      <c r="B131" s="4" t="s">
        <v>939</v>
      </c>
      <c r="C131" s="4" t="s">
        <v>554</v>
      </c>
      <c r="D131" s="4" t="s">
        <v>940</v>
      </c>
      <c r="E131" s="4" t="s">
        <v>941</v>
      </c>
      <c r="F131" s="4" t="s">
        <v>1792</v>
      </c>
      <c r="G131" s="4" t="s">
        <v>556</v>
      </c>
      <c r="H131" s="4" t="s">
        <v>23</v>
      </c>
      <c r="I131" s="4" t="s">
        <v>1404</v>
      </c>
      <c r="J131" s="4" t="s">
        <v>1793</v>
      </c>
      <c r="K131" s="4" t="s">
        <v>1794</v>
      </c>
      <c r="L131" s="4">
        <v>5000</v>
      </c>
    </row>
    <row r="132" spans="1:13" x14ac:dyDescent="0.25">
      <c r="A132" s="4" t="s">
        <v>1791</v>
      </c>
      <c r="B132" s="4" t="s">
        <v>1028</v>
      </c>
      <c r="C132" s="4" t="s">
        <v>762</v>
      </c>
      <c r="D132" s="4" t="s">
        <v>555</v>
      </c>
      <c r="E132" s="4" t="s">
        <v>916</v>
      </c>
      <c r="F132" s="4" t="s">
        <v>1792</v>
      </c>
      <c r="G132" s="4" t="s">
        <v>1505</v>
      </c>
      <c r="H132" s="4" t="s">
        <v>23</v>
      </c>
      <c r="I132" s="4" t="s">
        <v>1506</v>
      </c>
      <c r="J132" s="4" t="s">
        <v>1793</v>
      </c>
      <c r="K132" s="4" t="s">
        <v>1795</v>
      </c>
      <c r="L132" s="4">
        <v>13000</v>
      </c>
    </row>
    <row r="133" spans="1:13" x14ac:dyDescent="0.25">
      <c r="A133" s="4" t="s">
        <v>1791</v>
      </c>
      <c r="B133" s="4" t="s">
        <v>1039</v>
      </c>
      <c r="C133" s="4" t="s">
        <v>1040</v>
      </c>
      <c r="D133" s="4" t="s">
        <v>496</v>
      </c>
      <c r="E133" s="4" t="s">
        <v>497</v>
      </c>
      <c r="F133" s="4" t="s">
        <v>1792</v>
      </c>
      <c r="G133" s="4" t="s">
        <v>1555</v>
      </c>
      <c r="H133" s="4" t="s">
        <v>23</v>
      </c>
      <c r="I133" s="4" t="s">
        <v>1556</v>
      </c>
      <c r="J133" s="4" t="s">
        <v>1793</v>
      </c>
      <c r="K133" s="4" t="s">
        <v>1794</v>
      </c>
      <c r="L133" s="4">
        <v>61000</v>
      </c>
    </row>
    <row r="134" spans="1:13" x14ac:dyDescent="0.25">
      <c r="A134" s="4" t="s">
        <v>1791</v>
      </c>
      <c r="B134" s="4" t="s">
        <v>1172</v>
      </c>
      <c r="C134" s="4" t="s">
        <v>785</v>
      </c>
      <c r="D134" s="4" t="s">
        <v>786</v>
      </c>
      <c r="E134" s="4" t="s">
        <v>653</v>
      </c>
      <c r="F134" s="4" t="s">
        <v>1792</v>
      </c>
      <c r="G134" s="4" t="s">
        <v>1611</v>
      </c>
      <c r="H134" s="4" t="s">
        <v>23</v>
      </c>
      <c r="I134" s="4" t="s">
        <v>1612</v>
      </c>
      <c r="J134" s="4" t="s">
        <v>1793</v>
      </c>
      <c r="K134" s="4" t="s">
        <v>1794</v>
      </c>
      <c r="L134" s="4">
        <v>151000</v>
      </c>
    </row>
    <row r="135" spans="1:13" x14ac:dyDescent="0.25">
      <c r="A135" s="4" t="s">
        <v>1791</v>
      </c>
      <c r="B135" s="4" t="s">
        <v>484</v>
      </c>
      <c r="C135" s="4" t="s">
        <v>1233</v>
      </c>
      <c r="D135" s="4" t="s">
        <v>1234</v>
      </c>
      <c r="E135" s="4" t="s">
        <v>653</v>
      </c>
      <c r="F135" s="4" t="s">
        <v>1792</v>
      </c>
      <c r="G135" s="4" t="s">
        <v>1703</v>
      </c>
      <c r="H135" s="4" t="s">
        <v>23</v>
      </c>
      <c r="I135" s="4"/>
      <c r="J135" s="4" t="s">
        <v>1793</v>
      </c>
      <c r="K135" s="4" t="s">
        <v>1794</v>
      </c>
      <c r="L135" s="4">
        <v>105000</v>
      </c>
    </row>
    <row r="136" spans="1:13" x14ac:dyDescent="0.25">
      <c r="A136" s="4" t="s">
        <v>1791</v>
      </c>
      <c r="B136" s="4" t="s">
        <v>1225</v>
      </c>
      <c r="C136" s="4" t="s">
        <v>1226</v>
      </c>
      <c r="D136" s="4" t="s">
        <v>786</v>
      </c>
      <c r="E136" s="4" t="s">
        <v>653</v>
      </c>
      <c r="F136" s="4" t="s">
        <v>1792</v>
      </c>
      <c r="G136" s="4" t="s">
        <v>830</v>
      </c>
      <c r="H136" s="4" t="s">
        <v>23</v>
      </c>
      <c r="I136" s="4" t="s">
        <v>1669</v>
      </c>
      <c r="J136" s="4" t="s">
        <v>1793</v>
      </c>
      <c r="K136" s="4" t="s">
        <v>1794</v>
      </c>
      <c r="L136" s="4">
        <v>25000</v>
      </c>
    </row>
    <row r="137" spans="1:13" x14ac:dyDescent="0.25">
      <c r="A137" s="4" t="s">
        <v>1791</v>
      </c>
      <c r="B137" s="4" t="s">
        <v>843</v>
      </c>
      <c r="C137" s="4" t="s">
        <v>778</v>
      </c>
      <c r="D137" s="4" t="s">
        <v>779</v>
      </c>
      <c r="E137" s="4" t="s">
        <v>780</v>
      </c>
      <c r="F137" s="4" t="s">
        <v>1792</v>
      </c>
      <c r="G137" s="4" t="s">
        <v>781</v>
      </c>
      <c r="H137" s="4" t="s">
        <v>23</v>
      </c>
      <c r="I137" s="4" t="s">
        <v>1332</v>
      </c>
      <c r="J137" s="4" t="s">
        <v>1793</v>
      </c>
      <c r="K137" s="4" t="s">
        <v>1794</v>
      </c>
      <c r="L137" s="4">
        <v>87000</v>
      </c>
      <c r="M137" s="4"/>
    </row>
    <row r="138" spans="1:13" x14ac:dyDescent="0.25">
      <c r="A138" s="4" t="s">
        <v>1791</v>
      </c>
      <c r="B138" s="4" t="s">
        <v>981</v>
      </c>
      <c r="C138" s="4" t="s">
        <v>982</v>
      </c>
      <c r="D138" s="4" t="s">
        <v>783</v>
      </c>
      <c r="E138" s="4" t="s">
        <v>780</v>
      </c>
      <c r="F138" s="4" t="s">
        <v>1792</v>
      </c>
      <c r="G138" s="4" t="s">
        <v>784</v>
      </c>
      <c r="H138" s="4" t="s">
        <v>23</v>
      </c>
      <c r="I138" s="4" t="s">
        <v>1434</v>
      </c>
      <c r="J138" s="4" t="s">
        <v>1793</v>
      </c>
      <c r="K138" s="4" t="s">
        <v>1794</v>
      </c>
      <c r="L138" s="4">
        <v>29000</v>
      </c>
    </row>
    <row r="139" spans="1:13" x14ac:dyDescent="0.25">
      <c r="A139" s="4" t="s">
        <v>1791</v>
      </c>
      <c r="B139" s="4" t="s">
        <v>952</v>
      </c>
      <c r="C139" s="4" t="s">
        <v>953</v>
      </c>
      <c r="D139" s="4" t="s">
        <v>954</v>
      </c>
      <c r="E139" s="4" t="s">
        <v>780</v>
      </c>
      <c r="F139" s="4" t="s">
        <v>1792</v>
      </c>
      <c r="G139" s="4" t="s">
        <v>782</v>
      </c>
      <c r="H139" s="4" t="s">
        <v>23</v>
      </c>
      <c r="I139" s="4"/>
      <c r="J139" s="4" t="s">
        <v>1793</v>
      </c>
      <c r="K139" s="4" t="s">
        <v>1794</v>
      </c>
      <c r="L139" s="4">
        <v>19000</v>
      </c>
    </row>
    <row r="140" spans="1:13" x14ac:dyDescent="0.25">
      <c r="A140" s="4" t="s">
        <v>1791</v>
      </c>
      <c r="B140" s="4" t="s">
        <v>988</v>
      </c>
      <c r="C140" s="4" t="s">
        <v>768</v>
      </c>
      <c r="D140" s="4" t="s">
        <v>959</v>
      </c>
      <c r="E140" s="4" t="s">
        <v>558</v>
      </c>
      <c r="F140" s="4" t="s">
        <v>1792</v>
      </c>
      <c r="G140" s="4" t="s">
        <v>769</v>
      </c>
      <c r="H140" s="4" t="s">
        <v>23</v>
      </c>
      <c r="I140" s="4" t="s">
        <v>1443</v>
      </c>
      <c r="J140" s="4" t="s">
        <v>1793</v>
      </c>
      <c r="K140" s="4" t="s">
        <v>1795</v>
      </c>
      <c r="L140" s="4">
        <v>26000</v>
      </c>
    </row>
    <row r="141" spans="1:13" x14ac:dyDescent="0.25">
      <c r="A141" s="4" t="s">
        <v>1791</v>
      </c>
      <c r="B141" s="4" t="s">
        <v>1023</v>
      </c>
      <c r="C141" s="4" t="s">
        <v>770</v>
      </c>
      <c r="D141" s="4" t="s">
        <v>959</v>
      </c>
      <c r="E141" s="4" t="s">
        <v>558</v>
      </c>
      <c r="F141" s="4" t="s">
        <v>1792</v>
      </c>
      <c r="G141" s="4" t="s">
        <v>771</v>
      </c>
      <c r="H141" s="4" t="s">
        <v>23</v>
      </c>
      <c r="I141" s="4" t="s">
        <v>1473</v>
      </c>
      <c r="J141" s="4" t="s">
        <v>1793</v>
      </c>
      <c r="K141" s="4" t="s">
        <v>1795</v>
      </c>
      <c r="L141" s="4">
        <v>19000</v>
      </c>
      <c r="M141" s="4"/>
    </row>
    <row r="142" spans="1:13" x14ac:dyDescent="0.25">
      <c r="A142" s="4" t="s">
        <v>1791</v>
      </c>
      <c r="B142" s="4" t="s">
        <v>958</v>
      </c>
      <c r="C142" s="4" t="s">
        <v>766</v>
      </c>
      <c r="D142" s="4" t="s">
        <v>959</v>
      </c>
      <c r="E142" s="4" t="s">
        <v>558</v>
      </c>
      <c r="F142" s="4" t="s">
        <v>1792</v>
      </c>
      <c r="G142" s="4" t="s">
        <v>767</v>
      </c>
      <c r="H142" s="4" t="s">
        <v>23</v>
      </c>
      <c r="I142" s="4" t="s">
        <v>1418</v>
      </c>
      <c r="J142" s="4" t="s">
        <v>1793</v>
      </c>
      <c r="K142" s="4" t="s">
        <v>1795</v>
      </c>
      <c r="L142" s="4">
        <v>30000</v>
      </c>
    </row>
    <row r="143" spans="1:13" x14ac:dyDescent="0.25">
      <c r="A143" s="4" t="s">
        <v>1791</v>
      </c>
      <c r="B143" s="4" t="s">
        <v>986</v>
      </c>
      <c r="C143" s="4" t="s">
        <v>632</v>
      </c>
      <c r="D143" s="4" t="s">
        <v>987</v>
      </c>
      <c r="E143" s="4" t="s">
        <v>558</v>
      </c>
      <c r="F143" s="4" t="s">
        <v>1792</v>
      </c>
      <c r="G143" s="4" t="s">
        <v>1452</v>
      </c>
      <c r="H143" s="4" t="s">
        <v>23</v>
      </c>
      <c r="I143" s="4" t="s">
        <v>1453</v>
      </c>
      <c r="J143" s="4" t="s">
        <v>1793</v>
      </c>
      <c r="K143" s="4" t="s">
        <v>1794</v>
      </c>
      <c r="L143" s="4">
        <v>111000</v>
      </c>
    </row>
    <row r="144" spans="1:13" x14ac:dyDescent="0.25">
      <c r="A144" s="4" t="s">
        <v>1791</v>
      </c>
      <c r="B144" s="4" t="s">
        <v>986</v>
      </c>
      <c r="C144" s="4" t="s">
        <v>632</v>
      </c>
      <c r="D144" s="4" t="s">
        <v>987</v>
      </c>
      <c r="E144" s="4" t="s">
        <v>558</v>
      </c>
      <c r="F144" s="4" t="s">
        <v>1792</v>
      </c>
      <c r="G144" s="4" t="s">
        <v>1441</v>
      </c>
      <c r="H144" s="4" t="s">
        <v>23</v>
      </c>
      <c r="I144" s="4" t="s">
        <v>1442</v>
      </c>
      <c r="J144" s="4" t="s">
        <v>1793</v>
      </c>
      <c r="K144" s="4" t="s">
        <v>1794</v>
      </c>
      <c r="L144" s="4">
        <v>50000</v>
      </c>
    </row>
    <row r="145" spans="1:13" x14ac:dyDescent="0.25">
      <c r="A145" s="4" t="s">
        <v>1791</v>
      </c>
      <c r="B145" s="4" t="s">
        <v>893</v>
      </c>
      <c r="C145" s="4" t="s">
        <v>467</v>
      </c>
      <c r="D145" s="4" t="s">
        <v>894</v>
      </c>
      <c r="E145" s="4" t="s">
        <v>895</v>
      </c>
      <c r="F145" s="4" t="s">
        <v>1792</v>
      </c>
      <c r="G145" s="4" t="s">
        <v>470</v>
      </c>
      <c r="H145" s="4" t="s">
        <v>23</v>
      </c>
      <c r="I145" s="4" t="s">
        <v>1368</v>
      </c>
      <c r="J145" s="4" t="s">
        <v>1793</v>
      </c>
      <c r="K145" s="4" t="s">
        <v>1794</v>
      </c>
      <c r="L145" s="4">
        <v>41000</v>
      </c>
    </row>
    <row r="146" spans="1:13" x14ac:dyDescent="0.25">
      <c r="A146" s="4" t="s">
        <v>1791</v>
      </c>
      <c r="B146" s="4" t="s">
        <v>1014</v>
      </c>
      <c r="C146" s="4" t="s">
        <v>1015</v>
      </c>
      <c r="D146" s="4" t="s">
        <v>746</v>
      </c>
      <c r="E146" s="4" t="s">
        <v>1016</v>
      </c>
      <c r="F146" s="4" t="s">
        <v>1792</v>
      </c>
      <c r="G146" s="4" t="s">
        <v>748</v>
      </c>
      <c r="H146" s="4" t="s">
        <v>23</v>
      </c>
      <c r="I146" s="4" t="s">
        <v>1465</v>
      </c>
      <c r="J146" s="4" t="s">
        <v>1793</v>
      </c>
      <c r="K146" s="4" t="s">
        <v>1795</v>
      </c>
      <c r="L146" s="4">
        <v>0</v>
      </c>
      <c r="M146" s="4"/>
    </row>
    <row r="147" spans="1:13" x14ac:dyDescent="0.25">
      <c r="A147" s="4" t="s">
        <v>1791</v>
      </c>
      <c r="B147" s="4" t="s">
        <v>855</v>
      </c>
      <c r="C147" s="4" t="s">
        <v>856</v>
      </c>
      <c r="D147" s="4" t="s">
        <v>753</v>
      </c>
      <c r="E147" s="4" t="s">
        <v>754</v>
      </c>
      <c r="F147" s="4" t="s">
        <v>1792</v>
      </c>
      <c r="G147" s="4" t="s">
        <v>755</v>
      </c>
      <c r="H147" s="4" t="s">
        <v>23</v>
      </c>
      <c r="I147" s="4" t="s">
        <v>1340</v>
      </c>
      <c r="J147" s="4" t="s">
        <v>1793</v>
      </c>
      <c r="K147" s="4" t="s">
        <v>1795</v>
      </c>
      <c r="L147" s="4">
        <v>19000</v>
      </c>
      <c r="M147" s="4"/>
    </row>
    <row r="148" spans="1:13" x14ac:dyDescent="0.25">
      <c r="A148" s="4" t="s">
        <v>1791</v>
      </c>
      <c r="B148" s="4" t="s">
        <v>1258</v>
      </c>
      <c r="C148" s="4" t="s">
        <v>1259</v>
      </c>
      <c r="D148" s="4" t="s">
        <v>1260</v>
      </c>
      <c r="E148" s="4" t="s">
        <v>402</v>
      </c>
      <c r="F148" s="4" t="s">
        <v>1792</v>
      </c>
      <c r="G148" s="4" t="s">
        <v>1709</v>
      </c>
      <c r="H148" s="4" t="s">
        <v>23</v>
      </c>
      <c r="I148" s="4" t="s">
        <v>1710</v>
      </c>
      <c r="J148" s="4" t="s">
        <v>1793</v>
      </c>
      <c r="K148" s="4" t="s">
        <v>1794</v>
      </c>
      <c r="L148" s="4">
        <v>32000</v>
      </c>
    </row>
    <row r="149" spans="1:13" x14ac:dyDescent="0.25">
      <c r="A149" s="4" t="s">
        <v>1791</v>
      </c>
      <c r="B149" s="4" t="s">
        <v>1258</v>
      </c>
      <c r="C149" s="4" t="s">
        <v>1259</v>
      </c>
      <c r="D149" s="4" t="s">
        <v>1260</v>
      </c>
      <c r="E149" s="4" t="s">
        <v>402</v>
      </c>
      <c r="F149" s="4" t="s">
        <v>1792</v>
      </c>
      <c r="G149" s="4" t="s">
        <v>1741</v>
      </c>
      <c r="H149" s="4" t="s">
        <v>23</v>
      </c>
      <c r="I149" s="4" t="s">
        <v>1742</v>
      </c>
      <c r="J149" s="4" t="s">
        <v>1793</v>
      </c>
      <c r="K149" s="4" t="s">
        <v>1794</v>
      </c>
      <c r="L149" s="4">
        <v>21000</v>
      </c>
    </row>
    <row r="150" spans="1:13" x14ac:dyDescent="0.25">
      <c r="A150" s="4" t="s">
        <v>1791</v>
      </c>
      <c r="B150" s="4" t="s">
        <v>1262</v>
      </c>
      <c r="C150" s="4" t="s">
        <v>790</v>
      </c>
      <c r="D150" s="4" t="s">
        <v>975</v>
      </c>
      <c r="E150" s="4" t="s">
        <v>658</v>
      </c>
      <c r="F150" s="4" t="s">
        <v>1792</v>
      </c>
      <c r="G150" s="4" t="s">
        <v>1721</v>
      </c>
      <c r="H150" s="4" t="s">
        <v>23</v>
      </c>
      <c r="I150" s="4" t="s">
        <v>1722</v>
      </c>
      <c r="J150" s="4" t="s">
        <v>1793</v>
      </c>
      <c r="K150" s="4" t="s">
        <v>1794</v>
      </c>
      <c r="L150" s="4">
        <v>63000</v>
      </c>
    </row>
    <row r="151" spans="1:13" x14ac:dyDescent="0.25">
      <c r="A151" s="4" t="s">
        <v>1791</v>
      </c>
      <c r="B151" s="4" t="s">
        <v>1262</v>
      </c>
      <c r="C151" s="4" t="s">
        <v>790</v>
      </c>
      <c r="D151" s="4" t="s">
        <v>657</v>
      </c>
      <c r="E151" s="4" t="s">
        <v>658</v>
      </c>
      <c r="F151" s="4" t="s">
        <v>1792</v>
      </c>
      <c r="G151" s="4" t="s">
        <v>1717</v>
      </c>
      <c r="H151" s="4" t="s">
        <v>23</v>
      </c>
      <c r="I151" s="4" t="s">
        <v>1718</v>
      </c>
      <c r="J151" s="4" t="s">
        <v>1793</v>
      </c>
      <c r="K151" s="4" t="s">
        <v>1794</v>
      </c>
      <c r="L151" s="4">
        <v>60000</v>
      </c>
    </row>
    <row r="152" spans="1:13" x14ac:dyDescent="0.25">
      <c r="A152" s="4" t="s">
        <v>1791</v>
      </c>
      <c r="B152" s="4" t="s">
        <v>1062</v>
      </c>
      <c r="C152" s="4" t="s">
        <v>1063</v>
      </c>
      <c r="D152" s="4" t="s">
        <v>732</v>
      </c>
      <c r="E152" s="4" t="s">
        <v>733</v>
      </c>
      <c r="F152" s="4" t="s">
        <v>1792</v>
      </c>
      <c r="G152" s="4" t="s">
        <v>734</v>
      </c>
      <c r="H152" s="4" t="s">
        <v>23</v>
      </c>
      <c r="I152" s="4" t="s">
        <v>1507</v>
      </c>
      <c r="J152" s="4" t="s">
        <v>1793</v>
      </c>
      <c r="K152" s="4" t="s">
        <v>1794</v>
      </c>
      <c r="L152" s="4">
        <v>18000</v>
      </c>
    </row>
    <row r="153" spans="1:13" x14ac:dyDescent="0.25">
      <c r="A153" s="4" t="s">
        <v>1791</v>
      </c>
      <c r="B153" s="4" t="s">
        <v>1149</v>
      </c>
      <c r="C153" s="4" t="s">
        <v>1150</v>
      </c>
      <c r="D153" s="4" t="s">
        <v>548</v>
      </c>
      <c r="E153" s="4" t="s">
        <v>549</v>
      </c>
      <c r="F153" s="4" t="s">
        <v>1792</v>
      </c>
      <c r="G153" s="4" t="s">
        <v>757</v>
      </c>
      <c r="H153" s="4" t="s">
        <v>23</v>
      </c>
      <c r="I153" s="4" t="s">
        <v>1587</v>
      </c>
      <c r="J153" s="4" t="s">
        <v>1793</v>
      </c>
      <c r="K153" s="4" t="s">
        <v>1795</v>
      </c>
      <c r="L153" s="4">
        <v>64000</v>
      </c>
    </row>
    <row r="154" spans="1:13" x14ac:dyDescent="0.25">
      <c r="A154" s="4" t="s">
        <v>1791</v>
      </c>
      <c r="B154" s="4" t="s">
        <v>1160</v>
      </c>
      <c r="C154" s="4" t="s">
        <v>1161</v>
      </c>
      <c r="D154" s="4" t="s">
        <v>548</v>
      </c>
      <c r="E154" s="4" t="s">
        <v>549</v>
      </c>
      <c r="F154" s="4" t="s">
        <v>1792</v>
      </c>
      <c r="G154" s="4" t="s">
        <v>756</v>
      </c>
      <c r="H154" s="4" t="s">
        <v>23</v>
      </c>
      <c r="I154" s="4" t="s">
        <v>1603</v>
      </c>
      <c r="J154" s="4" t="s">
        <v>1793</v>
      </c>
      <c r="K154" s="4" t="s">
        <v>1795</v>
      </c>
      <c r="L154" s="4">
        <v>28000</v>
      </c>
    </row>
    <row r="155" spans="1:13" x14ac:dyDescent="0.25">
      <c r="A155" s="4" t="s">
        <v>1791</v>
      </c>
      <c r="B155" s="4" t="s">
        <v>968</v>
      </c>
      <c r="C155" s="4" t="s">
        <v>969</v>
      </c>
      <c r="D155" s="4" t="s">
        <v>758</v>
      </c>
      <c r="E155" s="4" t="s">
        <v>549</v>
      </c>
      <c r="F155" s="4" t="s">
        <v>1792</v>
      </c>
      <c r="G155" s="4" t="s">
        <v>759</v>
      </c>
      <c r="H155" s="4" t="s">
        <v>23</v>
      </c>
      <c r="I155" s="4" t="s">
        <v>1424</v>
      </c>
      <c r="J155" s="4" t="s">
        <v>1793</v>
      </c>
      <c r="K155" s="4" t="s">
        <v>1795</v>
      </c>
      <c r="L155" s="4">
        <v>12000</v>
      </c>
    </row>
    <row r="156" spans="1:13" x14ac:dyDescent="0.25">
      <c r="A156" s="4" t="s">
        <v>1791</v>
      </c>
      <c r="B156" s="4" t="s">
        <v>1272</v>
      </c>
      <c r="C156" s="4" t="s">
        <v>1273</v>
      </c>
      <c r="D156" s="4" t="s">
        <v>758</v>
      </c>
      <c r="E156" s="4" t="s">
        <v>549</v>
      </c>
      <c r="F156" s="4" t="s">
        <v>1792</v>
      </c>
      <c r="G156" s="4" t="s">
        <v>761</v>
      </c>
      <c r="H156" s="4" t="s">
        <v>23</v>
      </c>
      <c r="I156" s="4" t="s">
        <v>1736</v>
      </c>
      <c r="J156" s="4" t="s">
        <v>1793</v>
      </c>
      <c r="K156" s="4" t="s">
        <v>1795</v>
      </c>
      <c r="L156" s="4">
        <v>21000</v>
      </c>
    </row>
    <row r="157" spans="1:13" x14ac:dyDescent="0.25">
      <c r="A157" s="4" t="s">
        <v>1791</v>
      </c>
      <c r="B157" s="4" t="s">
        <v>907</v>
      </c>
      <c r="C157" s="4" t="s">
        <v>908</v>
      </c>
      <c r="D157" s="4" t="s">
        <v>758</v>
      </c>
      <c r="E157" s="4" t="s">
        <v>549</v>
      </c>
      <c r="F157" s="4" t="s">
        <v>1792</v>
      </c>
      <c r="G157" s="4" t="s">
        <v>760</v>
      </c>
      <c r="H157" s="4" t="s">
        <v>23</v>
      </c>
      <c r="I157" s="4" t="s">
        <v>1375</v>
      </c>
      <c r="J157" s="4" t="s">
        <v>1793</v>
      </c>
      <c r="K157" s="4" t="s">
        <v>1798</v>
      </c>
      <c r="L157" s="4">
        <v>26000</v>
      </c>
    </row>
    <row r="158" spans="1:13" x14ac:dyDescent="0.25">
      <c r="A158" s="4" t="s">
        <v>1791</v>
      </c>
      <c r="B158" s="4" t="s">
        <v>1052</v>
      </c>
      <c r="C158" s="4" t="s">
        <v>1053</v>
      </c>
      <c r="D158" s="4" t="s">
        <v>739</v>
      </c>
      <c r="E158" s="4" t="s">
        <v>740</v>
      </c>
      <c r="F158" s="4" t="s">
        <v>1792</v>
      </c>
      <c r="G158" s="4" t="s">
        <v>741</v>
      </c>
      <c r="H158" s="4" t="s">
        <v>23</v>
      </c>
      <c r="I158" s="4"/>
      <c r="J158" s="4" t="s">
        <v>1793</v>
      </c>
      <c r="K158" s="4" t="s">
        <v>1800</v>
      </c>
      <c r="L158" s="4">
        <v>13000</v>
      </c>
    </row>
    <row r="159" spans="1:13" x14ac:dyDescent="0.25">
      <c r="A159" s="4" t="s">
        <v>1791</v>
      </c>
      <c r="B159" s="4" t="s">
        <v>1052</v>
      </c>
      <c r="C159" s="4" t="s">
        <v>1073</v>
      </c>
      <c r="D159" s="4" t="s">
        <v>739</v>
      </c>
      <c r="E159" s="4" t="s">
        <v>740</v>
      </c>
      <c r="F159" s="4" t="s">
        <v>1792</v>
      </c>
      <c r="G159" s="4" t="s">
        <v>742</v>
      </c>
      <c r="H159" s="4" t="s">
        <v>23</v>
      </c>
      <c r="I159" s="4" t="s">
        <v>1516</v>
      </c>
      <c r="J159" s="4" t="s">
        <v>1793</v>
      </c>
      <c r="K159" s="4" t="s">
        <v>1800</v>
      </c>
      <c r="L159" s="4">
        <v>15000</v>
      </c>
    </row>
    <row r="160" spans="1:13" x14ac:dyDescent="0.25">
      <c r="A160" s="4" t="s">
        <v>1791</v>
      </c>
      <c r="B160" s="4" t="s">
        <v>1158</v>
      </c>
      <c r="C160" s="4" t="s">
        <v>1159</v>
      </c>
      <c r="D160" s="4" t="s">
        <v>811</v>
      </c>
      <c r="E160" s="4" t="s">
        <v>812</v>
      </c>
      <c r="F160" s="4" t="s">
        <v>1792</v>
      </c>
      <c r="G160" s="4" t="s">
        <v>1628</v>
      </c>
      <c r="H160" s="4" t="s">
        <v>23</v>
      </c>
      <c r="I160" s="4" t="s">
        <v>1629</v>
      </c>
      <c r="J160" s="4" t="s">
        <v>1793</v>
      </c>
      <c r="K160" s="4" t="s">
        <v>1794</v>
      </c>
      <c r="L160" s="4">
        <v>106000</v>
      </c>
    </row>
    <row r="161" spans="1:13" x14ac:dyDescent="0.25">
      <c r="A161" s="4" t="s">
        <v>1791</v>
      </c>
      <c r="B161" s="4" t="s">
        <v>1158</v>
      </c>
      <c r="C161" s="4" t="s">
        <v>1159</v>
      </c>
      <c r="D161" s="4" t="s">
        <v>811</v>
      </c>
      <c r="E161" s="4" t="s">
        <v>812</v>
      </c>
      <c r="F161" s="4" t="s">
        <v>1792</v>
      </c>
      <c r="G161" s="4" t="s">
        <v>1601</v>
      </c>
      <c r="H161" s="4" t="s">
        <v>23</v>
      </c>
      <c r="I161" s="4" t="s">
        <v>1602</v>
      </c>
      <c r="J161" s="4" t="s">
        <v>1805</v>
      </c>
      <c r="K161" s="4" t="s">
        <v>1794</v>
      </c>
      <c r="L161" s="4">
        <v>86000</v>
      </c>
    </row>
    <row r="162" spans="1:13" x14ac:dyDescent="0.25">
      <c r="A162" s="4" t="s">
        <v>1791</v>
      </c>
      <c r="B162" s="4" t="s">
        <v>1210</v>
      </c>
      <c r="C162" s="4" t="s">
        <v>1159</v>
      </c>
      <c r="D162" s="4" t="s">
        <v>811</v>
      </c>
      <c r="E162" s="4" t="s">
        <v>812</v>
      </c>
      <c r="F162" s="4" t="s">
        <v>1792</v>
      </c>
      <c r="G162" s="4" t="s">
        <v>1652</v>
      </c>
      <c r="H162" s="4" t="s">
        <v>23</v>
      </c>
      <c r="I162" s="4" t="s">
        <v>1653</v>
      </c>
      <c r="J162" s="4" t="s">
        <v>1793</v>
      </c>
      <c r="K162" s="4" t="s">
        <v>1794</v>
      </c>
      <c r="L162" s="4">
        <v>29000</v>
      </c>
    </row>
    <row r="163" spans="1:13" x14ac:dyDescent="0.25">
      <c r="A163" s="4" t="s">
        <v>1791</v>
      </c>
      <c r="B163" s="4" t="s">
        <v>1175</v>
      </c>
      <c r="C163" s="4" t="s">
        <v>706</v>
      </c>
      <c r="D163" s="4" t="s">
        <v>1176</v>
      </c>
      <c r="E163" s="4" t="s">
        <v>708</v>
      </c>
      <c r="F163" s="4" t="s">
        <v>1792</v>
      </c>
      <c r="G163" s="4" t="s">
        <v>1641</v>
      </c>
      <c r="H163" s="4" t="s">
        <v>23</v>
      </c>
      <c r="I163" s="4">
        <v>100331547</v>
      </c>
      <c r="J163" s="4" t="s">
        <v>1793</v>
      </c>
      <c r="K163" s="4" t="s">
        <v>1794</v>
      </c>
      <c r="L163" s="4">
        <v>63000</v>
      </c>
    </row>
    <row r="164" spans="1:13" x14ac:dyDescent="0.25">
      <c r="A164" s="4" t="s">
        <v>1791</v>
      </c>
      <c r="B164" s="4" t="s">
        <v>1175</v>
      </c>
      <c r="C164" s="4" t="s">
        <v>706</v>
      </c>
      <c r="D164" s="4" t="s">
        <v>1176</v>
      </c>
      <c r="E164" s="4" t="s">
        <v>708</v>
      </c>
      <c r="F164" s="4" t="s">
        <v>1792</v>
      </c>
      <c r="G164" s="4" t="s">
        <v>1617</v>
      </c>
      <c r="H164" s="4" t="s">
        <v>23</v>
      </c>
      <c r="I164" s="4">
        <v>100331548</v>
      </c>
      <c r="J164" s="4" t="s">
        <v>1793</v>
      </c>
      <c r="K164" s="4" t="s">
        <v>1794</v>
      </c>
      <c r="L164" s="4">
        <v>90000</v>
      </c>
    </row>
    <row r="165" spans="1:13" x14ac:dyDescent="0.25">
      <c r="A165" s="4" t="s">
        <v>1791</v>
      </c>
      <c r="B165" s="4" t="s">
        <v>847</v>
      </c>
      <c r="C165" s="4" t="s">
        <v>848</v>
      </c>
      <c r="D165" s="4" t="s">
        <v>735</v>
      </c>
      <c r="E165" s="4" t="s">
        <v>736</v>
      </c>
      <c r="F165" s="4" t="s">
        <v>1792</v>
      </c>
      <c r="G165" s="4" t="s">
        <v>1335</v>
      </c>
      <c r="H165" s="4" t="s">
        <v>23</v>
      </c>
      <c r="I165" s="4" t="s">
        <v>1336</v>
      </c>
      <c r="J165" s="4" t="s">
        <v>1793</v>
      </c>
      <c r="K165" s="4" t="s">
        <v>1795</v>
      </c>
      <c r="L165" s="4">
        <v>47000</v>
      </c>
      <c r="M165" s="4"/>
    </row>
    <row r="166" spans="1:13" x14ac:dyDescent="0.25">
      <c r="A166" s="4" t="s">
        <v>1791</v>
      </c>
      <c r="B166" s="4" t="s">
        <v>847</v>
      </c>
      <c r="C166" s="4" t="s">
        <v>848</v>
      </c>
      <c r="D166" s="4" t="s">
        <v>735</v>
      </c>
      <c r="E166" s="4" t="s">
        <v>736</v>
      </c>
      <c r="F166" s="4" t="s">
        <v>1792</v>
      </c>
      <c r="G166" s="4" t="s">
        <v>1358</v>
      </c>
      <c r="H166" s="4" t="s">
        <v>23</v>
      </c>
      <c r="I166" s="4" t="s">
        <v>1359</v>
      </c>
      <c r="J166" s="4" t="s">
        <v>1793</v>
      </c>
      <c r="K166" s="4" t="s">
        <v>1795</v>
      </c>
      <c r="L166" s="4">
        <v>16000</v>
      </c>
    </row>
    <row r="167" spans="1:13" x14ac:dyDescent="0.25">
      <c r="A167" s="4" t="s">
        <v>1791</v>
      </c>
      <c r="B167" s="4" t="s">
        <v>1190</v>
      </c>
      <c r="C167" s="4" t="s">
        <v>1191</v>
      </c>
      <c r="D167" s="4" t="s">
        <v>1192</v>
      </c>
      <c r="E167" s="4" t="s">
        <v>14</v>
      </c>
      <c r="F167" s="4" t="s">
        <v>1792</v>
      </c>
      <c r="G167" s="4" t="s">
        <v>684</v>
      </c>
      <c r="H167" s="4" t="s">
        <v>23</v>
      </c>
      <c r="I167" s="4" t="s">
        <v>1636</v>
      </c>
      <c r="J167" s="4" t="s">
        <v>1793</v>
      </c>
      <c r="K167" s="4" t="s">
        <v>1794</v>
      </c>
      <c r="L167" s="4">
        <v>54000</v>
      </c>
    </row>
    <row r="168" spans="1:13" x14ac:dyDescent="0.25">
      <c r="A168" s="4" t="s">
        <v>1791</v>
      </c>
      <c r="B168" s="4" t="s">
        <v>859</v>
      </c>
      <c r="C168" s="4" t="s">
        <v>860</v>
      </c>
      <c r="D168" s="4" t="s">
        <v>861</v>
      </c>
      <c r="E168" s="4" t="s">
        <v>14</v>
      </c>
      <c r="F168" s="4" t="s">
        <v>1792</v>
      </c>
      <c r="G168" s="4" t="s">
        <v>1342</v>
      </c>
      <c r="H168" s="4" t="s">
        <v>23</v>
      </c>
      <c r="I168" s="4" t="s">
        <v>1343</v>
      </c>
      <c r="J168" s="4" t="s">
        <v>1793</v>
      </c>
      <c r="K168" s="4" t="s">
        <v>1794</v>
      </c>
      <c r="L168" s="4">
        <v>67000</v>
      </c>
      <c r="M168" s="4"/>
    </row>
    <row r="169" spans="1:13" x14ac:dyDescent="0.25">
      <c r="A169" s="4" t="s">
        <v>1791</v>
      </c>
      <c r="B169" s="4" t="s">
        <v>859</v>
      </c>
      <c r="C169" s="4" t="s">
        <v>860</v>
      </c>
      <c r="D169" s="4" t="s">
        <v>861</v>
      </c>
      <c r="E169" s="4" t="s">
        <v>14</v>
      </c>
      <c r="F169" s="4" t="s">
        <v>1792</v>
      </c>
      <c r="G169" s="4" t="s">
        <v>1459</v>
      </c>
      <c r="H169" s="4" t="s">
        <v>23</v>
      </c>
      <c r="I169" s="4" t="s">
        <v>1460</v>
      </c>
      <c r="J169" s="4" t="s">
        <v>1793</v>
      </c>
      <c r="K169" s="4" t="s">
        <v>1794</v>
      </c>
      <c r="L169" s="4">
        <v>72000</v>
      </c>
    </row>
    <row r="170" spans="1:13" x14ac:dyDescent="0.25">
      <c r="A170" s="4" t="s">
        <v>1791</v>
      </c>
      <c r="B170" s="4" t="s">
        <v>836</v>
      </c>
      <c r="C170" s="4" t="s">
        <v>837</v>
      </c>
      <c r="D170" s="4" t="s">
        <v>838</v>
      </c>
      <c r="E170" s="4" t="s">
        <v>14</v>
      </c>
      <c r="F170" s="4" t="s">
        <v>1792</v>
      </c>
      <c r="G170" s="4" t="s">
        <v>681</v>
      </c>
      <c r="H170" s="4" t="s">
        <v>23</v>
      </c>
      <c r="I170" s="4" t="s">
        <v>1328</v>
      </c>
      <c r="J170" s="4" t="s">
        <v>1793</v>
      </c>
      <c r="K170" s="4" t="s">
        <v>1794</v>
      </c>
      <c r="L170" s="4">
        <v>38000</v>
      </c>
      <c r="M170" s="4"/>
    </row>
    <row r="171" spans="1:13" x14ac:dyDescent="0.25">
      <c r="A171" s="4" t="s">
        <v>1791</v>
      </c>
      <c r="B171" s="4" t="s">
        <v>836</v>
      </c>
      <c r="C171" s="4" t="s">
        <v>1318</v>
      </c>
      <c r="D171" s="4" t="s">
        <v>1319</v>
      </c>
      <c r="E171" s="4" t="s">
        <v>14</v>
      </c>
      <c r="F171" s="4" t="s">
        <v>1792</v>
      </c>
      <c r="G171" s="4" t="s">
        <v>682</v>
      </c>
      <c r="H171" s="4" t="s">
        <v>23</v>
      </c>
      <c r="I171" s="4" t="s">
        <v>1782</v>
      </c>
      <c r="J171" s="4" t="s">
        <v>1793</v>
      </c>
      <c r="K171" s="4" t="s">
        <v>1794</v>
      </c>
      <c r="L171" s="4">
        <v>40000</v>
      </c>
    </row>
    <row r="172" spans="1:13" x14ac:dyDescent="0.25">
      <c r="A172" s="4" t="s">
        <v>1791</v>
      </c>
      <c r="B172" s="4" t="s">
        <v>905</v>
      </c>
      <c r="C172" s="4" t="s">
        <v>906</v>
      </c>
      <c r="D172" s="4" t="s">
        <v>707</v>
      </c>
      <c r="E172" s="4" t="s">
        <v>708</v>
      </c>
      <c r="F172" s="4" t="s">
        <v>1792</v>
      </c>
      <c r="G172" s="4" t="s">
        <v>1373</v>
      </c>
      <c r="H172" s="4" t="s">
        <v>23</v>
      </c>
      <c r="I172" s="4" t="s">
        <v>1374</v>
      </c>
      <c r="J172" s="4" t="s">
        <v>1797</v>
      </c>
      <c r="K172" s="4" t="s">
        <v>1794</v>
      </c>
      <c r="L172" s="4">
        <v>29000</v>
      </c>
    </row>
    <row r="173" spans="1:13" x14ac:dyDescent="0.25">
      <c r="A173" s="4" t="s">
        <v>1791</v>
      </c>
      <c r="B173" s="4" t="s">
        <v>905</v>
      </c>
      <c r="C173" s="4" t="s">
        <v>906</v>
      </c>
      <c r="D173" s="4" t="s">
        <v>957</v>
      </c>
      <c r="E173" s="4" t="s">
        <v>708</v>
      </c>
      <c r="F173" s="4" t="s">
        <v>1792</v>
      </c>
      <c r="G173" s="4" t="s">
        <v>1415</v>
      </c>
      <c r="H173" s="4" t="s">
        <v>23</v>
      </c>
      <c r="I173" s="4" t="s">
        <v>1416</v>
      </c>
      <c r="J173" s="4" t="s">
        <v>1801</v>
      </c>
      <c r="K173" s="4" t="s">
        <v>1794</v>
      </c>
      <c r="L173" s="4">
        <v>28000</v>
      </c>
    </row>
    <row r="174" spans="1:13" x14ac:dyDescent="0.25">
      <c r="A174" s="4" t="s">
        <v>1791</v>
      </c>
      <c r="B174" s="4" t="s">
        <v>1256</v>
      </c>
      <c r="C174" s="4" t="s">
        <v>772</v>
      </c>
      <c r="D174" s="4" t="s">
        <v>1257</v>
      </c>
      <c r="E174" s="4" t="s">
        <v>560</v>
      </c>
      <c r="F174" s="4" t="s">
        <v>1792</v>
      </c>
      <c r="G174" s="4" t="s">
        <v>774</v>
      </c>
      <c r="H174" s="4" t="s">
        <v>23</v>
      </c>
      <c r="I174" s="4" t="s">
        <v>1708</v>
      </c>
      <c r="J174" s="4" t="s">
        <v>1793</v>
      </c>
      <c r="K174" s="4" t="s">
        <v>1794</v>
      </c>
      <c r="L174" s="4">
        <v>59000</v>
      </c>
    </row>
    <row r="175" spans="1:13" x14ac:dyDescent="0.25">
      <c r="A175" s="4" t="s">
        <v>1791</v>
      </c>
      <c r="B175" s="4" t="s">
        <v>1256</v>
      </c>
      <c r="C175" s="4" t="s">
        <v>772</v>
      </c>
      <c r="D175" s="4" t="s">
        <v>1266</v>
      </c>
      <c r="E175" s="4" t="s">
        <v>560</v>
      </c>
      <c r="F175" s="4" t="s">
        <v>1792</v>
      </c>
      <c r="G175" s="4" t="s">
        <v>775</v>
      </c>
      <c r="H175" s="4" t="s">
        <v>23</v>
      </c>
      <c r="I175" s="4" t="s">
        <v>1725</v>
      </c>
      <c r="J175" s="4" t="s">
        <v>1793</v>
      </c>
      <c r="K175" s="4" t="s">
        <v>1794</v>
      </c>
      <c r="L175" s="4">
        <v>59000</v>
      </c>
    </row>
    <row r="176" spans="1:13" x14ac:dyDescent="0.25">
      <c r="A176" s="4" t="s">
        <v>1791</v>
      </c>
      <c r="B176" s="4" t="s">
        <v>1293</v>
      </c>
      <c r="C176" s="4" t="s">
        <v>772</v>
      </c>
      <c r="D176" s="4" t="s">
        <v>1257</v>
      </c>
      <c r="E176" s="4" t="s">
        <v>560</v>
      </c>
      <c r="F176" s="4" t="s">
        <v>1792</v>
      </c>
      <c r="G176" s="4" t="s">
        <v>773</v>
      </c>
      <c r="H176" s="4" t="s">
        <v>23</v>
      </c>
      <c r="I176" s="4" t="s">
        <v>1759</v>
      </c>
      <c r="J176" s="4" t="s">
        <v>1793</v>
      </c>
      <c r="K176" s="4" t="s">
        <v>1794</v>
      </c>
      <c r="L176" s="4">
        <v>41000</v>
      </c>
    </row>
    <row r="177" spans="1:13" x14ac:dyDescent="0.25">
      <c r="A177" s="4" t="s">
        <v>1791</v>
      </c>
      <c r="B177" s="4" t="s">
        <v>1125</v>
      </c>
      <c r="C177" s="4" t="s">
        <v>1126</v>
      </c>
      <c r="D177" s="4" t="s">
        <v>1127</v>
      </c>
      <c r="E177" s="4" t="s">
        <v>413</v>
      </c>
      <c r="F177" s="4" t="s">
        <v>1792</v>
      </c>
      <c r="G177" s="4" t="s">
        <v>1609</v>
      </c>
      <c r="H177" s="4" t="s">
        <v>23</v>
      </c>
      <c r="I177" s="4" t="s">
        <v>1610</v>
      </c>
      <c r="J177" s="4" t="s">
        <v>1793</v>
      </c>
      <c r="K177" s="4" t="s">
        <v>1794</v>
      </c>
      <c r="L177" s="4">
        <v>10000</v>
      </c>
    </row>
    <row r="178" spans="1:13" x14ac:dyDescent="0.25">
      <c r="A178" s="4" t="s">
        <v>1791</v>
      </c>
      <c r="B178" s="4" t="s">
        <v>872</v>
      </c>
      <c r="C178" s="4" t="s">
        <v>873</v>
      </c>
      <c r="D178" s="4" t="s">
        <v>405</v>
      </c>
      <c r="E178" s="4" t="s">
        <v>402</v>
      </c>
      <c r="F178" s="4" t="s">
        <v>1792</v>
      </c>
      <c r="G178" s="4" t="s">
        <v>1353</v>
      </c>
      <c r="H178" s="4" t="s">
        <v>23</v>
      </c>
      <c r="I178" s="4" t="s">
        <v>1354</v>
      </c>
      <c r="J178" s="4" t="s">
        <v>1793</v>
      </c>
      <c r="K178" s="4" t="s">
        <v>1794</v>
      </c>
      <c r="L178" s="4">
        <v>65000</v>
      </c>
    </row>
    <row r="179" spans="1:13" x14ac:dyDescent="0.25">
      <c r="A179" s="4" t="s">
        <v>1791</v>
      </c>
      <c r="B179" s="4" t="s">
        <v>872</v>
      </c>
      <c r="C179" s="4" t="s">
        <v>1113</v>
      </c>
      <c r="D179" s="4" t="s">
        <v>1114</v>
      </c>
      <c r="E179" s="4" t="s">
        <v>402</v>
      </c>
      <c r="F179" s="4" t="s">
        <v>1792</v>
      </c>
      <c r="G179" s="4" t="s">
        <v>1550</v>
      </c>
      <c r="H179" s="4" t="s">
        <v>23</v>
      </c>
      <c r="I179" s="4" t="s">
        <v>1551</v>
      </c>
      <c r="J179" s="4" t="s">
        <v>1793</v>
      </c>
      <c r="K179" s="4" t="s">
        <v>1794</v>
      </c>
      <c r="L179" s="4">
        <v>47000</v>
      </c>
    </row>
    <row r="180" spans="1:13" x14ac:dyDescent="0.25">
      <c r="A180" s="4" t="s">
        <v>1791</v>
      </c>
      <c r="B180" s="4"/>
      <c r="C180" s="4" t="s">
        <v>1089</v>
      </c>
      <c r="D180" s="4" t="s">
        <v>807</v>
      </c>
      <c r="E180" s="4" t="s">
        <v>375</v>
      </c>
      <c r="F180" s="4" t="s">
        <v>1792</v>
      </c>
      <c r="G180" s="4" t="s">
        <v>809</v>
      </c>
      <c r="H180" s="4" t="s">
        <v>23</v>
      </c>
      <c r="I180" s="4" t="s">
        <v>1536</v>
      </c>
      <c r="J180" s="4" t="s">
        <v>1799</v>
      </c>
      <c r="K180" s="4" t="s">
        <v>1794</v>
      </c>
      <c r="L180" s="4">
        <v>32000</v>
      </c>
    </row>
    <row r="181" spans="1:13" x14ac:dyDescent="0.25">
      <c r="A181" s="4" t="s">
        <v>1791</v>
      </c>
      <c r="B181" s="4"/>
      <c r="C181" s="4" t="s">
        <v>1089</v>
      </c>
      <c r="D181" s="4" t="s">
        <v>1090</v>
      </c>
      <c r="E181" s="4" t="s">
        <v>375</v>
      </c>
      <c r="F181" s="4" t="s">
        <v>1792</v>
      </c>
      <c r="G181" s="4" t="s">
        <v>808</v>
      </c>
      <c r="H181" s="4" t="s">
        <v>23</v>
      </c>
      <c r="I181" s="4" t="s">
        <v>1533</v>
      </c>
      <c r="J181" s="4" t="s">
        <v>1799</v>
      </c>
      <c r="K181" s="4" t="s">
        <v>1794</v>
      </c>
      <c r="L181" s="4">
        <v>17000</v>
      </c>
    </row>
    <row r="182" spans="1:13" x14ac:dyDescent="0.25">
      <c r="A182" s="4" t="s">
        <v>1791</v>
      </c>
      <c r="B182" s="4" t="s">
        <v>963</v>
      </c>
      <c r="C182" s="4" t="s">
        <v>964</v>
      </c>
      <c r="D182" s="4" t="s">
        <v>965</v>
      </c>
      <c r="E182" s="4" t="s">
        <v>664</v>
      </c>
      <c r="F182" s="4" t="s">
        <v>1792</v>
      </c>
      <c r="G182" s="4" t="s">
        <v>1421</v>
      </c>
      <c r="H182" s="4" t="s">
        <v>10</v>
      </c>
      <c r="I182" s="4" t="s">
        <v>1422</v>
      </c>
      <c r="J182" s="4" t="s">
        <v>1793</v>
      </c>
      <c r="K182" s="4" t="s">
        <v>1795</v>
      </c>
      <c r="L182" s="4">
        <v>8750</v>
      </c>
    </row>
    <row r="183" spans="1:13" x14ac:dyDescent="0.25">
      <c r="A183" s="4" t="s">
        <v>1791</v>
      </c>
      <c r="B183" s="4" t="s">
        <v>851</v>
      </c>
      <c r="C183" s="4" t="s">
        <v>651</v>
      </c>
      <c r="D183" s="4" t="s">
        <v>649</v>
      </c>
      <c r="E183" s="4" t="s">
        <v>650</v>
      </c>
      <c r="F183" s="4" t="s">
        <v>1792</v>
      </c>
      <c r="G183" s="4" t="s">
        <v>1337</v>
      </c>
      <c r="H183" s="4" t="s">
        <v>10</v>
      </c>
      <c r="I183" s="4" t="s">
        <v>1338</v>
      </c>
      <c r="J183" s="4" t="s">
        <v>1793</v>
      </c>
      <c r="K183" s="4" t="s">
        <v>1794</v>
      </c>
      <c r="L183" s="4">
        <v>94000</v>
      </c>
      <c r="M183" s="4"/>
    </row>
    <row r="184" spans="1:13" x14ac:dyDescent="0.25">
      <c r="A184" s="4" t="s">
        <v>1791</v>
      </c>
      <c r="B184" s="4" t="s">
        <v>1121</v>
      </c>
      <c r="C184" s="4" t="s">
        <v>1122</v>
      </c>
      <c r="D184" s="4" t="s">
        <v>481</v>
      </c>
      <c r="E184" s="4" t="s">
        <v>482</v>
      </c>
      <c r="F184" s="4" t="s">
        <v>1792</v>
      </c>
      <c r="G184" s="4" t="s">
        <v>1563</v>
      </c>
      <c r="H184" s="4" t="s">
        <v>12</v>
      </c>
      <c r="I184" s="4" t="s">
        <v>1564</v>
      </c>
      <c r="J184" s="4" t="s">
        <v>1793</v>
      </c>
      <c r="K184" s="4" t="s">
        <v>1798</v>
      </c>
      <c r="L184" s="4">
        <v>35000</v>
      </c>
    </row>
    <row r="185" spans="1:13" x14ac:dyDescent="0.25">
      <c r="A185" s="4" t="s">
        <v>1791</v>
      </c>
      <c r="B185" s="4" t="s">
        <v>1157</v>
      </c>
      <c r="C185" s="4" t="s">
        <v>663</v>
      </c>
      <c r="D185" s="4" t="s">
        <v>965</v>
      </c>
      <c r="E185" s="4" t="s">
        <v>664</v>
      </c>
      <c r="F185" s="4" t="s">
        <v>1792</v>
      </c>
      <c r="G185" s="4" t="s">
        <v>1599</v>
      </c>
      <c r="H185" s="4" t="s">
        <v>10</v>
      </c>
      <c r="I185" s="4" t="s">
        <v>1600</v>
      </c>
      <c r="J185" s="4" t="s">
        <v>1793</v>
      </c>
      <c r="K185" s="4" t="s">
        <v>1794</v>
      </c>
      <c r="L185" s="4">
        <v>63000</v>
      </c>
    </row>
    <row r="186" spans="1:13" x14ac:dyDescent="0.25">
      <c r="A186" s="4" t="s">
        <v>1791</v>
      </c>
      <c r="B186" s="4" t="s">
        <v>980</v>
      </c>
      <c r="C186" s="4" t="s">
        <v>663</v>
      </c>
      <c r="D186" s="4" t="s">
        <v>965</v>
      </c>
      <c r="E186" s="4" t="s">
        <v>664</v>
      </c>
      <c r="F186" s="4" t="s">
        <v>1792</v>
      </c>
      <c r="G186" s="4" t="s">
        <v>1432</v>
      </c>
      <c r="H186" s="4" t="s">
        <v>10</v>
      </c>
      <c r="I186" s="4" t="s">
        <v>1433</v>
      </c>
      <c r="J186" s="4" t="s">
        <v>1793</v>
      </c>
      <c r="K186" s="4" t="s">
        <v>1794</v>
      </c>
      <c r="L186" s="4">
        <v>56000</v>
      </c>
    </row>
    <row r="187" spans="1:13" x14ac:dyDescent="0.25">
      <c r="A187" s="4" t="s">
        <v>1791</v>
      </c>
      <c r="B187" s="4" t="s">
        <v>1187</v>
      </c>
      <c r="C187" s="4" t="s">
        <v>1188</v>
      </c>
      <c r="D187" s="4" t="s">
        <v>1189</v>
      </c>
      <c r="E187" s="4" t="s">
        <v>664</v>
      </c>
      <c r="F187" s="4" t="s">
        <v>1792</v>
      </c>
      <c r="G187" s="4" t="s">
        <v>1634</v>
      </c>
      <c r="H187" s="4" t="s">
        <v>10</v>
      </c>
      <c r="I187" s="4" t="s">
        <v>1635</v>
      </c>
      <c r="J187" s="4" t="s">
        <v>1793</v>
      </c>
      <c r="K187" s="4" t="s">
        <v>1794</v>
      </c>
      <c r="L187" s="4">
        <v>69000</v>
      </c>
    </row>
    <row r="188" spans="1:13" x14ac:dyDescent="0.25">
      <c r="A188" s="4" t="s">
        <v>1791</v>
      </c>
      <c r="B188" s="4" t="s">
        <v>1093</v>
      </c>
      <c r="C188" s="4" t="s">
        <v>460</v>
      </c>
      <c r="D188" s="4" t="s">
        <v>1094</v>
      </c>
      <c r="E188" s="4" t="s">
        <v>452</v>
      </c>
      <c r="F188" s="4" t="s">
        <v>1792</v>
      </c>
      <c r="G188" s="4" t="s">
        <v>1537</v>
      </c>
      <c r="H188" s="4" t="s">
        <v>12</v>
      </c>
      <c r="I188" s="4" t="s">
        <v>1538</v>
      </c>
      <c r="J188" s="4" t="s">
        <v>1793</v>
      </c>
      <c r="K188" s="4" t="s">
        <v>1795</v>
      </c>
      <c r="L188" s="4">
        <v>58000</v>
      </c>
    </row>
    <row r="189" spans="1:13" x14ac:dyDescent="0.25">
      <c r="A189" s="4" t="s">
        <v>1791</v>
      </c>
      <c r="B189" s="4" t="s">
        <v>1093</v>
      </c>
      <c r="C189" s="4" t="s">
        <v>460</v>
      </c>
      <c r="D189" s="4" t="s">
        <v>1094</v>
      </c>
      <c r="E189" s="4" t="s">
        <v>452</v>
      </c>
      <c r="F189" s="4" t="s">
        <v>1792</v>
      </c>
      <c r="G189" s="4" t="s">
        <v>1572</v>
      </c>
      <c r="H189" s="4" t="s">
        <v>12</v>
      </c>
      <c r="I189" s="4" t="s">
        <v>1573</v>
      </c>
      <c r="J189" s="4" t="s">
        <v>1793</v>
      </c>
      <c r="K189" s="4" t="s">
        <v>1795</v>
      </c>
      <c r="L189" s="4">
        <v>75000</v>
      </c>
    </row>
    <row r="190" spans="1:13" x14ac:dyDescent="0.25">
      <c r="A190" s="4" t="s">
        <v>1791</v>
      </c>
      <c r="B190" s="4" t="s">
        <v>1197</v>
      </c>
      <c r="C190" s="4" t="s">
        <v>1198</v>
      </c>
      <c r="D190" s="4" t="s">
        <v>616</v>
      </c>
      <c r="E190" s="4" t="s">
        <v>617</v>
      </c>
      <c r="F190" s="4" t="s">
        <v>1792</v>
      </c>
      <c r="G190" s="4" t="s">
        <v>1642</v>
      </c>
      <c r="H190" s="4" t="s">
        <v>10</v>
      </c>
      <c r="I190" s="4" t="s">
        <v>1643</v>
      </c>
      <c r="J190" s="4" t="s">
        <v>1793</v>
      </c>
      <c r="K190" s="4" t="s">
        <v>1795</v>
      </c>
      <c r="L190" s="4">
        <v>37000</v>
      </c>
    </row>
    <row r="191" spans="1:13" x14ac:dyDescent="0.25">
      <c r="A191" s="4" t="s">
        <v>1791</v>
      </c>
      <c r="B191" s="4" t="s">
        <v>1018</v>
      </c>
      <c r="C191" s="4" t="s">
        <v>454</v>
      </c>
      <c r="D191" s="4" t="s">
        <v>1019</v>
      </c>
      <c r="E191" s="4" t="s">
        <v>1020</v>
      </c>
      <c r="F191" s="4" t="s">
        <v>1792</v>
      </c>
      <c r="G191" s="4" t="s">
        <v>1467</v>
      </c>
      <c r="H191" s="4" t="s">
        <v>12</v>
      </c>
      <c r="I191" s="4" t="s">
        <v>1468</v>
      </c>
      <c r="J191" s="4" t="s">
        <v>1796</v>
      </c>
      <c r="K191" s="4" t="s">
        <v>1795</v>
      </c>
      <c r="L191" s="4">
        <v>31000</v>
      </c>
      <c r="M191" s="4"/>
    </row>
    <row r="192" spans="1:13" x14ac:dyDescent="0.25">
      <c r="A192" s="4" t="s">
        <v>1791</v>
      </c>
      <c r="B192" s="4" t="s">
        <v>896</v>
      </c>
      <c r="C192" s="4" t="s">
        <v>897</v>
      </c>
      <c r="D192" s="4" t="s">
        <v>898</v>
      </c>
      <c r="E192" s="4" t="s">
        <v>650</v>
      </c>
      <c r="F192" s="4" t="s">
        <v>1792</v>
      </c>
      <c r="G192" s="4" t="s">
        <v>1369</v>
      </c>
      <c r="H192" s="4" t="s">
        <v>10</v>
      </c>
      <c r="I192" s="4" t="s">
        <v>1370</v>
      </c>
      <c r="J192" s="4" t="s">
        <v>1793</v>
      </c>
      <c r="K192" s="4" t="s">
        <v>1794</v>
      </c>
      <c r="L192" s="4">
        <v>11000</v>
      </c>
    </row>
    <row r="193" spans="1:13" x14ac:dyDescent="0.25">
      <c r="A193" s="4" t="s">
        <v>1791</v>
      </c>
      <c r="B193" s="4" t="s">
        <v>925</v>
      </c>
      <c r="C193" s="4" t="s">
        <v>618</v>
      </c>
      <c r="D193" s="4" t="s">
        <v>616</v>
      </c>
      <c r="E193" s="4" t="s">
        <v>617</v>
      </c>
      <c r="F193" s="4" t="s">
        <v>1792</v>
      </c>
      <c r="G193" s="4" t="s">
        <v>1435</v>
      </c>
      <c r="H193" s="4" t="s">
        <v>10</v>
      </c>
      <c r="I193" s="4" t="s">
        <v>1436</v>
      </c>
      <c r="J193" s="4" t="s">
        <v>1793</v>
      </c>
      <c r="K193" s="4" t="s">
        <v>1795</v>
      </c>
      <c r="L193" s="4">
        <v>82000</v>
      </c>
    </row>
    <row r="194" spans="1:13" x14ac:dyDescent="0.25">
      <c r="A194" s="4" t="s">
        <v>1791</v>
      </c>
      <c r="B194" s="4" t="s">
        <v>925</v>
      </c>
      <c r="C194" s="4" t="s">
        <v>618</v>
      </c>
      <c r="D194" s="4" t="s">
        <v>616</v>
      </c>
      <c r="E194" s="4" t="s">
        <v>617</v>
      </c>
      <c r="F194" s="4" t="s">
        <v>1792</v>
      </c>
      <c r="G194" s="4" t="s">
        <v>1392</v>
      </c>
      <c r="H194" s="4" t="s">
        <v>10</v>
      </c>
      <c r="I194" s="4" t="s">
        <v>1393</v>
      </c>
      <c r="J194" s="4" t="s">
        <v>1793</v>
      </c>
      <c r="K194" s="4" t="s">
        <v>1794</v>
      </c>
      <c r="L194" s="4">
        <v>15000</v>
      </c>
    </row>
    <row r="195" spans="1:13" x14ac:dyDescent="0.25">
      <c r="A195" s="4" t="s">
        <v>1791</v>
      </c>
      <c r="B195" s="4" t="s">
        <v>851</v>
      </c>
      <c r="C195" s="4" t="s">
        <v>651</v>
      </c>
      <c r="D195" s="4" t="s">
        <v>649</v>
      </c>
      <c r="E195" s="4" t="s">
        <v>650</v>
      </c>
      <c r="F195" s="4" t="s">
        <v>1792</v>
      </c>
      <c r="G195" s="4" t="s">
        <v>1695</v>
      </c>
      <c r="H195" s="4" t="s">
        <v>10</v>
      </c>
      <c r="I195" s="4" t="s">
        <v>1696</v>
      </c>
      <c r="J195" s="4" t="s">
        <v>1793</v>
      </c>
      <c r="K195" s="4" t="s">
        <v>1795</v>
      </c>
      <c r="L195" s="4">
        <v>27000</v>
      </c>
    </row>
    <row r="196" spans="1:13" x14ac:dyDescent="0.25">
      <c r="A196" s="4" t="s">
        <v>1791</v>
      </c>
      <c r="B196" s="4" t="s">
        <v>851</v>
      </c>
      <c r="C196" s="4" t="s">
        <v>651</v>
      </c>
      <c r="D196" s="4" t="s">
        <v>649</v>
      </c>
      <c r="E196" s="4" t="s">
        <v>650</v>
      </c>
      <c r="F196" s="4" t="s">
        <v>1792</v>
      </c>
      <c r="G196" s="4" t="s">
        <v>1729</v>
      </c>
      <c r="H196" s="4" t="s">
        <v>10</v>
      </c>
      <c r="I196" s="4" t="s">
        <v>1730</v>
      </c>
      <c r="J196" s="4" t="s">
        <v>1793</v>
      </c>
      <c r="K196" s="4" t="s">
        <v>1795</v>
      </c>
      <c r="L196" s="4">
        <v>26000</v>
      </c>
    </row>
    <row r="197" spans="1:13" x14ac:dyDescent="0.25">
      <c r="A197" s="4" t="s">
        <v>1791</v>
      </c>
      <c r="B197" s="4" t="s">
        <v>1245</v>
      </c>
      <c r="C197" s="4" t="s">
        <v>810</v>
      </c>
      <c r="D197" s="4" t="s">
        <v>503</v>
      </c>
      <c r="E197" s="4" t="s">
        <v>504</v>
      </c>
      <c r="F197" s="4" t="s">
        <v>1792</v>
      </c>
      <c r="G197" s="4" t="s">
        <v>1734</v>
      </c>
      <c r="H197" s="4" t="s">
        <v>10</v>
      </c>
      <c r="I197" s="4" t="s">
        <v>1735</v>
      </c>
      <c r="J197" s="4" t="s">
        <v>1808</v>
      </c>
      <c r="K197" s="4" t="s">
        <v>1795</v>
      </c>
      <c r="L197" s="4">
        <v>0</v>
      </c>
    </row>
    <row r="198" spans="1:13" x14ac:dyDescent="0.25">
      <c r="A198" s="4" t="s">
        <v>1791</v>
      </c>
      <c r="B198" s="4"/>
      <c r="C198" s="4" t="s">
        <v>1110</v>
      </c>
      <c r="D198" s="4" t="s">
        <v>1111</v>
      </c>
      <c r="E198" s="4" t="s">
        <v>1112</v>
      </c>
      <c r="F198" s="4" t="s">
        <v>1792</v>
      </c>
      <c r="G198" s="4" t="s">
        <v>1549</v>
      </c>
      <c r="H198" s="4" t="s">
        <v>10</v>
      </c>
      <c r="I198" s="4"/>
      <c r="J198" s="4" t="s">
        <v>1803</v>
      </c>
      <c r="K198" s="4" t="s">
        <v>1800</v>
      </c>
      <c r="L198" s="4">
        <v>49000</v>
      </c>
    </row>
    <row r="199" spans="1:13" x14ac:dyDescent="0.25">
      <c r="A199" s="4" t="s">
        <v>1791</v>
      </c>
      <c r="B199" s="4" t="s">
        <v>1307</v>
      </c>
      <c r="C199" s="4" t="s">
        <v>1308</v>
      </c>
      <c r="D199" s="4" t="s">
        <v>1309</v>
      </c>
      <c r="E199" s="4" t="s">
        <v>576</v>
      </c>
      <c r="F199" s="4" t="s">
        <v>1792</v>
      </c>
      <c r="G199" s="4" t="s">
        <v>1773</v>
      </c>
      <c r="H199" s="4" t="s">
        <v>10</v>
      </c>
      <c r="I199" s="4" t="s">
        <v>1774</v>
      </c>
      <c r="J199" s="4" t="s">
        <v>1793</v>
      </c>
      <c r="K199" s="4" t="s">
        <v>1794</v>
      </c>
      <c r="L199" s="4">
        <v>14000</v>
      </c>
    </row>
    <row r="200" spans="1:13" x14ac:dyDescent="0.25">
      <c r="A200" s="4" t="s">
        <v>1791</v>
      </c>
      <c r="B200" s="4" t="s">
        <v>990</v>
      </c>
      <c r="C200" s="4" t="s">
        <v>991</v>
      </c>
      <c r="D200" s="4" t="s">
        <v>992</v>
      </c>
      <c r="E200" s="4" t="s">
        <v>477</v>
      </c>
      <c r="F200" s="4" t="s">
        <v>1792</v>
      </c>
      <c r="G200" s="4" t="s">
        <v>1445</v>
      </c>
      <c r="H200" s="4" t="s">
        <v>12</v>
      </c>
      <c r="I200" s="4"/>
      <c r="J200" s="4" t="s">
        <v>1796</v>
      </c>
      <c r="K200" s="4" t="s">
        <v>1795</v>
      </c>
      <c r="L200" s="4">
        <v>7000</v>
      </c>
    </row>
    <row r="201" spans="1:13" x14ac:dyDescent="0.25">
      <c r="A201" s="4" t="s">
        <v>1791</v>
      </c>
      <c r="B201" s="4" t="s">
        <v>1083</v>
      </c>
      <c r="C201" s="4" t="s">
        <v>1084</v>
      </c>
      <c r="D201" s="4" t="s">
        <v>1085</v>
      </c>
      <c r="E201" s="4" t="s">
        <v>607</v>
      </c>
      <c r="F201" s="4" t="s">
        <v>1792</v>
      </c>
      <c r="G201" s="4" t="s">
        <v>609</v>
      </c>
      <c r="H201" s="4" t="s">
        <v>23</v>
      </c>
      <c r="I201" s="4" t="s">
        <v>1531</v>
      </c>
      <c r="J201" s="4" t="s">
        <v>1793</v>
      </c>
      <c r="K201" s="4" t="s">
        <v>1795</v>
      </c>
      <c r="L201" s="4">
        <v>6000</v>
      </c>
    </row>
    <row r="202" spans="1:13" x14ac:dyDescent="0.25">
      <c r="A202" s="4" t="s">
        <v>1791</v>
      </c>
      <c r="B202" s="4" t="s">
        <v>927</v>
      </c>
      <c r="C202" s="4" t="s">
        <v>928</v>
      </c>
      <c r="D202" s="4" t="s">
        <v>929</v>
      </c>
      <c r="E202" s="4" t="s">
        <v>653</v>
      </c>
      <c r="F202" s="4" t="s">
        <v>1792</v>
      </c>
      <c r="G202" s="4" t="s">
        <v>655</v>
      </c>
      <c r="H202" s="4" t="s">
        <v>23</v>
      </c>
      <c r="I202" s="4" t="s">
        <v>1397</v>
      </c>
      <c r="J202" s="4" t="s">
        <v>1793</v>
      </c>
      <c r="K202" s="4" t="s">
        <v>1795</v>
      </c>
      <c r="L202" s="4">
        <v>22000</v>
      </c>
    </row>
    <row r="203" spans="1:13" x14ac:dyDescent="0.25">
      <c r="A203" s="4" t="s">
        <v>1791</v>
      </c>
      <c r="B203" s="4" t="s">
        <v>1091</v>
      </c>
      <c r="C203" s="4" t="s">
        <v>652</v>
      </c>
      <c r="D203" s="4" t="s">
        <v>1092</v>
      </c>
      <c r="E203" s="4" t="s">
        <v>653</v>
      </c>
      <c r="F203" s="4" t="s">
        <v>1792</v>
      </c>
      <c r="G203" s="4" t="s">
        <v>1534</v>
      </c>
      <c r="H203" s="4" t="s">
        <v>23</v>
      </c>
      <c r="I203" s="4" t="s">
        <v>1535</v>
      </c>
      <c r="J203" s="4" t="s">
        <v>1793</v>
      </c>
      <c r="K203" s="4" t="s">
        <v>1795</v>
      </c>
      <c r="L203" s="4">
        <v>16000</v>
      </c>
    </row>
    <row r="204" spans="1:13" x14ac:dyDescent="0.25">
      <c r="A204" s="4" t="s">
        <v>1791</v>
      </c>
      <c r="B204" s="4" t="s">
        <v>1287</v>
      </c>
      <c r="C204" s="4" t="s">
        <v>619</v>
      </c>
      <c r="D204" s="4" t="s">
        <v>1288</v>
      </c>
      <c r="E204" s="4" t="s">
        <v>1289</v>
      </c>
      <c r="F204" s="4" t="s">
        <v>1792</v>
      </c>
      <c r="G204" s="4" t="s">
        <v>1755</v>
      </c>
      <c r="H204" s="4" t="s">
        <v>12</v>
      </c>
      <c r="I204" s="4" t="s">
        <v>1756</v>
      </c>
      <c r="J204" s="4" t="s">
        <v>1793</v>
      </c>
      <c r="K204" s="4" t="s">
        <v>1795</v>
      </c>
      <c r="L204" s="4">
        <v>38000</v>
      </c>
    </row>
    <row r="205" spans="1:13" x14ac:dyDescent="0.25">
      <c r="A205" s="4" t="s">
        <v>1791</v>
      </c>
      <c r="B205" s="4" t="s">
        <v>1180</v>
      </c>
      <c r="C205" s="4" t="s">
        <v>1181</v>
      </c>
      <c r="D205" s="4" t="s">
        <v>677</v>
      </c>
      <c r="E205" s="4" t="s">
        <v>678</v>
      </c>
      <c r="F205" s="4" t="s">
        <v>1792</v>
      </c>
      <c r="G205" s="4" t="s">
        <v>1625</v>
      </c>
      <c r="H205" s="4" t="s">
        <v>10</v>
      </c>
      <c r="I205" s="4" t="s">
        <v>1626</v>
      </c>
      <c r="J205" s="4" t="s">
        <v>1793</v>
      </c>
      <c r="K205" s="4" t="s">
        <v>1795</v>
      </c>
      <c r="L205" s="4">
        <v>58000</v>
      </c>
    </row>
    <row r="206" spans="1:13" x14ac:dyDescent="0.25">
      <c r="A206" s="4" t="s">
        <v>1791</v>
      </c>
      <c r="B206" s="4" t="s">
        <v>844</v>
      </c>
      <c r="C206" s="4" t="s">
        <v>672</v>
      </c>
      <c r="D206" s="4" t="s">
        <v>845</v>
      </c>
      <c r="E206" s="4" t="s">
        <v>846</v>
      </c>
      <c r="F206" s="4" t="s">
        <v>1792</v>
      </c>
      <c r="G206" s="4" t="s">
        <v>1333</v>
      </c>
      <c r="H206" s="4" t="s">
        <v>12</v>
      </c>
      <c r="I206" s="4" t="s">
        <v>1334</v>
      </c>
      <c r="J206" s="4" t="s">
        <v>1793</v>
      </c>
      <c r="K206" s="4" t="s">
        <v>1795</v>
      </c>
      <c r="L206" s="4">
        <v>31000</v>
      </c>
      <c r="M206" s="4"/>
    </row>
    <row r="207" spans="1:13" x14ac:dyDescent="0.25">
      <c r="A207" s="4" t="s">
        <v>1791</v>
      </c>
      <c r="B207" s="4" t="s">
        <v>921</v>
      </c>
      <c r="C207" s="4" t="s">
        <v>922</v>
      </c>
      <c r="D207" s="4" t="s">
        <v>923</v>
      </c>
      <c r="E207" s="4" t="s">
        <v>846</v>
      </c>
      <c r="F207" s="4" t="s">
        <v>1792</v>
      </c>
      <c r="G207" s="4" t="s">
        <v>1387</v>
      </c>
      <c r="H207" s="4" t="s">
        <v>12</v>
      </c>
      <c r="I207" s="4" t="s">
        <v>1388</v>
      </c>
      <c r="J207" s="4" t="s">
        <v>1793</v>
      </c>
      <c r="K207" s="4" t="s">
        <v>1795</v>
      </c>
      <c r="L207" s="4">
        <v>43000</v>
      </c>
    </row>
    <row r="208" spans="1:13" x14ac:dyDescent="0.25">
      <c r="A208" s="4" t="s">
        <v>1791</v>
      </c>
      <c r="B208" s="4" t="s">
        <v>1199</v>
      </c>
      <c r="C208" s="4" t="s">
        <v>1200</v>
      </c>
      <c r="D208" s="4" t="s">
        <v>1201</v>
      </c>
      <c r="E208" s="4" t="s">
        <v>395</v>
      </c>
      <c r="F208" s="4" t="s">
        <v>1792</v>
      </c>
      <c r="G208" s="4" t="s">
        <v>1644</v>
      </c>
      <c r="H208" s="4" t="s">
        <v>12</v>
      </c>
      <c r="I208" s="4" t="s">
        <v>1645</v>
      </c>
      <c r="J208" s="4" t="s">
        <v>1793</v>
      </c>
      <c r="K208" s="4" t="s">
        <v>1795</v>
      </c>
      <c r="L208" s="4">
        <v>21000</v>
      </c>
    </row>
    <row r="209" spans="1:13" x14ac:dyDescent="0.25">
      <c r="A209" s="4" t="s">
        <v>1791</v>
      </c>
      <c r="B209" s="4" t="s">
        <v>1000</v>
      </c>
      <c r="C209" s="4" t="s">
        <v>646</v>
      </c>
      <c r="D209" s="4" t="s">
        <v>1001</v>
      </c>
      <c r="E209" s="4" t="s">
        <v>647</v>
      </c>
      <c r="F209" s="4" t="s">
        <v>1792</v>
      </c>
      <c r="G209" s="4" t="s">
        <v>1455</v>
      </c>
      <c r="H209" s="4" t="s">
        <v>12</v>
      </c>
      <c r="I209" s="4" t="s">
        <v>1456</v>
      </c>
      <c r="J209" s="4" t="s">
        <v>1793</v>
      </c>
      <c r="K209" s="4" t="s">
        <v>1794</v>
      </c>
      <c r="L209" s="4">
        <v>16500</v>
      </c>
    </row>
    <row r="210" spans="1:13" x14ac:dyDescent="0.25">
      <c r="A210" s="4" t="s">
        <v>1791</v>
      </c>
      <c r="B210" s="4" t="s">
        <v>1290</v>
      </c>
      <c r="C210" s="4" t="s">
        <v>389</v>
      </c>
      <c r="D210" s="4" t="s">
        <v>1291</v>
      </c>
      <c r="E210" s="4" t="s">
        <v>1292</v>
      </c>
      <c r="F210" s="4" t="s">
        <v>1792</v>
      </c>
      <c r="G210" s="4" t="s">
        <v>1757</v>
      </c>
      <c r="H210" s="4" t="s">
        <v>12</v>
      </c>
      <c r="I210" s="4" t="s">
        <v>1758</v>
      </c>
      <c r="J210" s="4" t="s">
        <v>1793</v>
      </c>
      <c r="K210" s="4" t="s">
        <v>1795</v>
      </c>
      <c r="L210" s="4">
        <v>22000</v>
      </c>
    </row>
    <row r="211" spans="1:13" x14ac:dyDescent="0.25">
      <c r="A211" s="4" t="s">
        <v>1791</v>
      </c>
      <c r="B211" s="4" t="s">
        <v>989</v>
      </c>
      <c r="C211" s="4" t="s">
        <v>665</v>
      </c>
      <c r="D211" s="4" t="s">
        <v>666</v>
      </c>
      <c r="E211" s="4" t="s">
        <v>667</v>
      </c>
      <c r="F211" s="4" t="s">
        <v>1792</v>
      </c>
      <c r="G211" s="4" t="s">
        <v>668</v>
      </c>
      <c r="H211" s="4" t="s">
        <v>23</v>
      </c>
      <c r="I211" s="4" t="s">
        <v>1444</v>
      </c>
      <c r="J211" s="4" t="s">
        <v>1793</v>
      </c>
      <c r="K211" s="4" t="s">
        <v>1794</v>
      </c>
      <c r="L211" s="4">
        <v>29000</v>
      </c>
    </row>
    <row r="212" spans="1:13" x14ac:dyDescent="0.25">
      <c r="A212" s="4" t="s">
        <v>1791</v>
      </c>
      <c r="B212" s="4" t="s">
        <v>1024</v>
      </c>
      <c r="C212" s="4" t="s">
        <v>377</v>
      </c>
      <c r="D212" s="4" t="s">
        <v>378</v>
      </c>
      <c r="E212" s="4" t="s">
        <v>379</v>
      </c>
      <c r="F212" s="4" t="s">
        <v>1792</v>
      </c>
      <c r="G212" s="4" t="s">
        <v>1474</v>
      </c>
      <c r="H212" s="4" t="s">
        <v>10</v>
      </c>
      <c r="I212" s="4" t="s">
        <v>1475</v>
      </c>
      <c r="J212" s="4" t="s">
        <v>1793</v>
      </c>
      <c r="K212" s="4" t="s">
        <v>1795</v>
      </c>
      <c r="L212" s="4">
        <v>71000</v>
      </c>
      <c r="M212" s="4"/>
    </row>
    <row r="213" spans="1:13" x14ac:dyDescent="0.25">
      <c r="A213" s="4" t="s">
        <v>1791</v>
      </c>
      <c r="B213" s="4" t="s">
        <v>1058</v>
      </c>
      <c r="C213" s="4" t="s">
        <v>1059</v>
      </c>
      <c r="D213" s="4" t="s">
        <v>1060</v>
      </c>
      <c r="E213" s="4" t="s">
        <v>1061</v>
      </c>
      <c r="F213" s="4" t="s">
        <v>1792</v>
      </c>
      <c r="G213" s="4" t="s">
        <v>1503</v>
      </c>
      <c r="H213" s="4" t="s">
        <v>10</v>
      </c>
      <c r="I213" s="4" t="s">
        <v>1504</v>
      </c>
      <c r="J213" s="4" t="s">
        <v>1793</v>
      </c>
      <c r="K213" s="4" t="s">
        <v>1795</v>
      </c>
      <c r="L213" s="4">
        <v>45000</v>
      </c>
    </row>
    <row r="214" spans="1:13" x14ac:dyDescent="0.25">
      <c r="A214" s="4" t="s">
        <v>1791</v>
      </c>
      <c r="B214" s="4" t="s">
        <v>833</v>
      </c>
      <c r="C214" s="4" t="s">
        <v>834</v>
      </c>
      <c r="D214" s="4" t="s">
        <v>835</v>
      </c>
      <c r="E214" s="4" t="s">
        <v>386</v>
      </c>
      <c r="F214" s="4" t="s">
        <v>1792</v>
      </c>
      <c r="G214" s="4" t="s">
        <v>1326</v>
      </c>
      <c r="H214" s="4" t="s">
        <v>12</v>
      </c>
      <c r="I214" s="4" t="s">
        <v>1327</v>
      </c>
      <c r="J214" s="4" t="s">
        <v>1793</v>
      </c>
      <c r="K214" s="4" t="s">
        <v>1795</v>
      </c>
      <c r="L214" s="4">
        <v>25000</v>
      </c>
      <c r="M214" s="4"/>
    </row>
    <row r="215" spans="1:13" x14ac:dyDescent="0.25">
      <c r="A215" s="4" t="s">
        <v>1791</v>
      </c>
      <c r="B215" s="4" t="s">
        <v>1231</v>
      </c>
      <c r="C215" s="4" t="s">
        <v>465</v>
      </c>
      <c r="D215" s="4" t="s">
        <v>1232</v>
      </c>
      <c r="E215" s="4" t="s">
        <v>466</v>
      </c>
      <c r="F215" s="4" t="s">
        <v>1792</v>
      </c>
      <c r="G215" s="4" t="s">
        <v>1676</v>
      </c>
      <c r="H215" s="4" t="s">
        <v>10</v>
      </c>
      <c r="I215" s="4" t="s">
        <v>1677</v>
      </c>
      <c r="J215" s="4" t="s">
        <v>1807</v>
      </c>
      <c r="K215" s="4" t="s">
        <v>1795</v>
      </c>
      <c r="L215" s="4">
        <v>4000</v>
      </c>
    </row>
    <row r="216" spans="1:13" x14ac:dyDescent="0.25">
      <c r="A216" s="4" t="s">
        <v>1791</v>
      </c>
      <c r="B216" s="4" t="s">
        <v>1165</v>
      </c>
      <c r="C216" s="4" t="s">
        <v>1166</v>
      </c>
      <c r="D216" s="4" t="s">
        <v>1167</v>
      </c>
      <c r="E216" s="4" t="s">
        <v>1168</v>
      </c>
      <c r="F216" s="4" t="s">
        <v>1792</v>
      </c>
      <c r="G216" s="4" t="s">
        <v>1606</v>
      </c>
      <c r="H216" s="4" t="s">
        <v>23</v>
      </c>
      <c r="I216" s="4" t="s">
        <v>1607</v>
      </c>
      <c r="J216" s="4" t="s">
        <v>1796</v>
      </c>
      <c r="K216" s="4" t="s">
        <v>1794</v>
      </c>
      <c r="L216" s="4">
        <v>20000</v>
      </c>
    </row>
    <row r="217" spans="1:13" x14ac:dyDescent="0.25">
      <c r="A217" s="4" t="s">
        <v>1791</v>
      </c>
      <c r="B217" s="4" t="s">
        <v>1068</v>
      </c>
      <c r="C217" s="4" t="s">
        <v>391</v>
      </c>
      <c r="D217" s="4" t="s">
        <v>1069</v>
      </c>
      <c r="E217" s="4" t="s">
        <v>386</v>
      </c>
      <c r="F217" s="4" t="s">
        <v>1792</v>
      </c>
      <c r="G217" s="4" t="s">
        <v>1519</v>
      </c>
      <c r="H217" s="4" t="s">
        <v>12</v>
      </c>
      <c r="I217" s="4" t="s">
        <v>1520</v>
      </c>
      <c r="J217" s="4" t="s">
        <v>1793</v>
      </c>
      <c r="K217" s="4" t="s">
        <v>1795</v>
      </c>
      <c r="L217" s="4">
        <v>18000</v>
      </c>
    </row>
    <row r="218" spans="1:13" x14ac:dyDescent="0.25">
      <c r="A218" s="4" t="s">
        <v>1791</v>
      </c>
      <c r="B218" s="4" t="s">
        <v>1068</v>
      </c>
      <c r="C218" s="4" t="s">
        <v>391</v>
      </c>
      <c r="D218" s="4" t="s">
        <v>1069</v>
      </c>
      <c r="E218" s="4" t="s">
        <v>386</v>
      </c>
      <c r="F218" s="4" t="s">
        <v>1792</v>
      </c>
      <c r="G218" s="4" t="s">
        <v>1512</v>
      </c>
      <c r="H218" s="4" t="s">
        <v>12</v>
      </c>
      <c r="I218" s="4" t="s">
        <v>1513</v>
      </c>
      <c r="J218" s="4" t="s">
        <v>1793</v>
      </c>
      <c r="K218" s="4" t="s">
        <v>1795</v>
      </c>
      <c r="L218" s="4">
        <v>10000</v>
      </c>
    </row>
    <row r="219" spans="1:13" x14ac:dyDescent="0.25">
      <c r="A219" s="4" t="s">
        <v>1791</v>
      </c>
      <c r="B219" s="4" t="s">
        <v>914</v>
      </c>
      <c r="C219" s="4" t="s">
        <v>552</v>
      </c>
      <c r="D219" s="4" t="s">
        <v>915</v>
      </c>
      <c r="E219" s="4" t="s">
        <v>916</v>
      </c>
      <c r="F219" s="4" t="s">
        <v>1792</v>
      </c>
      <c r="G219" s="4" t="s">
        <v>1380</v>
      </c>
      <c r="H219" s="4" t="s">
        <v>23</v>
      </c>
      <c r="I219" s="4" t="s">
        <v>1381</v>
      </c>
      <c r="J219" s="4" t="s">
        <v>1793</v>
      </c>
      <c r="K219" s="4" t="s">
        <v>1794</v>
      </c>
      <c r="L219" s="4">
        <v>34000</v>
      </c>
    </row>
    <row r="220" spans="1:13" x14ac:dyDescent="0.25">
      <c r="A220" s="4" t="s">
        <v>1791</v>
      </c>
      <c r="B220" s="4" t="s">
        <v>1080</v>
      </c>
      <c r="C220" s="4" t="s">
        <v>1081</v>
      </c>
      <c r="D220" s="4" t="s">
        <v>1082</v>
      </c>
      <c r="E220" s="4" t="s">
        <v>599</v>
      </c>
      <c r="F220" s="4" t="s">
        <v>1792</v>
      </c>
      <c r="G220" s="4" t="s">
        <v>1529</v>
      </c>
      <c r="H220" s="4" t="s">
        <v>12</v>
      </c>
      <c r="I220" s="4" t="s">
        <v>1530</v>
      </c>
      <c r="J220" s="4" t="s">
        <v>1796</v>
      </c>
      <c r="K220" s="4" t="s">
        <v>1795</v>
      </c>
      <c r="L220" s="4">
        <v>21000</v>
      </c>
    </row>
    <row r="221" spans="1:13" x14ac:dyDescent="0.25">
      <c r="A221" s="4" t="s">
        <v>1791</v>
      </c>
      <c r="B221" s="4" t="s">
        <v>1279</v>
      </c>
      <c r="C221" s="4" t="s">
        <v>675</v>
      </c>
      <c r="D221" s="4" t="s">
        <v>1280</v>
      </c>
      <c r="E221" s="4" t="s">
        <v>846</v>
      </c>
      <c r="F221" s="4" t="s">
        <v>1792</v>
      </c>
      <c r="G221" s="4" t="s">
        <v>676</v>
      </c>
      <c r="H221" s="4" t="s">
        <v>23</v>
      </c>
      <c r="I221" s="4" t="s">
        <v>1745</v>
      </c>
      <c r="J221" s="4" t="s">
        <v>1793</v>
      </c>
      <c r="K221" s="4" t="s">
        <v>1795</v>
      </c>
      <c r="L221" s="4">
        <v>43000</v>
      </c>
    </row>
    <row r="222" spans="1:13" x14ac:dyDescent="0.25">
      <c r="A222" s="4" t="s">
        <v>1791</v>
      </c>
      <c r="B222" s="4" t="s">
        <v>868</v>
      </c>
      <c r="C222" s="4" t="s">
        <v>448</v>
      </c>
      <c r="D222" s="4" t="s">
        <v>869</v>
      </c>
      <c r="E222" s="4" t="s">
        <v>447</v>
      </c>
      <c r="F222" s="4" t="s">
        <v>1792</v>
      </c>
      <c r="G222" s="4" t="s">
        <v>1350</v>
      </c>
      <c r="H222" s="4" t="s">
        <v>10</v>
      </c>
      <c r="I222" s="4"/>
      <c r="J222" s="4" t="s">
        <v>1793</v>
      </c>
      <c r="K222" s="4" t="s">
        <v>1795</v>
      </c>
      <c r="L222" s="4">
        <v>24000</v>
      </c>
    </row>
    <row r="223" spans="1:13" x14ac:dyDescent="0.25">
      <c r="A223" s="4" t="s">
        <v>1791</v>
      </c>
      <c r="B223" s="4" t="s">
        <v>1242</v>
      </c>
      <c r="C223" s="4" t="s">
        <v>643</v>
      </c>
      <c r="D223" s="4" t="s">
        <v>644</v>
      </c>
      <c r="E223" s="4" t="s">
        <v>637</v>
      </c>
      <c r="F223" s="4" t="s">
        <v>1792</v>
      </c>
      <c r="G223" s="4" t="s">
        <v>1685</v>
      </c>
      <c r="H223" s="4" t="s">
        <v>12</v>
      </c>
      <c r="I223" s="4" t="s">
        <v>1686</v>
      </c>
      <c r="J223" s="4" t="s">
        <v>1793</v>
      </c>
      <c r="K223" s="4" t="s">
        <v>1795</v>
      </c>
      <c r="L223" s="4">
        <v>33000</v>
      </c>
    </row>
    <row r="224" spans="1:13" x14ac:dyDescent="0.25">
      <c r="A224" s="4" t="s">
        <v>1791</v>
      </c>
      <c r="B224" s="4" t="s">
        <v>1169</v>
      </c>
      <c r="C224" s="4" t="s">
        <v>1170</v>
      </c>
      <c r="D224" s="4" t="s">
        <v>1171</v>
      </c>
      <c r="E224" s="4" t="s">
        <v>973</v>
      </c>
      <c r="F224" s="4" t="s">
        <v>1792</v>
      </c>
      <c r="G224" s="4" t="s">
        <v>1608</v>
      </c>
      <c r="H224" s="4" t="s">
        <v>23</v>
      </c>
      <c r="I224" s="4"/>
      <c r="J224" s="4" t="s">
        <v>1793</v>
      </c>
      <c r="K224" s="4" t="s">
        <v>1794</v>
      </c>
      <c r="L224" s="4">
        <v>39000</v>
      </c>
    </row>
    <row r="225" spans="1:13" x14ac:dyDescent="0.25">
      <c r="A225" s="4" t="s">
        <v>1791</v>
      </c>
      <c r="B225" s="4" t="s">
        <v>1235</v>
      </c>
      <c r="C225" s="4" t="s">
        <v>1236</v>
      </c>
      <c r="D225" s="4" t="s">
        <v>1237</v>
      </c>
      <c r="E225" s="4" t="s">
        <v>551</v>
      </c>
      <c r="F225" s="4" t="s">
        <v>1792</v>
      </c>
      <c r="G225" s="4" t="s">
        <v>1680</v>
      </c>
      <c r="H225" s="4" t="s">
        <v>10</v>
      </c>
      <c r="I225" s="4" t="s">
        <v>1681</v>
      </c>
      <c r="J225" s="4" t="s">
        <v>1793</v>
      </c>
      <c r="K225" s="4" t="s">
        <v>1795</v>
      </c>
      <c r="L225" s="4">
        <v>17000</v>
      </c>
    </row>
    <row r="226" spans="1:13" x14ac:dyDescent="0.25">
      <c r="A226" s="4" t="s">
        <v>1791</v>
      </c>
      <c r="B226" s="4" t="s">
        <v>998</v>
      </c>
      <c r="C226" s="4" t="s">
        <v>999</v>
      </c>
      <c r="D226" s="4" t="s">
        <v>962</v>
      </c>
      <c r="E226" s="4" t="s">
        <v>413</v>
      </c>
      <c r="F226" s="4" t="s">
        <v>1792</v>
      </c>
      <c r="G226" s="4" t="s">
        <v>414</v>
      </c>
      <c r="H226" s="4" t="s">
        <v>23</v>
      </c>
      <c r="I226" s="4"/>
      <c r="J226" s="4" t="s">
        <v>1793</v>
      </c>
      <c r="K226" s="4" t="s">
        <v>1794</v>
      </c>
      <c r="L226" s="4">
        <v>18000</v>
      </c>
    </row>
    <row r="227" spans="1:13" x14ac:dyDescent="0.25">
      <c r="A227" s="4" t="s">
        <v>1791</v>
      </c>
      <c r="B227" s="4" t="s">
        <v>1035</v>
      </c>
      <c r="C227" s="4" t="s">
        <v>1036</v>
      </c>
      <c r="D227" s="4" t="s">
        <v>508</v>
      </c>
      <c r="E227" s="4" t="s">
        <v>505</v>
      </c>
      <c r="F227" s="4" t="s">
        <v>1792</v>
      </c>
      <c r="G227" s="4" t="s">
        <v>1483</v>
      </c>
      <c r="H227" s="4" t="s">
        <v>23</v>
      </c>
      <c r="I227" s="4" t="s">
        <v>1484</v>
      </c>
      <c r="J227" s="4" t="s">
        <v>1793</v>
      </c>
      <c r="K227" s="4" t="s">
        <v>1794</v>
      </c>
      <c r="L227" s="4">
        <v>9000</v>
      </c>
      <c r="M227" s="4"/>
    </row>
    <row r="228" spans="1:13" x14ac:dyDescent="0.25">
      <c r="A228" s="4" t="s">
        <v>1791</v>
      </c>
      <c r="B228" s="4" t="s">
        <v>970</v>
      </c>
      <c r="C228" s="4" t="s">
        <v>971</v>
      </c>
      <c r="D228" s="4" t="s">
        <v>972</v>
      </c>
      <c r="E228" s="4" t="s">
        <v>973</v>
      </c>
      <c r="F228" s="4" t="s">
        <v>1792</v>
      </c>
      <c r="G228" s="4" t="s">
        <v>474</v>
      </c>
      <c r="H228" s="4" t="s">
        <v>23</v>
      </c>
      <c r="I228" s="4"/>
      <c r="J228" s="4" t="s">
        <v>1796</v>
      </c>
      <c r="K228" s="4" t="s">
        <v>1795</v>
      </c>
      <c r="L228" s="4">
        <v>20000</v>
      </c>
    </row>
    <row r="229" spans="1:13" x14ac:dyDescent="0.25">
      <c r="A229" s="4" t="s">
        <v>1791</v>
      </c>
      <c r="B229" s="4" t="s">
        <v>1277</v>
      </c>
      <c r="C229" s="4" t="s">
        <v>475</v>
      </c>
      <c r="D229" s="4" t="s">
        <v>1278</v>
      </c>
      <c r="E229" s="4" t="s">
        <v>472</v>
      </c>
      <c r="F229" s="4" t="s">
        <v>1792</v>
      </c>
      <c r="G229" s="4" t="s">
        <v>476</v>
      </c>
      <c r="H229" s="4" t="s">
        <v>23</v>
      </c>
      <c r="I229" s="4" t="s">
        <v>1744</v>
      </c>
      <c r="J229" s="4" t="s">
        <v>1793</v>
      </c>
      <c r="K229" s="4" t="s">
        <v>1794</v>
      </c>
      <c r="L229" s="4">
        <v>78000</v>
      </c>
    </row>
    <row r="230" spans="1:13" x14ac:dyDescent="0.25">
      <c r="A230" s="4" t="s">
        <v>1791</v>
      </c>
      <c r="B230" s="4"/>
      <c r="C230" s="4" t="s">
        <v>818</v>
      </c>
      <c r="D230" s="4" t="s">
        <v>946</v>
      </c>
      <c r="E230" s="4" t="s">
        <v>530</v>
      </c>
      <c r="F230" s="4" t="s">
        <v>1792</v>
      </c>
      <c r="G230" s="4" t="s">
        <v>1408</v>
      </c>
      <c r="H230" s="4" t="s">
        <v>23</v>
      </c>
      <c r="I230" s="4" t="s">
        <v>1409</v>
      </c>
      <c r="J230" s="4" t="s">
        <v>1793</v>
      </c>
      <c r="K230" s="4" t="s">
        <v>1794</v>
      </c>
      <c r="L230" s="4">
        <v>9000</v>
      </c>
    </row>
    <row r="231" spans="1:13" x14ac:dyDescent="0.25">
      <c r="A231" s="4" t="s">
        <v>1791</v>
      </c>
      <c r="B231" s="4" t="s">
        <v>1211</v>
      </c>
      <c r="C231" s="4" t="s">
        <v>488</v>
      </c>
      <c r="D231" s="4" t="s">
        <v>1212</v>
      </c>
      <c r="E231" s="4" t="s">
        <v>485</v>
      </c>
      <c r="F231" s="4" t="s">
        <v>1792</v>
      </c>
      <c r="G231" s="4" t="s">
        <v>1693</v>
      </c>
      <c r="H231" s="4" t="s">
        <v>23</v>
      </c>
      <c r="I231" s="4" t="s">
        <v>1694</v>
      </c>
      <c r="J231" s="4" t="s">
        <v>1793</v>
      </c>
      <c r="K231" s="4" t="s">
        <v>1795</v>
      </c>
      <c r="L231" s="4">
        <v>120000</v>
      </c>
    </row>
    <row r="232" spans="1:13" x14ac:dyDescent="0.25">
      <c r="A232" s="4" t="s">
        <v>1791</v>
      </c>
      <c r="B232" s="4" t="s">
        <v>1211</v>
      </c>
      <c r="C232" s="4" t="s">
        <v>488</v>
      </c>
      <c r="D232" s="4" t="s">
        <v>1212</v>
      </c>
      <c r="E232" s="4" t="s">
        <v>485</v>
      </c>
      <c r="F232" s="4" t="s">
        <v>1792</v>
      </c>
      <c r="G232" s="4" t="s">
        <v>1654</v>
      </c>
      <c r="H232" s="4" t="s">
        <v>23</v>
      </c>
      <c r="I232" s="4" t="s">
        <v>1655</v>
      </c>
      <c r="J232" s="4" t="s">
        <v>1793</v>
      </c>
      <c r="K232" s="4" t="s">
        <v>1795</v>
      </c>
      <c r="L232" s="4">
        <v>78000</v>
      </c>
    </row>
    <row r="233" spans="1:13" x14ac:dyDescent="0.25">
      <c r="A233" s="4" t="s">
        <v>1791</v>
      </c>
      <c r="B233" s="4" t="s">
        <v>1102</v>
      </c>
      <c r="C233" s="4" t="s">
        <v>1103</v>
      </c>
      <c r="D233" s="4" t="s">
        <v>1104</v>
      </c>
      <c r="E233" s="4" t="s">
        <v>607</v>
      </c>
      <c r="F233" s="4" t="s">
        <v>1792</v>
      </c>
      <c r="G233" s="4" t="s">
        <v>610</v>
      </c>
      <c r="H233" s="4" t="s">
        <v>23</v>
      </c>
      <c r="I233" s="4" t="s">
        <v>1544</v>
      </c>
      <c r="J233" s="4" t="s">
        <v>1793</v>
      </c>
      <c r="K233" s="4" t="s">
        <v>1794</v>
      </c>
      <c r="L233" s="4">
        <v>19000</v>
      </c>
    </row>
    <row r="234" spans="1:13" x14ac:dyDescent="0.25">
      <c r="A234" s="4" t="s">
        <v>1791</v>
      </c>
      <c r="B234" s="4" t="s">
        <v>1303</v>
      </c>
      <c r="C234" s="4" t="s">
        <v>1304</v>
      </c>
      <c r="D234" s="4" t="s">
        <v>1305</v>
      </c>
      <c r="E234" s="4" t="s">
        <v>1306</v>
      </c>
      <c r="F234" s="4" t="s">
        <v>1792</v>
      </c>
      <c r="G234" s="4" t="s">
        <v>1768</v>
      </c>
      <c r="H234" s="4" t="s">
        <v>12</v>
      </c>
      <c r="I234" s="4" t="s">
        <v>1769</v>
      </c>
      <c r="J234" s="4" t="s">
        <v>1796</v>
      </c>
      <c r="K234" s="4" t="s">
        <v>1795</v>
      </c>
      <c r="L234" s="4">
        <v>6000</v>
      </c>
    </row>
    <row r="235" spans="1:13" x14ac:dyDescent="0.25">
      <c r="A235" s="4" t="s">
        <v>1791</v>
      </c>
      <c r="B235" s="4" t="s">
        <v>983</v>
      </c>
      <c r="C235" s="4" t="s">
        <v>984</v>
      </c>
      <c r="D235" s="4" t="s">
        <v>985</v>
      </c>
      <c r="E235" s="4" t="s">
        <v>379</v>
      </c>
      <c r="F235" s="4" t="s">
        <v>1792</v>
      </c>
      <c r="G235" s="4" t="s">
        <v>1439</v>
      </c>
      <c r="H235" s="4" t="s">
        <v>10</v>
      </c>
      <c r="I235" s="4" t="s">
        <v>1440</v>
      </c>
      <c r="J235" s="4" t="s">
        <v>1793</v>
      </c>
      <c r="K235" s="4" t="s">
        <v>1794</v>
      </c>
      <c r="L235" s="4">
        <v>34000</v>
      </c>
    </row>
    <row r="236" spans="1:13" x14ac:dyDescent="0.25">
      <c r="A236" s="4" t="s">
        <v>1791</v>
      </c>
      <c r="B236" s="4" t="s">
        <v>983</v>
      </c>
      <c r="C236" s="4" t="s">
        <v>1021</v>
      </c>
      <c r="D236" s="4" t="s">
        <v>985</v>
      </c>
      <c r="E236" s="4" t="s">
        <v>379</v>
      </c>
      <c r="F236" s="4" t="s">
        <v>1792</v>
      </c>
      <c r="G236" s="4" t="s">
        <v>1469</v>
      </c>
      <c r="H236" s="4" t="s">
        <v>10</v>
      </c>
      <c r="I236" s="4" t="s">
        <v>1470</v>
      </c>
      <c r="J236" s="4" t="s">
        <v>1793</v>
      </c>
      <c r="K236" s="4" t="s">
        <v>1794</v>
      </c>
      <c r="L236" s="4">
        <v>1250</v>
      </c>
      <c r="M236" s="4">
        <v>25000</v>
      </c>
    </row>
    <row r="237" spans="1:13" x14ac:dyDescent="0.25">
      <c r="A237" s="4" t="s">
        <v>1791</v>
      </c>
      <c r="B237" s="4" t="s">
        <v>889</v>
      </c>
      <c r="C237" s="4" t="s">
        <v>446</v>
      </c>
      <c r="D237" s="4" t="s">
        <v>869</v>
      </c>
      <c r="E237" s="4" t="s">
        <v>447</v>
      </c>
      <c r="F237" s="4" t="s">
        <v>1792</v>
      </c>
      <c r="G237" s="4" t="s">
        <v>1364</v>
      </c>
      <c r="H237" s="4" t="s">
        <v>10</v>
      </c>
      <c r="I237" s="4"/>
      <c r="J237" s="4" t="s">
        <v>1793</v>
      </c>
      <c r="K237" s="4" t="s">
        <v>1794</v>
      </c>
      <c r="L237" s="4">
        <v>11000</v>
      </c>
    </row>
    <row r="238" spans="1:13" x14ac:dyDescent="0.25">
      <c r="A238" s="4" t="s">
        <v>1791</v>
      </c>
      <c r="B238" s="4" t="s">
        <v>1274</v>
      </c>
      <c r="C238" s="4" t="s">
        <v>557</v>
      </c>
      <c r="D238" s="4" t="s">
        <v>1275</v>
      </c>
      <c r="E238" s="4" t="s">
        <v>558</v>
      </c>
      <c r="F238" s="4" t="s">
        <v>1792</v>
      </c>
      <c r="G238" s="4" t="s">
        <v>1739</v>
      </c>
      <c r="H238" s="4" t="s">
        <v>23</v>
      </c>
      <c r="I238" s="4" t="s">
        <v>1740</v>
      </c>
      <c r="J238" s="4" t="s">
        <v>1793</v>
      </c>
      <c r="K238" s="4" t="s">
        <v>1794</v>
      </c>
      <c r="L238" s="4">
        <v>50000</v>
      </c>
    </row>
    <row r="239" spans="1:13" x14ac:dyDescent="0.25">
      <c r="A239" s="4" t="s">
        <v>1791</v>
      </c>
      <c r="B239" s="4" t="s">
        <v>1173</v>
      </c>
      <c r="C239" s="4" t="s">
        <v>827</v>
      </c>
      <c r="D239" s="4" t="s">
        <v>1174</v>
      </c>
      <c r="E239" s="4" t="s">
        <v>653</v>
      </c>
      <c r="F239" s="4" t="s">
        <v>1792</v>
      </c>
      <c r="G239" s="4" t="s">
        <v>1615</v>
      </c>
      <c r="H239" s="4" t="s">
        <v>12</v>
      </c>
      <c r="I239" s="4" t="s">
        <v>1616</v>
      </c>
      <c r="J239" s="4" t="s">
        <v>1793</v>
      </c>
      <c r="K239" s="4" t="s">
        <v>1795</v>
      </c>
      <c r="L239" s="4">
        <v>15000</v>
      </c>
    </row>
    <row r="240" spans="1:13" x14ac:dyDescent="0.25">
      <c r="A240" s="4" t="s">
        <v>1791</v>
      </c>
      <c r="B240" s="4" t="s">
        <v>841</v>
      </c>
      <c r="C240" s="4" t="s">
        <v>517</v>
      </c>
      <c r="D240" s="4" t="s">
        <v>842</v>
      </c>
      <c r="E240" s="4" t="s">
        <v>515</v>
      </c>
      <c r="F240" s="4" t="s">
        <v>1792</v>
      </c>
      <c r="G240" s="4" t="s">
        <v>1348</v>
      </c>
      <c r="H240" s="4" t="s">
        <v>12</v>
      </c>
      <c r="I240" s="4" t="s">
        <v>1349</v>
      </c>
      <c r="J240" s="4" t="s">
        <v>1793</v>
      </c>
      <c r="K240" s="4" t="s">
        <v>1794</v>
      </c>
      <c r="L240" s="4">
        <v>16000</v>
      </c>
    </row>
    <row r="241" spans="1:13" x14ac:dyDescent="0.25">
      <c r="A241" s="4" t="s">
        <v>1791</v>
      </c>
      <c r="B241" s="4" t="s">
        <v>841</v>
      </c>
      <c r="C241" s="4" t="s">
        <v>517</v>
      </c>
      <c r="D241" s="4" t="s">
        <v>842</v>
      </c>
      <c r="E241" s="4" t="s">
        <v>515</v>
      </c>
      <c r="F241" s="4" t="s">
        <v>1792</v>
      </c>
      <c r="G241" s="4" t="s">
        <v>1331</v>
      </c>
      <c r="H241" s="4" t="s">
        <v>12</v>
      </c>
      <c r="I241" s="4"/>
      <c r="J241" s="4" t="s">
        <v>1793</v>
      </c>
      <c r="K241" s="4" t="s">
        <v>1794</v>
      </c>
      <c r="L241" s="4">
        <v>38000</v>
      </c>
      <c r="M241" s="4"/>
    </row>
    <row r="242" spans="1:13" x14ac:dyDescent="0.25">
      <c r="A242" s="4" t="s">
        <v>1791</v>
      </c>
      <c r="B242" s="4" t="s">
        <v>1240</v>
      </c>
      <c r="C242" s="4" t="s">
        <v>1241</v>
      </c>
      <c r="D242" s="4" t="s">
        <v>401</v>
      </c>
      <c r="E242" s="4" t="s">
        <v>402</v>
      </c>
      <c r="F242" s="4" t="s">
        <v>1792</v>
      </c>
      <c r="G242" s="4" t="s">
        <v>1683</v>
      </c>
      <c r="H242" s="4" t="s">
        <v>12</v>
      </c>
      <c r="I242" s="4" t="s">
        <v>1684</v>
      </c>
      <c r="J242" s="4" t="s">
        <v>1793</v>
      </c>
      <c r="K242" s="4" t="s">
        <v>1795</v>
      </c>
      <c r="L242" s="4">
        <v>69000</v>
      </c>
    </row>
    <row r="243" spans="1:13" x14ac:dyDescent="0.25">
      <c r="A243" s="4" t="s">
        <v>1791</v>
      </c>
      <c r="B243" s="4" t="s">
        <v>1240</v>
      </c>
      <c r="C243" s="4" t="s">
        <v>1241</v>
      </c>
      <c r="D243" s="4" t="s">
        <v>401</v>
      </c>
      <c r="E243" s="4" t="s">
        <v>402</v>
      </c>
      <c r="F243" s="4" t="s">
        <v>1792</v>
      </c>
      <c r="G243" s="4" t="s">
        <v>1689</v>
      </c>
      <c r="H243" s="4" t="s">
        <v>12</v>
      </c>
      <c r="I243" s="4" t="s">
        <v>1690</v>
      </c>
      <c r="J243" s="4" t="s">
        <v>1793</v>
      </c>
      <c r="K243" s="4" t="s">
        <v>1795</v>
      </c>
      <c r="L243" s="4">
        <v>81000</v>
      </c>
    </row>
    <row r="244" spans="1:13" x14ac:dyDescent="0.25">
      <c r="A244" s="4" t="s">
        <v>1791</v>
      </c>
      <c r="B244" s="4" t="s">
        <v>1119</v>
      </c>
      <c r="C244" s="4" t="s">
        <v>540</v>
      </c>
      <c r="D244" s="4" t="s">
        <v>1120</v>
      </c>
      <c r="E244" s="4" t="s">
        <v>1124</v>
      </c>
      <c r="F244" s="4" t="s">
        <v>1792</v>
      </c>
      <c r="G244" s="4" t="s">
        <v>1567</v>
      </c>
      <c r="H244" s="4" t="s">
        <v>12</v>
      </c>
      <c r="I244" s="4" t="s">
        <v>1568</v>
      </c>
      <c r="J244" s="4" t="s">
        <v>1793</v>
      </c>
      <c r="K244" s="4" t="s">
        <v>1794</v>
      </c>
      <c r="L244" s="4">
        <v>55000</v>
      </c>
    </row>
    <row r="245" spans="1:13" x14ac:dyDescent="0.25">
      <c r="A245" s="4" t="s">
        <v>1791</v>
      </c>
      <c r="B245" s="4" t="s">
        <v>1119</v>
      </c>
      <c r="C245" s="4" t="s">
        <v>540</v>
      </c>
      <c r="D245" s="4" t="s">
        <v>1120</v>
      </c>
      <c r="E245" s="4" t="s">
        <v>1124</v>
      </c>
      <c r="F245" s="4" t="s">
        <v>1792</v>
      </c>
      <c r="G245" s="4" t="s">
        <v>1594</v>
      </c>
      <c r="H245" s="4" t="s">
        <v>12</v>
      </c>
      <c r="I245" s="4" t="s">
        <v>1595</v>
      </c>
      <c r="J245" s="4" t="s">
        <v>1793</v>
      </c>
      <c r="K245" s="4" t="s">
        <v>1794</v>
      </c>
      <c r="L245" s="4">
        <v>49000</v>
      </c>
    </row>
    <row r="246" spans="1:13" x14ac:dyDescent="0.25">
      <c r="A246" s="4" t="s">
        <v>1791</v>
      </c>
      <c r="B246" s="4" t="s">
        <v>1243</v>
      </c>
      <c r="C246" s="4" t="s">
        <v>591</v>
      </c>
      <c r="D246" s="4" t="s">
        <v>592</v>
      </c>
      <c r="E246" s="4" t="s">
        <v>589</v>
      </c>
      <c r="F246" s="4" t="s">
        <v>1792</v>
      </c>
      <c r="G246" s="4" t="s">
        <v>1687</v>
      </c>
      <c r="H246" s="4" t="s">
        <v>12</v>
      </c>
      <c r="I246" s="4" t="s">
        <v>1688</v>
      </c>
      <c r="J246" s="4" t="s">
        <v>1793</v>
      </c>
      <c r="K246" s="4" t="s">
        <v>1795</v>
      </c>
      <c r="L246" s="4">
        <v>41000</v>
      </c>
    </row>
    <row r="247" spans="1:13" x14ac:dyDescent="0.25">
      <c r="A247" s="4" t="s">
        <v>1791</v>
      </c>
      <c r="B247" s="4" t="s">
        <v>1056</v>
      </c>
      <c r="C247" s="4" t="s">
        <v>408</v>
      </c>
      <c r="D247" s="4" t="s">
        <v>1057</v>
      </c>
      <c r="E247" s="4" t="s">
        <v>409</v>
      </c>
      <c r="F247" s="4" t="s">
        <v>1792</v>
      </c>
      <c r="G247" s="4" t="s">
        <v>1521</v>
      </c>
      <c r="H247" s="4" t="s">
        <v>12</v>
      </c>
      <c r="I247" s="4" t="s">
        <v>1522</v>
      </c>
      <c r="J247" s="4" t="s">
        <v>1793</v>
      </c>
      <c r="K247" s="4" t="s">
        <v>1795</v>
      </c>
      <c r="L247" s="4">
        <v>85000</v>
      </c>
    </row>
    <row r="248" spans="1:13" x14ac:dyDescent="0.25">
      <c r="A248" s="4" t="s">
        <v>1791</v>
      </c>
      <c r="B248" s="4" t="s">
        <v>1056</v>
      </c>
      <c r="C248" s="4" t="s">
        <v>408</v>
      </c>
      <c r="D248" s="4" t="s">
        <v>1057</v>
      </c>
      <c r="E248" s="4" t="s">
        <v>409</v>
      </c>
      <c r="F248" s="4" t="s">
        <v>1792</v>
      </c>
      <c r="G248" s="4" t="s">
        <v>1501</v>
      </c>
      <c r="H248" s="4" t="s">
        <v>12</v>
      </c>
      <c r="I248" s="4" t="s">
        <v>1502</v>
      </c>
      <c r="J248" s="4" t="s">
        <v>1793</v>
      </c>
      <c r="K248" s="4" t="s">
        <v>1795</v>
      </c>
      <c r="L248" s="4">
        <v>66000</v>
      </c>
    </row>
    <row r="249" spans="1:13" x14ac:dyDescent="0.25">
      <c r="A249" s="4" t="s">
        <v>1791</v>
      </c>
      <c r="B249" s="4" t="s">
        <v>890</v>
      </c>
      <c r="C249" s="4" t="s">
        <v>577</v>
      </c>
      <c r="D249" s="4" t="s">
        <v>578</v>
      </c>
      <c r="E249" s="4" t="s">
        <v>579</v>
      </c>
      <c r="F249" s="4" t="s">
        <v>1792</v>
      </c>
      <c r="G249" s="4" t="s">
        <v>1365</v>
      </c>
      <c r="H249" s="4" t="s">
        <v>12</v>
      </c>
      <c r="I249" s="4" t="s">
        <v>1366</v>
      </c>
      <c r="J249" s="4" t="s">
        <v>1793</v>
      </c>
      <c r="K249" s="4" t="s">
        <v>1795</v>
      </c>
      <c r="L249" s="4">
        <v>46000</v>
      </c>
    </row>
    <row r="250" spans="1:13" x14ac:dyDescent="0.25">
      <c r="A250" s="4" t="s">
        <v>1791</v>
      </c>
      <c r="B250" s="4" t="s">
        <v>942</v>
      </c>
      <c r="C250" s="4" t="s">
        <v>943</v>
      </c>
      <c r="D250" s="4" t="s">
        <v>944</v>
      </c>
      <c r="E250" s="4" t="s">
        <v>579</v>
      </c>
      <c r="F250" s="4" t="s">
        <v>1792</v>
      </c>
      <c r="G250" s="4" t="s">
        <v>582</v>
      </c>
      <c r="H250" s="4" t="s">
        <v>12</v>
      </c>
      <c r="I250" s="4" t="s">
        <v>1405</v>
      </c>
      <c r="J250" s="4" t="s">
        <v>1793</v>
      </c>
      <c r="K250" s="4" t="s">
        <v>1795</v>
      </c>
      <c r="L250" s="4">
        <v>46000</v>
      </c>
    </row>
    <row r="251" spans="1:13" x14ac:dyDescent="0.25">
      <c r="A251" s="4" t="s">
        <v>1791</v>
      </c>
      <c r="B251" s="4" t="s">
        <v>1269</v>
      </c>
      <c r="C251" s="4" t="s">
        <v>601</v>
      </c>
      <c r="D251" s="4" t="s">
        <v>602</v>
      </c>
      <c r="E251" s="4" t="s">
        <v>1270</v>
      </c>
      <c r="F251" s="4" t="s">
        <v>1792</v>
      </c>
      <c r="G251" s="4" t="s">
        <v>1727</v>
      </c>
      <c r="H251" s="4" t="s">
        <v>12</v>
      </c>
      <c r="I251" s="4" t="s">
        <v>1728</v>
      </c>
      <c r="J251" s="4" t="s">
        <v>1793</v>
      </c>
      <c r="K251" s="4" t="s">
        <v>1794</v>
      </c>
      <c r="L251" s="4">
        <v>33000</v>
      </c>
    </row>
    <row r="252" spans="1:13" x14ac:dyDescent="0.25">
      <c r="A252" s="4" t="s">
        <v>1791</v>
      </c>
      <c r="B252" s="4" t="s">
        <v>1296</v>
      </c>
      <c r="C252" s="4" t="s">
        <v>601</v>
      </c>
      <c r="D252" s="4" t="s">
        <v>602</v>
      </c>
      <c r="E252" s="4" t="s">
        <v>1270</v>
      </c>
      <c r="F252" s="4" t="s">
        <v>1792</v>
      </c>
      <c r="G252" s="4" t="s">
        <v>1763</v>
      </c>
      <c r="H252" s="4" t="s">
        <v>12</v>
      </c>
      <c r="I252" s="4" t="s">
        <v>1764</v>
      </c>
      <c r="J252" s="4" t="s">
        <v>1793</v>
      </c>
      <c r="K252" s="4" t="s">
        <v>1794</v>
      </c>
      <c r="L252" s="4">
        <v>26000</v>
      </c>
    </row>
    <row r="253" spans="1:13" x14ac:dyDescent="0.25">
      <c r="A253" s="4" t="s">
        <v>1791</v>
      </c>
      <c r="B253" s="4" t="s">
        <v>1224</v>
      </c>
      <c r="C253" s="4" t="s">
        <v>1249</v>
      </c>
      <c r="D253" s="4" t="s">
        <v>640</v>
      </c>
      <c r="E253" s="4" t="s">
        <v>637</v>
      </c>
      <c r="F253" s="4" t="s">
        <v>1792</v>
      </c>
      <c r="G253" s="4" t="s">
        <v>1699</v>
      </c>
      <c r="H253" s="4" t="s">
        <v>12</v>
      </c>
      <c r="I253" s="4" t="s">
        <v>1700</v>
      </c>
      <c r="J253" s="4" t="s">
        <v>1793</v>
      </c>
      <c r="K253" s="4" t="s">
        <v>1795</v>
      </c>
      <c r="L253" s="4">
        <v>31000</v>
      </c>
    </row>
    <row r="254" spans="1:13" x14ac:dyDescent="0.25">
      <c r="A254" s="4" t="s">
        <v>1791</v>
      </c>
      <c r="B254" s="4" t="s">
        <v>1224</v>
      </c>
      <c r="C254" s="4" t="s">
        <v>639</v>
      </c>
      <c r="D254" s="4" t="s">
        <v>640</v>
      </c>
      <c r="E254" s="4" t="s">
        <v>637</v>
      </c>
      <c r="F254" s="4" t="s">
        <v>1792</v>
      </c>
      <c r="G254" s="4" t="s">
        <v>1667</v>
      </c>
      <c r="H254" s="4" t="s">
        <v>12</v>
      </c>
      <c r="I254" s="4" t="s">
        <v>1668</v>
      </c>
      <c r="J254" s="4" t="s">
        <v>1793</v>
      </c>
      <c r="K254" s="4" t="s">
        <v>1795</v>
      </c>
      <c r="L254" s="4">
        <v>81000</v>
      </c>
    </row>
    <row r="255" spans="1:13" x14ac:dyDescent="0.25">
      <c r="A255" s="4" t="s">
        <v>1791</v>
      </c>
      <c r="B255" s="4" t="s">
        <v>993</v>
      </c>
      <c r="C255" s="4" t="s">
        <v>635</v>
      </c>
      <c r="D255" s="4" t="s">
        <v>636</v>
      </c>
      <c r="E255" s="4" t="s">
        <v>637</v>
      </c>
      <c r="F255" s="4" t="s">
        <v>1792</v>
      </c>
      <c r="G255" s="4" t="s">
        <v>638</v>
      </c>
      <c r="H255" s="4" t="s">
        <v>12</v>
      </c>
      <c r="I255" s="4" t="s">
        <v>1446</v>
      </c>
      <c r="J255" s="4" t="s">
        <v>1793</v>
      </c>
      <c r="K255" s="4" t="s">
        <v>1795</v>
      </c>
      <c r="L255" s="4">
        <v>11000</v>
      </c>
    </row>
    <row r="256" spans="1:13" x14ac:dyDescent="0.25">
      <c r="A256" s="4" t="s">
        <v>1791</v>
      </c>
      <c r="B256" s="4" t="s">
        <v>890</v>
      </c>
      <c r="C256" s="4" t="s">
        <v>577</v>
      </c>
      <c r="D256" s="4" t="s">
        <v>578</v>
      </c>
      <c r="E256" s="4" t="s">
        <v>579</v>
      </c>
      <c r="F256" s="4" t="s">
        <v>1792</v>
      </c>
      <c r="G256" s="4" t="s">
        <v>1390</v>
      </c>
      <c r="H256" s="4" t="s">
        <v>12</v>
      </c>
      <c r="I256" s="4" t="s">
        <v>1391</v>
      </c>
      <c r="J256" s="4" t="s">
        <v>1793</v>
      </c>
      <c r="K256" s="4" t="s">
        <v>1794</v>
      </c>
      <c r="L256" s="4">
        <v>37000</v>
      </c>
    </row>
    <row r="257" spans="1:13" x14ac:dyDescent="0.25">
      <c r="A257" s="4" t="s">
        <v>1791</v>
      </c>
      <c r="B257" s="4" t="s">
        <v>1271</v>
      </c>
      <c r="C257" s="4" t="s">
        <v>697</v>
      </c>
      <c r="D257" s="4" t="s">
        <v>698</v>
      </c>
      <c r="E257" s="4" t="s">
        <v>699</v>
      </c>
      <c r="F257" s="4" t="s">
        <v>1792</v>
      </c>
      <c r="G257" s="4" t="s">
        <v>1731</v>
      </c>
      <c r="H257" s="4" t="s">
        <v>12</v>
      </c>
      <c r="I257" s="4" t="s">
        <v>1732</v>
      </c>
      <c r="J257" s="4" t="s">
        <v>1793</v>
      </c>
      <c r="K257" s="4" t="s">
        <v>1795</v>
      </c>
      <c r="L257" s="4">
        <v>43000</v>
      </c>
    </row>
    <row r="258" spans="1:13" x14ac:dyDescent="0.25">
      <c r="A258" s="4" t="s">
        <v>1791</v>
      </c>
      <c r="B258" s="4" t="s">
        <v>1271</v>
      </c>
      <c r="C258" s="4" t="s">
        <v>697</v>
      </c>
      <c r="D258" s="4" t="s">
        <v>698</v>
      </c>
      <c r="E258" s="4" t="s">
        <v>699</v>
      </c>
      <c r="F258" s="4" t="s">
        <v>1792</v>
      </c>
      <c r="G258" s="4" t="s">
        <v>1748</v>
      </c>
      <c r="H258" s="4" t="s">
        <v>12</v>
      </c>
      <c r="I258" s="4" t="s">
        <v>1749</v>
      </c>
      <c r="J258" s="4" t="s">
        <v>1793</v>
      </c>
      <c r="K258" s="4" t="s">
        <v>1795</v>
      </c>
      <c r="L258" s="4">
        <v>31000</v>
      </c>
    </row>
    <row r="259" spans="1:13" x14ac:dyDescent="0.25">
      <c r="A259" s="4" t="s">
        <v>1791</v>
      </c>
      <c r="B259" s="4" t="s">
        <v>1271</v>
      </c>
      <c r="C259" s="4" t="s">
        <v>702</v>
      </c>
      <c r="D259" s="4" t="s">
        <v>698</v>
      </c>
      <c r="E259" s="4" t="s">
        <v>699</v>
      </c>
      <c r="F259" s="4" t="s">
        <v>1792</v>
      </c>
      <c r="G259" s="4" t="s">
        <v>703</v>
      </c>
      <c r="H259" s="4" t="s">
        <v>12</v>
      </c>
      <c r="I259" s="4" t="s">
        <v>1770</v>
      </c>
      <c r="J259" s="4" t="s">
        <v>1793</v>
      </c>
      <c r="K259" s="4" t="s">
        <v>1795</v>
      </c>
      <c r="L259" s="4">
        <v>49000</v>
      </c>
    </row>
    <row r="260" spans="1:13" x14ac:dyDescent="0.25">
      <c r="A260" s="4" t="s">
        <v>1791</v>
      </c>
      <c r="B260" s="4" t="s">
        <v>1107</v>
      </c>
      <c r="C260" s="4" t="s">
        <v>1108</v>
      </c>
      <c r="D260" s="4" t="s">
        <v>1109</v>
      </c>
      <c r="E260" s="4" t="s">
        <v>477</v>
      </c>
      <c r="F260" s="4" t="s">
        <v>1792</v>
      </c>
      <c r="G260" s="4" t="s">
        <v>479</v>
      </c>
      <c r="H260" s="4" t="s">
        <v>12</v>
      </c>
      <c r="I260" s="4" t="s">
        <v>1548</v>
      </c>
      <c r="J260" s="4" t="s">
        <v>1793</v>
      </c>
      <c r="K260" s="4" t="s">
        <v>1794</v>
      </c>
      <c r="L260" s="4">
        <v>104000</v>
      </c>
    </row>
    <row r="261" spans="1:13" x14ac:dyDescent="0.25">
      <c r="A261" s="4" t="s">
        <v>1791</v>
      </c>
      <c r="B261" s="4" t="s">
        <v>1107</v>
      </c>
      <c r="C261" s="4" t="s">
        <v>1108</v>
      </c>
      <c r="D261" s="4" t="s">
        <v>1109</v>
      </c>
      <c r="E261" s="4" t="s">
        <v>477</v>
      </c>
      <c r="F261" s="4" t="s">
        <v>1792</v>
      </c>
      <c r="G261" s="4" t="s">
        <v>1674</v>
      </c>
      <c r="H261" s="4" t="s">
        <v>12</v>
      </c>
      <c r="I261" s="4" t="s">
        <v>1675</v>
      </c>
      <c r="J261" s="4" t="s">
        <v>1793</v>
      </c>
      <c r="K261" s="4" t="s">
        <v>1794</v>
      </c>
      <c r="L261" s="4">
        <v>74000</v>
      </c>
    </row>
    <row r="262" spans="1:13" x14ac:dyDescent="0.25">
      <c r="A262" s="4" t="s">
        <v>1791</v>
      </c>
      <c r="B262" s="4" t="s">
        <v>1218</v>
      </c>
      <c r="C262" s="4" t="s">
        <v>689</v>
      </c>
      <c r="D262" s="4" t="s">
        <v>1219</v>
      </c>
      <c r="E262" s="4" t="s">
        <v>1220</v>
      </c>
      <c r="F262" s="4" t="s">
        <v>1792</v>
      </c>
      <c r="G262" s="4" t="s">
        <v>1664</v>
      </c>
      <c r="H262" s="4" t="s">
        <v>12</v>
      </c>
      <c r="I262" s="4"/>
      <c r="J262" s="4" t="s">
        <v>1793</v>
      </c>
      <c r="K262" s="4" t="s">
        <v>1794</v>
      </c>
      <c r="L262" s="4">
        <v>19000</v>
      </c>
    </row>
    <row r="263" spans="1:13" x14ac:dyDescent="0.25">
      <c r="A263" s="4" t="s">
        <v>1791</v>
      </c>
      <c r="B263" s="4" t="s">
        <v>1227</v>
      </c>
      <c r="C263" s="4" t="s">
        <v>687</v>
      </c>
      <c r="D263" s="4" t="s">
        <v>1228</v>
      </c>
      <c r="E263" s="4" t="s">
        <v>1220</v>
      </c>
      <c r="F263" s="4" t="s">
        <v>1792</v>
      </c>
      <c r="G263" s="4" t="s">
        <v>688</v>
      </c>
      <c r="H263" s="4" t="s">
        <v>12</v>
      </c>
      <c r="I263" s="4"/>
      <c r="J263" s="4" t="s">
        <v>1793</v>
      </c>
      <c r="K263" s="4" t="s">
        <v>1800</v>
      </c>
      <c r="L263" s="4">
        <v>60000</v>
      </c>
    </row>
    <row r="264" spans="1:13" x14ac:dyDescent="0.25">
      <c r="A264" s="4" t="s">
        <v>1791</v>
      </c>
      <c r="B264" s="4" t="s">
        <v>1263</v>
      </c>
      <c r="C264" s="4" t="s">
        <v>591</v>
      </c>
      <c r="D264" s="4" t="s">
        <v>592</v>
      </c>
      <c r="E264" s="4" t="s">
        <v>589</v>
      </c>
      <c r="F264" s="4" t="s">
        <v>1792</v>
      </c>
      <c r="G264" s="4" t="s">
        <v>1719</v>
      </c>
      <c r="H264" s="4" t="s">
        <v>12</v>
      </c>
      <c r="I264" s="4" t="s">
        <v>1720</v>
      </c>
      <c r="J264" s="4" t="s">
        <v>1793</v>
      </c>
      <c r="K264" s="4" t="s">
        <v>1795</v>
      </c>
      <c r="L264" s="4">
        <v>101000</v>
      </c>
    </row>
    <row r="265" spans="1:13" x14ac:dyDescent="0.25">
      <c r="A265" s="4" t="s">
        <v>1791</v>
      </c>
      <c r="B265" s="4" t="s">
        <v>852</v>
      </c>
      <c r="C265" s="4" t="s">
        <v>853</v>
      </c>
      <c r="D265" s="4" t="s">
        <v>588</v>
      </c>
      <c r="E265" s="4" t="s">
        <v>854</v>
      </c>
      <c r="F265" s="4" t="s">
        <v>1792</v>
      </c>
      <c r="G265" s="4" t="s">
        <v>590</v>
      </c>
      <c r="H265" s="4" t="s">
        <v>12</v>
      </c>
      <c r="I265" s="4" t="s">
        <v>1339</v>
      </c>
      <c r="J265" s="4" t="s">
        <v>1796</v>
      </c>
      <c r="K265" s="4" t="s">
        <v>1795</v>
      </c>
      <c r="L265" s="4">
        <v>34000</v>
      </c>
      <c r="M265" s="4"/>
    </row>
    <row r="266" spans="1:13" x14ac:dyDescent="0.25">
      <c r="A266" s="4" t="s">
        <v>1791</v>
      </c>
      <c r="B266" s="4" t="s">
        <v>899</v>
      </c>
      <c r="C266" s="4" t="s">
        <v>900</v>
      </c>
      <c r="D266" s="4" t="s">
        <v>901</v>
      </c>
      <c r="E266" s="4" t="s">
        <v>854</v>
      </c>
      <c r="F266" s="4" t="s">
        <v>1792</v>
      </c>
      <c r="G266" s="4" t="s">
        <v>596</v>
      </c>
      <c r="H266" s="4" t="s">
        <v>12</v>
      </c>
      <c r="I266" s="4" t="s">
        <v>1371</v>
      </c>
      <c r="J266" s="4" t="s">
        <v>1796</v>
      </c>
      <c r="K266" s="4" t="s">
        <v>1795</v>
      </c>
      <c r="L266" s="4">
        <v>19250</v>
      </c>
    </row>
    <row r="267" spans="1:13" x14ac:dyDescent="0.25">
      <c r="A267" s="4" t="s">
        <v>1791</v>
      </c>
      <c r="B267" s="4" t="s">
        <v>1250</v>
      </c>
      <c r="C267" s="4" t="s">
        <v>568</v>
      </c>
      <c r="D267" s="4" t="s">
        <v>569</v>
      </c>
      <c r="E267" s="4" t="s">
        <v>570</v>
      </c>
      <c r="F267" s="4" t="s">
        <v>1792</v>
      </c>
      <c r="G267" s="4" t="s">
        <v>1701</v>
      </c>
      <c r="H267" s="4" t="s">
        <v>23</v>
      </c>
      <c r="I267" s="4" t="s">
        <v>1702</v>
      </c>
      <c r="J267" s="4" t="s">
        <v>1793</v>
      </c>
      <c r="K267" s="4" t="s">
        <v>1795</v>
      </c>
      <c r="L267" s="4">
        <v>8000</v>
      </c>
    </row>
    <row r="268" spans="1:13" x14ac:dyDescent="0.25">
      <c r="A268" s="4" t="s">
        <v>1791</v>
      </c>
      <c r="B268" s="4" t="s">
        <v>1132</v>
      </c>
      <c r="C268" s="4" t="s">
        <v>540</v>
      </c>
      <c r="D268" s="4" t="s">
        <v>1120</v>
      </c>
      <c r="E268" s="4" t="s">
        <v>1133</v>
      </c>
      <c r="F268" s="4" t="s">
        <v>1792</v>
      </c>
      <c r="G268" s="4" t="s">
        <v>1576</v>
      </c>
      <c r="H268" s="4" t="s">
        <v>12</v>
      </c>
      <c r="I268" s="4" t="s">
        <v>1577</v>
      </c>
      <c r="J268" s="4" t="s">
        <v>1793</v>
      </c>
      <c r="K268" s="4" t="s">
        <v>1794</v>
      </c>
      <c r="L268" s="4">
        <v>39000</v>
      </c>
    </row>
    <row r="269" spans="1:13" x14ac:dyDescent="0.25">
      <c r="A269" s="4" t="s">
        <v>1791</v>
      </c>
      <c r="B269" s="4" t="s">
        <v>1041</v>
      </c>
      <c r="C269" s="4" t="s">
        <v>583</v>
      </c>
      <c r="D269" s="4" t="s">
        <v>584</v>
      </c>
      <c r="E269" s="4" t="s">
        <v>579</v>
      </c>
      <c r="F269" s="4" t="s">
        <v>1792</v>
      </c>
      <c r="G269" s="4" t="s">
        <v>1490</v>
      </c>
      <c r="H269" s="4" t="s">
        <v>12</v>
      </c>
      <c r="I269" s="4" t="s">
        <v>1491</v>
      </c>
      <c r="J269" s="4" t="s">
        <v>1793</v>
      </c>
      <c r="K269" s="4" t="s">
        <v>1795</v>
      </c>
      <c r="L269" s="4">
        <v>10500</v>
      </c>
    </row>
    <row r="270" spans="1:13" x14ac:dyDescent="0.25">
      <c r="A270" s="4" t="s">
        <v>1791</v>
      </c>
      <c r="B270" s="4" t="s">
        <v>1254</v>
      </c>
      <c r="C270" s="4" t="s">
        <v>434</v>
      </c>
      <c r="D270" s="4" t="s">
        <v>1255</v>
      </c>
      <c r="E270" s="4" t="s">
        <v>435</v>
      </c>
      <c r="F270" s="4" t="s">
        <v>1792</v>
      </c>
      <c r="G270" s="4" t="s">
        <v>436</v>
      </c>
      <c r="H270" s="4" t="s">
        <v>12</v>
      </c>
      <c r="I270" s="4" t="s">
        <v>1707</v>
      </c>
      <c r="J270" s="4" t="s">
        <v>1793</v>
      </c>
      <c r="K270" s="4" t="s">
        <v>1795</v>
      </c>
      <c r="L270" s="4">
        <v>4000</v>
      </c>
    </row>
    <row r="271" spans="1:13" x14ac:dyDescent="0.25">
      <c r="A271" s="4" t="s">
        <v>1791</v>
      </c>
      <c r="B271" s="4" t="s">
        <v>919</v>
      </c>
      <c r="C271" s="4" t="s">
        <v>920</v>
      </c>
      <c r="D271" s="4" t="s">
        <v>723</v>
      </c>
      <c r="E271" s="4" t="s">
        <v>719</v>
      </c>
      <c r="F271" s="4" t="s">
        <v>1792</v>
      </c>
      <c r="G271" s="4" t="s">
        <v>1385</v>
      </c>
      <c r="H271" s="4" t="s">
        <v>12</v>
      </c>
      <c r="I271" s="4" t="s">
        <v>1386</v>
      </c>
      <c r="J271" s="4" t="s">
        <v>1797</v>
      </c>
      <c r="K271" s="4" t="s">
        <v>1794</v>
      </c>
      <c r="L271" s="4">
        <v>27000</v>
      </c>
    </row>
    <row r="272" spans="1:13" x14ac:dyDescent="0.25">
      <c r="A272" s="4" t="s">
        <v>1791</v>
      </c>
      <c r="B272" s="4" t="s">
        <v>865</v>
      </c>
      <c r="C272" s="4" t="s">
        <v>866</v>
      </c>
      <c r="D272" s="4" t="s">
        <v>867</v>
      </c>
      <c r="E272" s="4" t="s">
        <v>395</v>
      </c>
      <c r="F272" s="4" t="s">
        <v>1792</v>
      </c>
      <c r="G272" s="4" t="s">
        <v>1346</v>
      </c>
      <c r="H272" s="4" t="s">
        <v>12</v>
      </c>
      <c r="I272" s="4" t="s">
        <v>1347</v>
      </c>
      <c r="J272" s="4" t="s">
        <v>1793</v>
      </c>
      <c r="K272" s="4" t="s">
        <v>1795</v>
      </c>
      <c r="L272" s="4">
        <v>6000</v>
      </c>
      <c r="M272" s="4"/>
    </row>
    <row r="273" spans="1:13" x14ac:dyDescent="0.25">
      <c r="A273" s="4" t="s">
        <v>1791</v>
      </c>
      <c r="B273" s="4" t="s">
        <v>1182</v>
      </c>
      <c r="C273" s="4" t="s">
        <v>524</v>
      </c>
      <c r="D273" s="4" t="s">
        <v>1183</v>
      </c>
      <c r="E273" s="4" t="s">
        <v>521</v>
      </c>
      <c r="F273" s="4" t="s">
        <v>1792</v>
      </c>
      <c r="G273" s="4" t="s">
        <v>525</v>
      </c>
      <c r="H273" s="4" t="s">
        <v>23</v>
      </c>
      <c r="I273" s="4" t="s">
        <v>1627</v>
      </c>
      <c r="J273" s="4" t="s">
        <v>1793</v>
      </c>
      <c r="K273" s="4" t="s">
        <v>1794</v>
      </c>
      <c r="L273" s="4">
        <v>2100</v>
      </c>
    </row>
    <row r="274" spans="1:13" x14ac:dyDescent="0.25">
      <c r="A274" s="4" t="s">
        <v>1791</v>
      </c>
      <c r="B274" s="4" t="s">
        <v>1182</v>
      </c>
      <c r="C274" s="4" t="s">
        <v>526</v>
      </c>
      <c r="D274" s="4" t="s">
        <v>1315</v>
      </c>
      <c r="E274" s="4" t="s">
        <v>521</v>
      </c>
      <c r="F274" s="4" t="s">
        <v>1792</v>
      </c>
      <c r="G274" s="4" t="s">
        <v>1778</v>
      </c>
      <c r="H274" s="4" t="s">
        <v>12</v>
      </c>
      <c r="I274" s="4" t="s">
        <v>1779</v>
      </c>
      <c r="J274" s="4" t="s">
        <v>1793</v>
      </c>
      <c r="K274" s="4" t="s">
        <v>1794</v>
      </c>
      <c r="L274" s="4">
        <v>3000</v>
      </c>
    </row>
    <row r="275" spans="1:13" x14ac:dyDescent="0.25">
      <c r="A275" s="4" t="s">
        <v>1791</v>
      </c>
      <c r="B275" s="4" t="s">
        <v>1261</v>
      </c>
      <c r="C275" s="4" t="s">
        <v>528</v>
      </c>
      <c r="D275" s="4" t="s">
        <v>1183</v>
      </c>
      <c r="E275" s="4" t="s">
        <v>521</v>
      </c>
      <c r="F275" s="4" t="s">
        <v>1792</v>
      </c>
      <c r="G275" s="4" t="s">
        <v>1711</v>
      </c>
      <c r="H275" s="4" t="s">
        <v>12</v>
      </c>
      <c r="I275" s="4" t="s">
        <v>1712</v>
      </c>
      <c r="J275" s="4" t="s">
        <v>1793</v>
      </c>
      <c r="K275" s="4" t="s">
        <v>1795</v>
      </c>
      <c r="L275" s="4">
        <v>31000</v>
      </c>
    </row>
    <row r="276" spans="1:13" x14ac:dyDescent="0.25">
      <c r="A276" s="4" t="s">
        <v>1791</v>
      </c>
      <c r="B276" s="4" t="s">
        <v>1070</v>
      </c>
      <c r="C276" s="4" t="s">
        <v>956</v>
      </c>
      <c r="D276" s="4" t="s">
        <v>1071</v>
      </c>
      <c r="E276" s="4" t="s">
        <v>545</v>
      </c>
      <c r="F276" s="4" t="s">
        <v>1792</v>
      </c>
      <c r="G276" s="4" t="s">
        <v>1514</v>
      </c>
      <c r="H276" s="4" t="s">
        <v>12</v>
      </c>
      <c r="I276" s="4" t="s">
        <v>1515</v>
      </c>
      <c r="J276" s="4" t="s">
        <v>1793</v>
      </c>
      <c r="K276" s="4" t="s">
        <v>1795</v>
      </c>
      <c r="L276" s="4">
        <v>93000</v>
      </c>
    </row>
    <row r="277" spans="1:13" x14ac:dyDescent="0.25">
      <c r="A277" s="4" t="s">
        <v>1791</v>
      </c>
      <c r="B277" s="4" t="s">
        <v>955</v>
      </c>
      <c r="C277" s="4" t="s">
        <v>956</v>
      </c>
      <c r="D277" s="4" t="s">
        <v>544</v>
      </c>
      <c r="E277" s="4" t="s">
        <v>545</v>
      </c>
      <c r="F277" s="4" t="s">
        <v>1792</v>
      </c>
      <c r="G277" s="4" t="s">
        <v>1413</v>
      </c>
      <c r="H277" s="4" t="s">
        <v>12</v>
      </c>
      <c r="I277" s="4" t="s">
        <v>1414</v>
      </c>
      <c r="J277" s="4" t="s">
        <v>1793</v>
      </c>
      <c r="K277" s="4" t="s">
        <v>1795</v>
      </c>
      <c r="L277" s="4">
        <v>92000</v>
      </c>
    </row>
    <row r="278" spans="1:13" x14ac:dyDescent="0.25">
      <c r="A278" s="4" t="s">
        <v>1791</v>
      </c>
      <c r="B278" s="4" t="s">
        <v>1018</v>
      </c>
      <c r="C278" s="4" t="s">
        <v>454</v>
      </c>
      <c r="D278" s="4" t="s">
        <v>1064</v>
      </c>
      <c r="E278" s="4" t="s">
        <v>1020</v>
      </c>
      <c r="F278" s="4" t="s">
        <v>1792</v>
      </c>
      <c r="G278" s="4" t="s">
        <v>1508</v>
      </c>
      <c r="H278" s="4" t="s">
        <v>12</v>
      </c>
      <c r="I278" s="4" t="s">
        <v>1509</v>
      </c>
      <c r="J278" s="4" t="s">
        <v>1793</v>
      </c>
      <c r="K278" s="4" t="s">
        <v>1794</v>
      </c>
      <c r="L278" s="4">
        <v>38000</v>
      </c>
    </row>
    <row r="279" spans="1:13" x14ac:dyDescent="0.25">
      <c r="A279" s="4" t="s">
        <v>1791</v>
      </c>
      <c r="B279" s="4" t="s">
        <v>1320</v>
      </c>
      <c r="C279" s="4" t="s">
        <v>1321</v>
      </c>
      <c r="D279" s="4" t="s">
        <v>1322</v>
      </c>
      <c r="E279" s="4" t="s">
        <v>1020</v>
      </c>
      <c r="F279" s="4" t="s">
        <v>1792</v>
      </c>
      <c r="G279" s="4" t="s">
        <v>1783</v>
      </c>
      <c r="H279" s="4" t="s">
        <v>12</v>
      </c>
      <c r="I279" s="4" t="s">
        <v>1784</v>
      </c>
      <c r="J279" s="4" t="s">
        <v>1809</v>
      </c>
      <c r="K279" s="4" t="s">
        <v>1794</v>
      </c>
      <c r="L279" s="4">
        <v>24000</v>
      </c>
    </row>
    <row r="280" spans="1:13" x14ac:dyDescent="0.25">
      <c r="A280" s="4" t="s">
        <v>1791</v>
      </c>
      <c r="B280" s="4" t="s">
        <v>1310</v>
      </c>
      <c r="C280" s="4" t="s">
        <v>1311</v>
      </c>
      <c r="D280" s="4" t="s">
        <v>1302</v>
      </c>
      <c r="E280" s="4" t="s">
        <v>530</v>
      </c>
      <c r="F280" s="4" t="s">
        <v>1792</v>
      </c>
      <c r="G280" s="4" t="s">
        <v>1775</v>
      </c>
      <c r="H280" s="4" t="s">
        <v>12</v>
      </c>
      <c r="I280" s="4" t="s">
        <v>1776</v>
      </c>
      <c r="J280" s="4" t="s">
        <v>1793</v>
      </c>
      <c r="K280" s="4" t="s">
        <v>1794</v>
      </c>
      <c r="L280" s="4">
        <v>12000</v>
      </c>
    </row>
    <row r="281" spans="1:13" x14ac:dyDescent="0.25">
      <c r="A281" s="4" t="s">
        <v>1791</v>
      </c>
      <c r="B281" s="4" t="s">
        <v>1116</v>
      </c>
      <c r="C281" s="4" t="s">
        <v>1117</v>
      </c>
      <c r="D281" s="4" t="s">
        <v>1118</v>
      </c>
      <c r="E281" s="4" t="s">
        <v>530</v>
      </c>
      <c r="F281" s="4" t="s">
        <v>1792</v>
      </c>
      <c r="G281" s="4" t="s">
        <v>1557</v>
      </c>
      <c r="H281" s="4" t="s">
        <v>12</v>
      </c>
      <c r="I281" s="4" t="s">
        <v>1558</v>
      </c>
      <c r="J281" s="4" t="s">
        <v>1793</v>
      </c>
      <c r="K281" s="4" t="s">
        <v>1795</v>
      </c>
      <c r="L281" s="4">
        <v>76000</v>
      </c>
    </row>
    <row r="282" spans="1:13" x14ac:dyDescent="0.25">
      <c r="A282" s="4" t="s">
        <v>1791</v>
      </c>
      <c r="B282" s="4" t="s">
        <v>1152</v>
      </c>
      <c r="C282" s="4" t="s">
        <v>1117</v>
      </c>
      <c r="D282" s="4" t="s">
        <v>1118</v>
      </c>
      <c r="E282" s="4" t="s">
        <v>530</v>
      </c>
      <c r="F282" s="4" t="s">
        <v>1792</v>
      </c>
      <c r="G282" s="4" t="s">
        <v>1590</v>
      </c>
      <c r="H282" s="4" t="s">
        <v>12</v>
      </c>
      <c r="I282" s="4" t="s">
        <v>1591</v>
      </c>
      <c r="J282" s="4" t="s">
        <v>1793</v>
      </c>
      <c r="K282" s="4" t="s">
        <v>1794</v>
      </c>
      <c r="L282" s="4">
        <v>141000</v>
      </c>
    </row>
    <row r="283" spans="1:13" x14ac:dyDescent="0.25">
      <c r="A283" s="4" t="s">
        <v>1791</v>
      </c>
      <c r="B283" s="4" t="s">
        <v>1300</v>
      </c>
      <c r="C283" s="4" t="s">
        <v>1301</v>
      </c>
      <c r="D283" s="4" t="s">
        <v>1302</v>
      </c>
      <c r="E283" s="4" t="s">
        <v>530</v>
      </c>
      <c r="F283" s="4" t="s">
        <v>1792</v>
      </c>
      <c r="G283" s="4" t="s">
        <v>1766</v>
      </c>
      <c r="H283" s="4" t="s">
        <v>12</v>
      </c>
      <c r="I283" s="4" t="s">
        <v>1767</v>
      </c>
      <c r="J283" s="4" t="s">
        <v>1793</v>
      </c>
      <c r="K283" s="4" t="s">
        <v>1794</v>
      </c>
      <c r="L283" s="4">
        <v>44000</v>
      </c>
    </row>
    <row r="284" spans="1:13" x14ac:dyDescent="0.25">
      <c r="A284" s="4" t="s">
        <v>1791</v>
      </c>
      <c r="B284" s="4" t="s">
        <v>839</v>
      </c>
      <c r="C284" s="4" t="s">
        <v>520</v>
      </c>
      <c r="D284" s="4" t="s">
        <v>840</v>
      </c>
      <c r="E284" s="4" t="s">
        <v>521</v>
      </c>
      <c r="F284" s="4" t="s">
        <v>1792</v>
      </c>
      <c r="G284" s="4" t="s">
        <v>1329</v>
      </c>
      <c r="H284" s="4" t="s">
        <v>12</v>
      </c>
      <c r="I284" s="4" t="s">
        <v>1330</v>
      </c>
      <c r="J284" s="4" t="s">
        <v>1793</v>
      </c>
      <c r="K284" s="4" t="s">
        <v>1795</v>
      </c>
      <c r="L284" s="4">
        <v>67000</v>
      </c>
      <c r="M284" s="4"/>
    </row>
    <row r="285" spans="1:13" x14ac:dyDescent="0.25">
      <c r="A285" s="4" t="s">
        <v>1791</v>
      </c>
      <c r="B285" s="4" t="s">
        <v>839</v>
      </c>
      <c r="C285" s="4" t="s">
        <v>520</v>
      </c>
      <c r="D285" s="4" t="s">
        <v>840</v>
      </c>
      <c r="E285" s="4" t="s">
        <v>521</v>
      </c>
      <c r="F285" s="4" t="s">
        <v>1792</v>
      </c>
      <c r="G285" s="4" t="s">
        <v>1356</v>
      </c>
      <c r="H285" s="4" t="s">
        <v>12</v>
      </c>
      <c r="I285" s="4" t="s">
        <v>1357</v>
      </c>
      <c r="J285" s="4" t="s">
        <v>1793</v>
      </c>
      <c r="K285" s="4" t="s">
        <v>1795</v>
      </c>
      <c r="L285" s="4">
        <v>53000</v>
      </c>
    </row>
    <row r="286" spans="1:13" x14ac:dyDescent="0.25">
      <c r="A286" s="4" t="s">
        <v>1791</v>
      </c>
      <c r="B286" s="4" t="s">
        <v>1250</v>
      </c>
      <c r="C286" s="4" t="s">
        <v>568</v>
      </c>
      <c r="D286" s="4" t="s">
        <v>569</v>
      </c>
      <c r="E286" s="4" t="s">
        <v>570</v>
      </c>
      <c r="F286" s="4" t="s">
        <v>1792</v>
      </c>
      <c r="G286" s="4" t="s">
        <v>1761</v>
      </c>
      <c r="H286" s="4" t="s">
        <v>23</v>
      </c>
      <c r="I286" s="4" t="s">
        <v>1762</v>
      </c>
      <c r="J286" s="4" t="s">
        <v>1793</v>
      </c>
      <c r="K286" s="4" t="s">
        <v>1794</v>
      </c>
      <c r="L286" s="4">
        <v>16000</v>
      </c>
    </row>
    <row r="287" spans="1:13" x14ac:dyDescent="0.25">
      <c r="A287" s="4" t="s">
        <v>1791</v>
      </c>
      <c r="B287" s="4" t="s">
        <v>1051</v>
      </c>
      <c r="C287" s="4" t="s">
        <v>605</v>
      </c>
      <c r="D287" s="4" t="s">
        <v>606</v>
      </c>
      <c r="E287" s="4" t="s">
        <v>607</v>
      </c>
      <c r="F287" s="4" t="s">
        <v>1792</v>
      </c>
      <c r="G287" s="4" t="s">
        <v>1496</v>
      </c>
      <c r="H287" s="4" t="s">
        <v>23</v>
      </c>
      <c r="I287" s="4" t="s">
        <v>1497</v>
      </c>
      <c r="J287" s="4" t="s">
        <v>1793</v>
      </c>
      <c r="K287" s="4" t="s">
        <v>1794</v>
      </c>
      <c r="L287" s="4">
        <v>13000</v>
      </c>
    </row>
    <row r="288" spans="1:13" x14ac:dyDescent="0.25">
      <c r="A288" s="4" t="s">
        <v>1791</v>
      </c>
      <c r="B288" s="4" t="s">
        <v>1044</v>
      </c>
      <c r="C288" s="4" t="s">
        <v>1045</v>
      </c>
      <c r="D288" s="4" t="s">
        <v>1046</v>
      </c>
      <c r="E288" s="4" t="s">
        <v>1047</v>
      </c>
      <c r="F288" s="4" t="s">
        <v>1792</v>
      </c>
      <c r="G288" s="4" t="s">
        <v>694</v>
      </c>
      <c r="H288" s="4" t="s">
        <v>23</v>
      </c>
      <c r="I288" s="4"/>
      <c r="J288" s="4" t="s">
        <v>1793</v>
      </c>
      <c r="K288" s="4" t="s">
        <v>1794</v>
      </c>
      <c r="L288" s="4">
        <v>29000</v>
      </c>
    </row>
    <row r="289" spans="1:13" x14ac:dyDescent="0.25">
      <c r="A289" s="4" t="s">
        <v>1791</v>
      </c>
      <c r="B289" s="4" t="s">
        <v>1100</v>
      </c>
      <c r="C289" s="4" t="s">
        <v>449</v>
      </c>
      <c r="D289" s="4" t="s">
        <v>1101</v>
      </c>
      <c r="E289" s="4" t="s">
        <v>450</v>
      </c>
      <c r="F289" s="4" t="s">
        <v>1792</v>
      </c>
      <c r="G289" s="4" t="s">
        <v>451</v>
      </c>
      <c r="H289" s="4" t="s">
        <v>23</v>
      </c>
      <c r="I289" s="4" t="s">
        <v>1543</v>
      </c>
      <c r="J289" s="4" t="s">
        <v>1793</v>
      </c>
      <c r="K289" s="4" t="s">
        <v>1794</v>
      </c>
      <c r="L289" s="4">
        <v>11000</v>
      </c>
    </row>
    <row r="290" spans="1:13" x14ac:dyDescent="0.25">
      <c r="A290" s="4" t="s">
        <v>1791</v>
      </c>
      <c r="B290" s="4" t="s">
        <v>934</v>
      </c>
      <c r="C290" s="4" t="s">
        <v>685</v>
      </c>
      <c r="D290" s="4" t="s">
        <v>935</v>
      </c>
      <c r="E290" s="4" t="s">
        <v>379</v>
      </c>
      <c r="F290" s="4" t="s">
        <v>1792</v>
      </c>
      <c r="G290" s="4" t="s">
        <v>686</v>
      </c>
      <c r="H290" s="4" t="s">
        <v>23</v>
      </c>
      <c r="I290" s="4" t="s">
        <v>1402</v>
      </c>
      <c r="J290" s="4" t="s">
        <v>1793</v>
      </c>
      <c r="K290" s="4" t="s">
        <v>1800</v>
      </c>
      <c r="L290" s="4">
        <v>21000</v>
      </c>
    </row>
    <row r="291" spans="1:13" x14ac:dyDescent="0.25">
      <c r="A291" s="4" t="s">
        <v>1791</v>
      </c>
      <c r="B291" s="4" t="s">
        <v>1216</v>
      </c>
      <c r="C291" s="4" t="s">
        <v>1217</v>
      </c>
      <c r="D291" s="4" t="s">
        <v>1214</v>
      </c>
      <c r="E291" s="4" t="s">
        <v>563</v>
      </c>
      <c r="F291" s="4" t="s">
        <v>1792</v>
      </c>
      <c r="G291" s="4" t="s">
        <v>565</v>
      </c>
      <c r="H291" s="4" t="s">
        <v>23</v>
      </c>
      <c r="I291" s="4" t="s">
        <v>1663</v>
      </c>
      <c r="J291" s="4" t="s">
        <v>1793</v>
      </c>
      <c r="K291" s="4" t="s">
        <v>1794</v>
      </c>
      <c r="L291" s="4">
        <v>4000</v>
      </c>
    </row>
    <row r="292" spans="1:13" x14ac:dyDescent="0.25">
      <c r="A292" s="4" t="s">
        <v>1791</v>
      </c>
      <c r="B292" s="4" t="s">
        <v>1229</v>
      </c>
      <c r="C292" s="4" t="s">
        <v>1230</v>
      </c>
      <c r="D292" s="4" t="s">
        <v>1167</v>
      </c>
      <c r="E292" s="4" t="s">
        <v>1168</v>
      </c>
      <c r="F292" s="4" t="s">
        <v>1792</v>
      </c>
      <c r="G292" s="4" t="s">
        <v>1672</v>
      </c>
      <c r="H292" s="4" t="s">
        <v>23</v>
      </c>
      <c r="I292" s="4" t="s">
        <v>1673</v>
      </c>
      <c r="J292" s="4" t="s">
        <v>1796</v>
      </c>
      <c r="K292" s="4" t="s">
        <v>1795</v>
      </c>
      <c r="L292" s="4">
        <v>29000</v>
      </c>
    </row>
    <row r="293" spans="1:13" x14ac:dyDescent="0.25">
      <c r="A293" s="4" t="s">
        <v>1791</v>
      </c>
      <c r="B293" s="4" t="s">
        <v>1029</v>
      </c>
      <c r="C293" s="4" t="s">
        <v>1030</v>
      </c>
      <c r="D293" s="4" t="s">
        <v>1031</v>
      </c>
      <c r="E293" s="4" t="s">
        <v>586</v>
      </c>
      <c r="F293" s="4" t="s">
        <v>1792</v>
      </c>
      <c r="G293" s="4" t="s">
        <v>587</v>
      </c>
      <c r="H293" s="4" t="s">
        <v>23</v>
      </c>
      <c r="I293" s="4" t="s">
        <v>1479</v>
      </c>
      <c r="J293" s="4" t="s">
        <v>1793</v>
      </c>
      <c r="K293" s="4" t="s">
        <v>1794</v>
      </c>
      <c r="L293" s="4">
        <v>29000</v>
      </c>
      <c r="M293" s="4"/>
    </row>
  </sheetData>
  <autoFilter ref="A1:M1" xr:uid="{00000000-0009-0000-0000-000010000000}">
    <sortState xmlns:xlrd2="http://schemas.microsoft.com/office/spreadsheetml/2017/richdata2" ref="A2:M293">
      <sortCondition ref="G1"/>
    </sortState>
  </autoFilter>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50"/>
  <sheetViews>
    <sheetView workbookViewId="0">
      <selection activeCell="B1" sqref="B1"/>
    </sheetView>
  </sheetViews>
  <sheetFormatPr defaultRowHeight="15" x14ac:dyDescent="0.25"/>
  <cols>
    <col min="1" max="1" width="26.140625" bestFit="1" customWidth="1"/>
    <col min="2" max="2" width="77.28515625" bestFit="1" customWidth="1"/>
    <col min="3" max="3" width="8" style="2" bestFit="1" customWidth="1"/>
    <col min="4" max="4" width="7.5703125" style="2" bestFit="1" customWidth="1"/>
  </cols>
  <sheetData>
    <row r="1" spans="1:4" x14ac:dyDescent="0.25">
      <c r="B1" t="s">
        <v>278</v>
      </c>
    </row>
    <row r="2" spans="1:4" ht="94.5" x14ac:dyDescent="0.25">
      <c r="A2" t="s">
        <v>319</v>
      </c>
      <c r="B2" t="s">
        <v>5</v>
      </c>
      <c r="C2" s="1" t="s">
        <v>276</v>
      </c>
      <c r="D2" s="1" t="s">
        <v>277</v>
      </c>
    </row>
    <row r="3" spans="1:4" x14ac:dyDescent="0.25">
      <c r="A3">
        <v>10942801</v>
      </c>
      <c r="B3" t="s">
        <v>193</v>
      </c>
      <c r="C3" s="2">
        <v>278000</v>
      </c>
      <c r="D3" s="3">
        <f t="shared" ref="D3:D34" si="0">C3/2</f>
        <v>139000</v>
      </c>
    </row>
    <row r="4" spans="1:4" x14ac:dyDescent="0.25">
      <c r="A4">
        <v>11043728</v>
      </c>
      <c r="B4" t="s">
        <v>174</v>
      </c>
      <c r="C4" s="2">
        <v>117000</v>
      </c>
      <c r="D4" s="3">
        <f t="shared" si="0"/>
        <v>58500</v>
      </c>
    </row>
    <row r="5" spans="1:4" x14ac:dyDescent="0.25">
      <c r="A5">
        <v>11410616</v>
      </c>
      <c r="B5" t="s">
        <v>272</v>
      </c>
      <c r="C5" s="2">
        <v>182000</v>
      </c>
      <c r="D5" s="3">
        <f t="shared" si="0"/>
        <v>91000</v>
      </c>
    </row>
    <row r="6" spans="1:4" x14ac:dyDescent="0.25">
      <c r="A6">
        <v>420082654</v>
      </c>
      <c r="B6" t="s">
        <v>203</v>
      </c>
      <c r="C6" s="2">
        <v>216000</v>
      </c>
      <c r="D6" s="3">
        <f t="shared" si="0"/>
        <v>108000</v>
      </c>
    </row>
    <row r="7" spans="1:4" x14ac:dyDescent="0.25">
      <c r="A7" t="s">
        <v>294</v>
      </c>
      <c r="B7" t="s">
        <v>252</v>
      </c>
      <c r="C7" s="2">
        <v>218000</v>
      </c>
      <c r="D7" s="3">
        <f t="shared" si="0"/>
        <v>109000</v>
      </c>
    </row>
    <row r="8" spans="1:4" x14ac:dyDescent="0.25">
      <c r="A8" t="s">
        <v>295</v>
      </c>
      <c r="B8" t="s">
        <v>253</v>
      </c>
      <c r="C8" s="2">
        <v>235000</v>
      </c>
      <c r="D8" s="3">
        <f t="shared" si="0"/>
        <v>117500</v>
      </c>
    </row>
    <row r="9" spans="1:4" x14ac:dyDescent="0.25">
      <c r="A9" t="s">
        <v>283</v>
      </c>
      <c r="B9" t="s">
        <v>171</v>
      </c>
      <c r="C9" s="2">
        <v>205000</v>
      </c>
      <c r="D9" s="3">
        <f t="shared" si="0"/>
        <v>102500</v>
      </c>
    </row>
    <row r="10" spans="1:4" x14ac:dyDescent="0.25">
      <c r="A10" t="s">
        <v>318</v>
      </c>
      <c r="B10" t="s">
        <v>262</v>
      </c>
      <c r="C10" s="2">
        <v>192000</v>
      </c>
      <c r="D10" s="3">
        <f t="shared" si="0"/>
        <v>96000</v>
      </c>
    </row>
    <row r="11" spans="1:4" x14ac:dyDescent="0.25">
      <c r="A11" t="s">
        <v>298</v>
      </c>
      <c r="B11" t="s">
        <v>263</v>
      </c>
      <c r="C11" s="2">
        <v>116000</v>
      </c>
      <c r="D11" s="3">
        <f t="shared" si="0"/>
        <v>58000</v>
      </c>
    </row>
    <row r="12" spans="1:4" x14ac:dyDescent="0.25">
      <c r="A12" t="s">
        <v>291</v>
      </c>
      <c r="B12" t="s">
        <v>202</v>
      </c>
      <c r="C12" s="2">
        <v>392000</v>
      </c>
      <c r="D12" s="3">
        <f t="shared" si="0"/>
        <v>196000</v>
      </c>
    </row>
    <row r="13" spans="1:4" x14ac:dyDescent="0.25">
      <c r="A13" t="s">
        <v>309</v>
      </c>
      <c r="B13" t="s">
        <v>214</v>
      </c>
      <c r="C13" s="2">
        <v>22000</v>
      </c>
      <c r="D13" s="3">
        <f t="shared" si="0"/>
        <v>11000</v>
      </c>
    </row>
    <row r="14" spans="1:4" x14ac:dyDescent="0.25">
      <c r="A14" t="s">
        <v>292</v>
      </c>
      <c r="B14" t="s">
        <v>211</v>
      </c>
      <c r="C14" s="2">
        <v>104000</v>
      </c>
      <c r="D14" s="3">
        <f t="shared" si="0"/>
        <v>52000</v>
      </c>
    </row>
    <row r="15" spans="1:4" x14ac:dyDescent="0.25">
      <c r="A15" t="s">
        <v>300</v>
      </c>
      <c r="B15" t="s">
        <v>274</v>
      </c>
      <c r="C15" s="2">
        <v>91000</v>
      </c>
      <c r="D15" s="3">
        <f t="shared" si="0"/>
        <v>45500</v>
      </c>
    </row>
    <row r="16" spans="1:4" x14ac:dyDescent="0.25">
      <c r="A16" t="s">
        <v>282</v>
      </c>
      <c r="B16" t="s">
        <v>166</v>
      </c>
      <c r="C16" s="2">
        <v>93000</v>
      </c>
      <c r="D16" s="3">
        <f t="shared" si="0"/>
        <v>46500</v>
      </c>
    </row>
    <row r="17" spans="1:4" x14ac:dyDescent="0.25">
      <c r="A17" t="s">
        <v>289</v>
      </c>
      <c r="B17" t="s">
        <v>189</v>
      </c>
      <c r="C17" s="2">
        <v>71000</v>
      </c>
      <c r="D17" s="3">
        <f t="shared" si="0"/>
        <v>35500</v>
      </c>
    </row>
    <row r="18" spans="1:4" x14ac:dyDescent="0.25">
      <c r="A18" t="s">
        <v>288</v>
      </c>
      <c r="B18" t="s">
        <v>188</v>
      </c>
      <c r="C18" s="2">
        <v>105000</v>
      </c>
      <c r="D18" s="3">
        <f t="shared" si="0"/>
        <v>52500</v>
      </c>
    </row>
    <row r="19" spans="1:4" x14ac:dyDescent="0.25">
      <c r="A19" t="s">
        <v>315</v>
      </c>
      <c r="B19" t="s">
        <v>250</v>
      </c>
      <c r="C19" s="2">
        <v>479000</v>
      </c>
      <c r="D19" s="3">
        <f t="shared" si="0"/>
        <v>239500</v>
      </c>
    </row>
    <row r="20" spans="1:4" x14ac:dyDescent="0.25">
      <c r="A20" t="s">
        <v>316</v>
      </c>
      <c r="B20" t="s">
        <v>251</v>
      </c>
      <c r="C20" s="2">
        <v>484000</v>
      </c>
      <c r="D20" s="3">
        <f t="shared" si="0"/>
        <v>242000</v>
      </c>
    </row>
    <row r="21" spans="1:4" x14ac:dyDescent="0.25">
      <c r="A21" t="s">
        <v>312</v>
      </c>
      <c r="B21" t="s">
        <v>141</v>
      </c>
      <c r="C21" s="2">
        <v>58750</v>
      </c>
      <c r="D21" s="3">
        <f t="shared" si="0"/>
        <v>29375</v>
      </c>
    </row>
    <row r="22" spans="1:4" x14ac:dyDescent="0.25">
      <c r="A22" t="s">
        <v>313</v>
      </c>
      <c r="B22" t="s">
        <v>142</v>
      </c>
      <c r="C22" s="2">
        <v>122500</v>
      </c>
      <c r="D22" s="3">
        <f t="shared" si="0"/>
        <v>61250</v>
      </c>
    </row>
    <row r="23" spans="1:4" x14ac:dyDescent="0.25">
      <c r="A23" t="s">
        <v>314</v>
      </c>
      <c r="B23" t="s">
        <v>143</v>
      </c>
      <c r="C23" s="2">
        <v>203000</v>
      </c>
      <c r="D23" s="3">
        <f t="shared" si="0"/>
        <v>101500</v>
      </c>
    </row>
    <row r="24" spans="1:4" x14ac:dyDescent="0.25">
      <c r="A24" t="s">
        <v>310</v>
      </c>
      <c r="B24" t="s">
        <v>258</v>
      </c>
      <c r="C24" s="2">
        <v>161000</v>
      </c>
      <c r="D24" s="3">
        <f t="shared" si="0"/>
        <v>80500</v>
      </c>
    </row>
    <row r="25" spans="1:4" x14ac:dyDescent="0.25">
      <c r="A25" t="s">
        <v>279</v>
      </c>
      <c r="B25" t="s">
        <v>133</v>
      </c>
      <c r="C25" s="2">
        <v>101000</v>
      </c>
      <c r="D25" s="3">
        <f t="shared" si="0"/>
        <v>50500</v>
      </c>
    </row>
    <row r="26" spans="1:4" x14ac:dyDescent="0.25">
      <c r="A26" t="s">
        <v>281</v>
      </c>
      <c r="B26" t="s">
        <v>164</v>
      </c>
      <c r="C26" s="2">
        <v>220000</v>
      </c>
      <c r="D26" s="3">
        <f t="shared" si="0"/>
        <v>110000</v>
      </c>
    </row>
    <row r="27" spans="1:4" x14ac:dyDescent="0.25">
      <c r="A27" t="s">
        <v>280</v>
      </c>
      <c r="B27" t="s">
        <v>163</v>
      </c>
      <c r="C27" s="2">
        <v>321000</v>
      </c>
      <c r="D27" s="3">
        <f t="shared" si="0"/>
        <v>160500</v>
      </c>
    </row>
    <row r="28" spans="1:4" x14ac:dyDescent="0.25">
      <c r="A28" t="s">
        <v>306</v>
      </c>
      <c r="B28" t="s">
        <v>165</v>
      </c>
      <c r="C28" s="2">
        <v>138000</v>
      </c>
      <c r="D28" s="3">
        <f t="shared" si="0"/>
        <v>69000</v>
      </c>
    </row>
    <row r="29" spans="1:4" x14ac:dyDescent="0.25">
      <c r="A29" t="s">
        <v>284</v>
      </c>
      <c r="B29" t="s">
        <v>178</v>
      </c>
      <c r="C29" s="2">
        <v>191000</v>
      </c>
      <c r="D29" s="3">
        <f t="shared" si="0"/>
        <v>95500</v>
      </c>
    </row>
    <row r="30" spans="1:4" x14ac:dyDescent="0.25">
      <c r="A30" t="s">
        <v>285</v>
      </c>
      <c r="B30" t="s">
        <v>179</v>
      </c>
      <c r="C30" s="2">
        <v>81000</v>
      </c>
      <c r="D30" s="3">
        <f t="shared" si="0"/>
        <v>40500</v>
      </c>
    </row>
    <row r="31" spans="1:4" x14ac:dyDescent="0.25">
      <c r="A31" t="s">
        <v>287</v>
      </c>
      <c r="B31" t="s">
        <v>185</v>
      </c>
      <c r="C31" s="2">
        <v>240000</v>
      </c>
      <c r="D31" s="3">
        <f t="shared" si="0"/>
        <v>120000</v>
      </c>
    </row>
    <row r="32" spans="1:4" x14ac:dyDescent="0.25">
      <c r="A32" t="s">
        <v>290</v>
      </c>
      <c r="B32" t="s">
        <v>192</v>
      </c>
      <c r="C32" s="2">
        <v>151000</v>
      </c>
      <c r="D32" s="3">
        <f t="shared" si="0"/>
        <v>75500</v>
      </c>
    </row>
    <row r="33" spans="1:4" x14ac:dyDescent="0.25">
      <c r="A33" t="s">
        <v>293</v>
      </c>
      <c r="B33" t="s">
        <v>238</v>
      </c>
      <c r="C33" s="2">
        <v>14000</v>
      </c>
      <c r="D33" s="3">
        <f t="shared" si="0"/>
        <v>7000</v>
      </c>
    </row>
    <row r="34" spans="1:4" x14ac:dyDescent="0.25">
      <c r="A34" t="s">
        <v>317</v>
      </c>
      <c r="B34" t="s">
        <v>254</v>
      </c>
      <c r="C34" s="2">
        <v>68000</v>
      </c>
      <c r="D34" s="3">
        <f t="shared" si="0"/>
        <v>34000</v>
      </c>
    </row>
    <row r="35" spans="1:4" x14ac:dyDescent="0.25">
      <c r="A35" t="s">
        <v>308</v>
      </c>
      <c r="B35" t="s">
        <v>206</v>
      </c>
      <c r="C35" s="2">
        <v>227000</v>
      </c>
      <c r="D35" s="3">
        <f t="shared" ref="D35:D66" si="1">C35/2</f>
        <v>113500</v>
      </c>
    </row>
    <row r="36" spans="1:4" x14ac:dyDescent="0.25">
      <c r="A36" t="s">
        <v>307</v>
      </c>
      <c r="B36" t="s">
        <v>196</v>
      </c>
      <c r="C36" s="2">
        <v>392000</v>
      </c>
      <c r="D36" s="3">
        <f t="shared" si="1"/>
        <v>196000</v>
      </c>
    </row>
    <row r="37" spans="1:4" x14ac:dyDescent="0.25">
      <c r="A37" t="s">
        <v>296</v>
      </c>
      <c r="B37" t="s">
        <v>255</v>
      </c>
      <c r="C37" s="2">
        <v>105000</v>
      </c>
      <c r="D37" s="3">
        <f t="shared" si="1"/>
        <v>52500</v>
      </c>
    </row>
    <row r="38" spans="1:4" x14ac:dyDescent="0.25">
      <c r="A38" t="s">
        <v>286</v>
      </c>
      <c r="B38" t="s">
        <v>181</v>
      </c>
      <c r="C38" s="2">
        <v>106000</v>
      </c>
      <c r="D38" s="3">
        <f t="shared" si="1"/>
        <v>53000</v>
      </c>
    </row>
    <row r="39" spans="1:4" x14ac:dyDescent="0.25">
      <c r="A39" t="s">
        <v>297</v>
      </c>
      <c r="B39" t="s">
        <v>257</v>
      </c>
      <c r="C39" s="2">
        <v>41000</v>
      </c>
      <c r="D39" s="3">
        <f t="shared" si="1"/>
        <v>20500</v>
      </c>
    </row>
    <row r="40" spans="1:4" x14ac:dyDescent="0.25">
      <c r="A40" t="s">
        <v>304</v>
      </c>
      <c r="B40" t="s">
        <v>161</v>
      </c>
      <c r="C40" s="2">
        <v>59000</v>
      </c>
      <c r="D40" s="3">
        <f t="shared" si="1"/>
        <v>29500</v>
      </c>
    </row>
    <row r="41" spans="1:4" x14ac:dyDescent="0.25">
      <c r="A41" t="s">
        <v>305</v>
      </c>
      <c r="B41" t="s">
        <v>162</v>
      </c>
      <c r="C41" s="2">
        <v>35000</v>
      </c>
      <c r="D41" s="3">
        <f t="shared" si="1"/>
        <v>17500</v>
      </c>
    </row>
    <row r="42" spans="1:4" x14ac:dyDescent="0.25">
      <c r="A42" t="s">
        <v>302</v>
      </c>
      <c r="B42" t="s">
        <v>152</v>
      </c>
      <c r="C42" s="2">
        <v>11000</v>
      </c>
      <c r="D42" s="3">
        <f t="shared" si="1"/>
        <v>5500</v>
      </c>
    </row>
    <row r="43" spans="1:4" x14ac:dyDescent="0.25">
      <c r="A43" t="s">
        <v>92</v>
      </c>
      <c r="B43" t="s">
        <v>212</v>
      </c>
      <c r="C43" s="2">
        <v>129000</v>
      </c>
      <c r="D43" s="3">
        <f t="shared" si="1"/>
        <v>64500</v>
      </c>
    </row>
    <row r="44" spans="1:4" x14ac:dyDescent="0.25">
      <c r="A44" t="s">
        <v>91</v>
      </c>
      <c r="B44" t="s">
        <v>213</v>
      </c>
      <c r="C44" s="2">
        <v>156000</v>
      </c>
      <c r="D44" s="3">
        <f t="shared" si="1"/>
        <v>78000</v>
      </c>
    </row>
    <row r="45" spans="1:4" x14ac:dyDescent="0.25">
      <c r="A45" t="s">
        <v>93</v>
      </c>
      <c r="B45" t="s">
        <v>145</v>
      </c>
      <c r="C45" s="2">
        <v>93000</v>
      </c>
      <c r="D45" s="3">
        <f t="shared" si="1"/>
        <v>46500</v>
      </c>
    </row>
    <row r="46" spans="1:4" x14ac:dyDescent="0.25">
      <c r="A46" t="s">
        <v>11</v>
      </c>
      <c r="B46" t="s">
        <v>259</v>
      </c>
      <c r="C46" s="2">
        <v>219000</v>
      </c>
      <c r="D46" s="3">
        <f t="shared" si="1"/>
        <v>109500</v>
      </c>
    </row>
    <row r="47" spans="1:4" x14ac:dyDescent="0.25">
      <c r="A47" t="s">
        <v>94</v>
      </c>
      <c r="B47" t="s">
        <v>229</v>
      </c>
      <c r="C47" s="2">
        <v>52000</v>
      </c>
      <c r="D47" s="3">
        <f t="shared" si="1"/>
        <v>26000</v>
      </c>
    </row>
    <row r="48" spans="1:4" x14ac:dyDescent="0.25">
      <c r="A48" t="s">
        <v>95</v>
      </c>
      <c r="B48" t="s">
        <v>157</v>
      </c>
      <c r="C48" s="2">
        <v>250000</v>
      </c>
      <c r="D48" s="3">
        <f t="shared" si="1"/>
        <v>125000</v>
      </c>
    </row>
    <row r="49" spans="1:4" x14ac:dyDescent="0.25">
      <c r="A49" t="s">
        <v>96</v>
      </c>
      <c r="B49" t="s">
        <v>158</v>
      </c>
      <c r="C49" s="2">
        <v>152000</v>
      </c>
      <c r="D49" s="3">
        <f t="shared" si="1"/>
        <v>76000</v>
      </c>
    </row>
    <row r="50" spans="1:4" x14ac:dyDescent="0.25">
      <c r="A50" t="s">
        <v>98</v>
      </c>
      <c r="B50" t="s">
        <v>173</v>
      </c>
      <c r="C50" s="2">
        <v>116000</v>
      </c>
      <c r="D50" s="3">
        <f t="shared" si="1"/>
        <v>58000</v>
      </c>
    </row>
    <row r="51" spans="1:4" x14ac:dyDescent="0.25">
      <c r="A51" t="s">
        <v>97</v>
      </c>
      <c r="B51" t="s">
        <v>172</v>
      </c>
      <c r="C51" s="2">
        <v>100000</v>
      </c>
      <c r="D51" s="3">
        <f t="shared" si="1"/>
        <v>50000</v>
      </c>
    </row>
    <row r="52" spans="1:4" x14ac:dyDescent="0.25">
      <c r="A52" t="s">
        <v>99</v>
      </c>
      <c r="B52" t="s">
        <v>201</v>
      </c>
      <c r="C52" s="2">
        <v>89000</v>
      </c>
      <c r="D52" s="3">
        <f t="shared" si="1"/>
        <v>44500</v>
      </c>
    </row>
    <row r="53" spans="1:4" x14ac:dyDescent="0.25">
      <c r="A53" t="s">
        <v>24</v>
      </c>
      <c r="B53" t="s">
        <v>224</v>
      </c>
      <c r="C53" s="2">
        <v>485000</v>
      </c>
      <c r="D53" s="3">
        <f t="shared" si="1"/>
        <v>242500</v>
      </c>
    </row>
    <row r="54" spans="1:4" x14ac:dyDescent="0.25">
      <c r="A54" t="s">
        <v>25</v>
      </c>
      <c r="B54" t="s">
        <v>225</v>
      </c>
      <c r="C54" s="2">
        <v>574000</v>
      </c>
      <c r="D54" s="3">
        <f t="shared" si="1"/>
        <v>287000</v>
      </c>
    </row>
    <row r="55" spans="1:4" x14ac:dyDescent="0.25">
      <c r="A55" t="s">
        <v>39</v>
      </c>
      <c r="B55" t="s">
        <v>148</v>
      </c>
      <c r="C55" s="2">
        <v>174000</v>
      </c>
      <c r="D55" s="3">
        <f t="shared" si="1"/>
        <v>87000</v>
      </c>
    </row>
    <row r="56" spans="1:4" x14ac:dyDescent="0.25">
      <c r="A56" t="s">
        <v>6</v>
      </c>
      <c r="B56" t="s">
        <v>160</v>
      </c>
      <c r="C56" s="2">
        <v>56000</v>
      </c>
      <c r="D56" s="3">
        <f t="shared" si="1"/>
        <v>28000</v>
      </c>
    </row>
    <row r="57" spans="1:4" x14ac:dyDescent="0.25">
      <c r="A57" t="s">
        <v>26</v>
      </c>
      <c r="B57" t="s">
        <v>140</v>
      </c>
      <c r="C57" s="2">
        <v>85000</v>
      </c>
      <c r="D57" s="3">
        <f t="shared" si="1"/>
        <v>42500</v>
      </c>
    </row>
    <row r="58" spans="1:4" x14ac:dyDescent="0.25">
      <c r="A58" t="s">
        <v>40</v>
      </c>
      <c r="B58" t="s">
        <v>197</v>
      </c>
      <c r="C58" s="2">
        <v>233000</v>
      </c>
      <c r="D58" s="3">
        <f t="shared" si="1"/>
        <v>116500</v>
      </c>
    </row>
    <row r="59" spans="1:4" x14ac:dyDescent="0.25">
      <c r="A59" t="s">
        <v>41</v>
      </c>
      <c r="B59" t="s">
        <v>215</v>
      </c>
      <c r="C59" s="2">
        <v>428000</v>
      </c>
      <c r="D59" s="3">
        <f t="shared" si="1"/>
        <v>214000</v>
      </c>
    </row>
    <row r="60" spans="1:4" x14ac:dyDescent="0.25">
      <c r="A60" t="s">
        <v>42</v>
      </c>
      <c r="B60" t="s">
        <v>216</v>
      </c>
      <c r="C60" s="2">
        <v>519000</v>
      </c>
      <c r="D60" s="3">
        <f t="shared" si="1"/>
        <v>259500</v>
      </c>
    </row>
    <row r="61" spans="1:4" x14ac:dyDescent="0.25">
      <c r="A61" t="s">
        <v>43</v>
      </c>
      <c r="B61" t="s">
        <v>217</v>
      </c>
      <c r="C61" s="2">
        <v>340000</v>
      </c>
      <c r="D61" s="3">
        <f t="shared" si="1"/>
        <v>170000</v>
      </c>
    </row>
    <row r="62" spans="1:4" x14ac:dyDescent="0.25">
      <c r="A62" t="s">
        <v>44</v>
      </c>
      <c r="B62" t="s">
        <v>218</v>
      </c>
      <c r="C62" s="2">
        <v>361000</v>
      </c>
      <c r="D62" s="3">
        <f t="shared" si="1"/>
        <v>180500</v>
      </c>
    </row>
    <row r="63" spans="1:4" x14ac:dyDescent="0.25">
      <c r="A63" t="s">
        <v>46</v>
      </c>
      <c r="B63" t="s">
        <v>219</v>
      </c>
      <c r="C63" s="2">
        <v>277000</v>
      </c>
      <c r="D63" s="3">
        <f t="shared" si="1"/>
        <v>138500</v>
      </c>
    </row>
    <row r="64" spans="1:4" x14ac:dyDescent="0.25">
      <c r="A64" t="s">
        <v>45</v>
      </c>
      <c r="B64" t="s">
        <v>220</v>
      </c>
      <c r="C64" s="2">
        <v>271000</v>
      </c>
      <c r="D64" s="3">
        <f t="shared" si="1"/>
        <v>135500</v>
      </c>
    </row>
    <row r="65" spans="1:4" x14ac:dyDescent="0.25">
      <c r="A65" t="s">
        <v>115</v>
      </c>
      <c r="B65" t="s">
        <v>129</v>
      </c>
      <c r="C65" s="2">
        <v>135000</v>
      </c>
      <c r="D65" s="3">
        <f t="shared" si="1"/>
        <v>67500</v>
      </c>
    </row>
    <row r="66" spans="1:4" x14ac:dyDescent="0.25">
      <c r="A66" t="s">
        <v>114</v>
      </c>
      <c r="B66" t="s">
        <v>132</v>
      </c>
      <c r="C66" s="2">
        <v>34000</v>
      </c>
      <c r="D66" s="3">
        <f t="shared" si="1"/>
        <v>17000</v>
      </c>
    </row>
    <row r="67" spans="1:4" x14ac:dyDescent="0.25">
      <c r="A67" t="s">
        <v>110</v>
      </c>
      <c r="B67" t="s">
        <v>167</v>
      </c>
      <c r="C67" s="2">
        <v>341000</v>
      </c>
      <c r="D67" s="3">
        <f t="shared" ref="D67:D98" si="2">C67/2</f>
        <v>170500</v>
      </c>
    </row>
    <row r="68" spans="1:4" x14ac:dyDescent="0.25">
      <c r="A68" t="s">
        <v>111</v>
      </c>
      <c r="B68" t="s">
        <v>168</v>
      </c>
      <c r="C68" s="2">
        <v>365000</v>
      </c>
      <c r="D68" s="3">
        <f t="shared" si="2"/>
        <v>182500</v>
      </c>
    </row>
    <row r="69" spans="1:4" x14ac:dyDescent="0.25">
      <c r="A69" t="s">
        <v>112</v>
      </c>
      <c r="B69" t="s">
        <v>170</v>
      </c>
      <c r="C69" s="2">
        <v>154000</v>
      </c>
      <c r="D69" s="3">
        <f t="shared" si="2"/>
        <v>77000</v>
      </c>
    </row>
    <row r="70" spans="1:4" x14ac:dyDescent="0.25">
      <c r="A70" t="s">
        <v>113</v>
      </c>
      <c r="B70" t="s">
        <v>169</v>
      </c>
      <c r="C70" s="2">
        <v>327000</v>
      </c>
      <c r="D70" s="3">
        <f t="shared" si="2"/>
        <v>163500</v>
      </c>
    </row>
    <row r="71" spans="1:4" x14ac:dyDescent="0.25">
      <c r="A71" t="s">
        <v>34</v>
      </c>
      <c r="B71" t="s">
        <v>234</v>
      </c>
      <c r="C71" s="2">
        <v>196000</v>
      </c>
      <c r="D71" s="3">
        <f t="shared" si="2"/>
        <v>98000</v>
      </c>
    </row>
    <row r="72" spans="1:4" x14ac:dyDescent="0.25">
      <c r="A72" t="s">
        <v>33</v>
      </c>
      <c r="B72" t="s">
        <v>235</v>
      </c>
      <c r="C72" s="2">
        <v>733000</v>
      </c>
      <c r="D72" s="3">
        <f t="shared" si="2"/>
        <v>366500</v>
      </c>
    </row>
    <row r="73" spans="1:4" x14ac:dyDescent="0.25">
      <c r="A73" t="s">
        <v>32</v>
      </c>
      <c r="B73" t="s">
        <v>236</v>
      </c>
      <c r="C73" s="2">
        <v>1018000</v>
      </c>
      <c r="D73" s="3">
        <f t="shared" si="2"/>
        <v>509000</v>
      </c>
    </row>
    <row r="74" spans="1:4" x14ac:dyDescent="0.25">
      <c r="A74" t="s">
        <v>31</v>
      </c>
      <c r="B74" t="s">
        <v>237</v>
      </c>
      <c r="C74" s="2">
        <v>777000</v>
      </c>
      <c r="D74" s="3">
        <f t="shared" si="2"/>
        <v>388500</v>
      </c>
    </row>
    <row r="75" spans="1:4" x14ac:dyDescent="0.25">
      <c r="A75" t="s">
        <v>47</v>
      </c>
      <c r="B75" t="s">
        <v>186</v>
      </c>
      <c r="C75" s="2">
        <v>334000</v>
      </c>
      <c r="D75" s="3">
        <f t="shared" si="2"/>
        <v>167000</v>
      </c>
    </row>
    <row r="76" spans="1:4" x14ac:dyDescent="0.25">
      <c r="A76" t="s">
        <v>48</v>
      </c>
      <c r="B76" t="s">
        <v>187</v>
      </c>
      <c r="C76" s="2">
        <v>297000</v>
      </c>
      <c r="D76" s="3">
        <f t="shared" si="2"/>
        <v>148500</v>
      </c>
    </row>
    <row r="77" spans="1:4" x14ac:dyDescent="0.25">
      <c r="A77" t="s">
        <v>30</v>
      </c>
      <c r="B77" t="s">
        <v>144</v>
      </c>
      <c r="C77" s="2">
        <v>56000</v>
      </c>
      <c r="D77" s="3">
        <f t="shared" si="2"/>
        <v>28000</v>
      </c>
    </row>
    <row r="78" spans="1:4" x14ac:dyDescent="0.25">
      <c r="A78" t="s">
        <v>49</v>
      </c>
      <c r="B78" t="s">
        <v>130</v>
      </c>
      <c r="C78" s="2">
        <v>74000</v>
      </c>
      <c r="D78" s="3">
        <f t="shared" si="2"/>
        <v>37000</v>
      </c>
    </row>
    <row r="79" spans="1:4" x14ac:dyDescent="0.25">
      <c r="A79" t="s">
        <v>50</v>
      </c>
      <c r="B79" t="s">
        <v>131</v>
      </c>
      <c r="C79" s="2">
        <v>68000</v>
      </c>
      <c r="D79" s="3">
        <f t="shared" si="2"/>
        <v>34000</v>
      </c>
    </row>
    <row r="80" spans="1:4" x14ac:dyDescent="0.25">
      <c r="A80" t="s">
        <v>51</v>
      </c>
      <c r="B80" t="s">
        <v>264</v>
      </c>
      <c r="C80" s="2">
        <v>106000</v>
      </c>
      <c r="D80" s="3">
        <f t="shared" si="2"/>
        <v>53000</v>
      </c>
    </row>
    <row r="81" spans="1:4" x14ac:dyDescent="0.25">
      <c r="A81" t="s">
        <v>52</v>
      </c>
      <c r="B81" t="s">
        <v>134</v>
      </c>
      <c r="C81" s="2">
        <v>93000</v>
      </c>
      <c r="D81" s="3">
        <f t="shared" si="2"/>
        <v>46500</v>
      </c>
    </row>
    <row r="82" spans="1:4" x14ac:dyDescent="0.25">
      <c r="A82" t="s">
        <v>53</v>
      </c>
      <c r="B82" t="s">
        <v>204</v>
      </c>
      <c r="C82" s="2">
        <v>135000</v>
      </c>
      <c r="D82" s="3">
        <f t="shared" si="2"/>
        <v>67500</v>
      </c>
    </row>
    <row r="83" spans="1:4" x14ac:dyDescent="0.25">
      <c r="A83" t="s">
        <v>54</v>
      </c>
      <c r="B83" t="s">
        <v>205</v>
      </c>
      <c r="C83" s="2">
        <v>151000</v>
      </c>
      <c r="D83" s="3">
        <f t="shared" si="2"/>
        <v>75500</v>
      </c>
    </row>
    <row r="84" spans="1:4" x14ac:dyDescent="0.25">
      <c r="A84" t="s">
        <v>55</v>
      </c>
      <c r="B84" t="s">
        <v>269</v>
      </c>
      <c r="C84" s="2">
        <v>153000</v>
      </c>
      <c r="D84" s="3">
        <f t="shared" si="2"/>
        <v>76500</v>
      </c>
    </row>
    <row r="85" spans="1:4" x14ac:dyDescent="0.25">
      <c r="A85" t="s">
        <v>57</v>
      </c>
      <c r="B85" t="s">
        <v>271</v>
      </c>
      <c r="C85" s="2">
        <v>128000</v>
      </c>
      <c r="D85" s="3">
        <f t="shared" si="2"/>
        <v>64000</v>
      </c>
    </row>
    <row r="86" spans="1:4" x14ac:dyDescent="0.25">
      <c r="A86" t="s">
        <v>56</v>
      </c>
      <c r="B86" t="s">
        <v>270</v>
      </c>
      <c r="C86" s="2">
        <v>199000</v>
      </c>
      <c r="D86" s="3">
        <f t="shared" si="2"/>
        <v>99500</v>
      </c>
    </row>
    <row r="87" spans="1:4" x14ac:dyDescent="0.25">
      <c r="A87" t="s">
        <v>9</v>
      </c>
      <c r="B87" t="s">
        <v>221</v>
      </c>
      <c r="C87" s="2">
        <v>145000</v>
      </c>
      <c r="D87" s="3">
        <f t="shared" si="2"/>
        <v>72500</v>
      </c>
    </row>
    <row r="88" spans="1:4" x14ac:dyDescent="0.25">
      <c r="A88" t="s">
        <v>58</v>
      </c>
      <c r="B88" t="s">
        <v>231</v>
      </c>
      <c r="C88" s="2">
        <v>74000</v>
      </c>
      <c r="D88" s="3">
        <f t="shared" si="2"/>
        <v>37000</v>
      </c>
    </row>
    <row r="89" spans="1:4" x14ac:dyDescent="0.25">
      <c r="A89" t="s">
        <v>59</v>
      </c>
      <c r="B89" t="s">
        <v>233</v>
      </c>
      <c r="C89" s="2">
        <v>57000</v>
      </c>
      <c r="D89" s="3">
        <f t="shared" si="2"/>
        <v>28500</v>
      </c>
    </row>
    <row r="90" spans="1:4" x14ac:dyDescent="0.25">
      <c r="A90" t="s">
        <v>60</v>
      </c>
      <c r="B90" t="s">
        <v>275</v>
      </c>
      <c r="C90" s="2">
        <v>99000</v>
      </c>
      <c r="D90" s="3">
        <f t="shared" si="2"/>
        <v>49500</v>
      </c>
    </row>
    <row r="91" spans="1:4" x14ac:dyDescent="0.25">
      <c r="A91" t="s">
        <v>19</v>
      </c>
      <c r="B91" t="s">
        <v>128</v>
      </c>
      <c r="C91" s="2">
        <v>250000</v>
      </c>
      <c r="D91" s="3">
        <f t="shared" si="2"/>
        <v>125000</v>
      </c>
    </row>
    <row r="92" spans="1:4" x14ac:dyDescent="0.25">
      <c r="A92" t="s">
        <v>61</v>
      </c>
      <c r="B92" t="s">
        <v>245</v>
      </c>
      <c r="C92" s="2">
        <v>89000</v>
      </c>
      <c r="D92" s="3">
        <f t="shared" si="2"/>
        <v>44500</v>
      </c>
    </row>
    <row r="93" spans="1:4" x14ac:dyDescent="0.25">
      <c r="A93" t="s">
        <v>62</v>
      </c>
      <c r="B93" t="s">
        <v>249</v>
      </c>
      <c r="C93" s="2">
        <v>32000</v>
      </c>
      <c r="D93" s="3">
        <f t="shared" si="2"/>
        <v>16000</v>
      </c>
    </row>
    <row r="94" spans="1:4" x14ac:dyDescent="0.25">
      <c r="A94" t="s">
        <v>63</v>
      </c>
      <c r="B94" t="s">
        <v>230</v>
      </c>
      <c r="C94" s="2">
        <v>92000</v>
      </c>
      <c r="D94" s="3">
        <f t="shared" si="2"/>
        <v>46000</v>
      </c>
    </row>
    <row r="95" spans="1:4" x14ac:dyDescent="0.25">
      <c r="A95" t="s">
        <v>15</v>
      </c>
      <c r="B95" t="s">
        <v>246</v>
      </c>
      <c r="C95" s="2">
        <v>81000</v>
      </c>
      <c r="D95" s="3">
        <f t="shared" si="2"/>
        <v>40500</v>
      </c>
    </row>
    <row r="96" spans="1:4" x14ac:dyDescent="0.25">
      <c r="A96" t="s">
        <v>64</v>
      </c>
      <c r="B96" t="s">
        <v>198</v>
      </c>
      <c r="C96" s="2">
        <v>262000</v>
      </c>
      <c r="D96" s="3">
        <f t="shared" si="2"/>
        <v>131000</v>
      </c>
    </row>
    <row r="97" spans="1:4" x14ac:dyDescent="0.25">
      <c r="A97" t="s">
        <v>65</v>
      </c>
      <c r="B97" t="s">
        <v>176</v>
      </c>
      <c r="C97" s="2">
        <v>115000</v>
      </c>
      <c r="D97" s="3">
        <f t="shared" si="2"/>
        <v>57500</v>
      </c>
    </row>
    <row r="98" spans="1:4" x14ac:dyDescent="0.25">
      <c r="A98" t="s">
        <v>18</v>
      </c>
      <c r="B98" t="s">
        <v>182</v>
      </c>
      <c r="C98" s="2">
        <v>232000</v>
      </c>
      <c r="D98" s="3">
        <f t="shared" si="2"/>
        <v>116000</v>
      </c>
    </row>
    <row r="99" spans="1:4" x14ac:dyDescent="0.25">
      <c r="A99" t="s">
        <v>16</v>
      </c>
      <c r="B99" t="s">
        <v>183</v>
      </c>
      <c r="C99" s="2">
        <v>138000</v>
      </c>
      <c r="D99" s="3">
        <f t="shared" ref="D99:D130" si="3">C99/2</f>
        <v>69000</v>
      </c>
    </row>
    <row r="100" spans="1:4" x14ac:dyDescent="0.25">
      <c r="A100" t="s">
        <v>17</v>
      </c>
      <c r="B100" t="s">
        <v>184</v>
      </c>
      <c r="C100" s="2">
        <v>166000</v>
      </c>
      <c r="D100" s="3">
        <f t="shared" si="3"/>
        <v>83000</v>
      </c>
    </row>
    <row r="101" spans="1:4" x14ac:dyDescent="0.25">
      <c r="A101" t="s">
        <v>66</v>
      </c>
      <c r="B101" t="s">
        <v>199</v>
      </c>
      <c r="C101" s="2">
        <v>278000</v>
      </c>
      <c r="D101" s="3">
        <f t="shared" si="3"/>
        <v>139000</v>
      </c>
    </row>
    <row r="102" spans="1:4" x14ac:dyDescent="0.25">
      <c r="A102" t="s">
        <v>67</v>
      </c>
      <c r="B102" t="s">
        <v>200</v>
      </c>
      <c r="C102" s="2">
        <v>291000</v>
      </c>
      <c r="D102" s="3">
        <f t="shared" si="3"/>
        <v>145500</v>
      </c>
    </row>
    <row r="103" spans="1:4" x14ac:dyDescent="0.25">
      <c r="A103" t="s">
        <v>299</v>
      </c>
      <c r="B103" t="s">
        <v>273</v>
      </c>
      <c r="C103" s="2">
        <v>191000</v>
      </c>
      <c r="D103" s="3">
        <f t="shared" si="3"/>
        <v>95500</v>
      </c>
    </row>
    <row r="104" spans="1:4" x14ac:dyDescent="0.25">
      <c r="A104" t="s">
        <v>20</v>
      </c>
      <c r="B104" t="s">
        <v>149</v>
      </c>
      <c r="C104" s="2">
        <v>326000</v>
      </c>
      <c r="D104" s="3">
        <f t="shared" si="3"/>
        <v>163000</v>
      </c>
    </row>
    <row r="105" spans="1:4" x14ac:dyDescent="0.25">
      <c r="A105" t="s">
        <v>74</v>
      </c>
      <c r="B105" t="s">
        <v>207</v>
      </c>
      <c r="C105" s="2">
        <v>265000</v>
      </c>
      <c r="D105" s="3">
        <f t="shared" si="3"/>
        <v>132500</v>
      </c>
    </row>
    <row r="106" spans="1:4" x14ac:dyDescent="0.25">
      <c r="A106" t="s">
        <v>76</v>
      </c>
      <c r="B106" t="s">
        <v>194</v>
      </c>
      <c r="C106" s="2">
        <v>167000</v>
      </c>
      <c r="D106" s="3">
        <f t="shared" si="3"/>
        <v>83500</v>
      </c>
    </row>
    <row r="107" spans="1:4" x14ac:dyDescent="0.25">
      <c r="A107" t="s">
        <v>75</v>
      </c>
      <c r="B107" t="s">
        <v>195</v>
      </c>
      <c r="C107" s="2">
        <v>156000</v>
      </c>
      <c r="D107" s="3">
        <f t="shared" si="3"/>
        <v>78000</v>
      </c>
    </row>
    <row r="108" spans="1:4" x14ac:dyDescent="0.25">
      <c r="A108" t="s">
        <v>77</v>
      </c>
      <c r="B108" t="s">
        <v>177</v>
      </c>
      <c r="C108" s="2">
        <v>137000</v>
      </c>
      <c r="D108" s="3">
        <f t="shared" si="3"/>
        <v>68500</v>
      </c>
    </row>
    <row r="109" spans="1:4" x14ac:dyDescent="0.25">
      <c r="A109" t="s">
        <v>78</v>
      </c>
      <c r="B109" t="s">
        <v>265</v>
      </c>
      <c r="C109" s="2">
        <v>232000</v>
      </c>
      <c r="D109" s="3">
        <f t="shared" si="3"/>
        <v>116000</v>
      </c>
    </row>
    <row r="110" spans="1:4" x14ac:dyDescent="0.25">
      <c r="A110" t="s">
        <v>79</v>
      </c>
      <c r="B110" t="s">
        <v>266</v>
      </c>
      <c r="C110" s="2">
        <v>200000</v>
      </c>
      <c r="D110" s="3">
        <f t="shared" si="3"/>
        <v>100000</v>
      </c>
    </row>
    <row r="111" spans="1:4" x14ac:dyDescent="0.25">
      <c r="A111" t="s">
        <v>80</v>
      </c>
      <c r="B111" t="s">
        <v>267</v>
      </c>
      <c r="C111" s="2">
        <v>175000</v>
      </c>
      <c r="D111" s="3">
        <f t="shared" si="3"/>
        <v>87500</v>
      </c>
    </row>
    <row r="112" spans="1:4" x14ac:dyDescent="0.25">
      <c r="A112" t="s">
        <v>81</v>
      </c>
      <c r="B112" t="s">
        <v>268</v>
      </c>
      <c r="C112" s="2">
        <v>83000</v>
      </c>
      <c r="D112" s="3">
        <f t="shared" si="3"/>
        <v>41500</v>
      </c>
    </row>
    <row r="113" spans="1:4" x14ac:dyDescent="0.25">
      <c r="A113" t="s">
        <v>82</v>
      </c>
      <c r="B113" t="s">
        <v>180</v>
      </c>
      <c r="C113" s="2">
        <v>50000</v>
      </c>
      <c r="D113" s="3">
        <f t="shared" si="3"/>
        <v>25000</v>
      </c>
    </row>
    <row r="114" spans="1:4" x14ac:dyDescent="0.25">
      <c r="A114" t="s">
        <v>29</v>
      </c>
      <c r="B114" t="s">
        <v>156</v>
      </c>
      <c r="C114" s="2">
        <v>118000</v>
      </c>
      <c r="D114" s="3">
        <f t="shared" si="3"/>
        <v>59000</v>
      </c>
    </row>
    <row r="115" spans="1:4" x14ac:dyDescent="0.25">
      <c r="A115" t="s">
        <v>85</v>
      </c>
      <c r="B115" t="s">
        <v>226</v>
      </c>
      <c r="C115" s="2">
        <v>182000</v>
      </c>
      <c r="D115" s="3">
        <f t="shared" si="3"/>
        <v>91000</v>
      </c>
    </row>
    <row r="116" spans="1:4" x14ac:dyDescent="0.25">
      <c r="A116" t="s">
        <v>86</v>
      </c>
      <c r="B116" t="s">
        <v>227</v>
      </c>
      <c r="C116" s="2">
        <v>237000</v>
      </c>
      <c r="D116" s="3">
        <f t="shared" si="3"/>
        <v>118500</v>
      </c>
    </row>
    <row r="117" spans="1:4" x14ac:dyDescent="0.25">
      <c r="A117" t="s">
        <v>22</v>
      </c>
      <c r="B117" t="s">
        <v>208</v>
      </c>
      <c r="C117" s="2">
        <v>276000</v>
      </c>
      <c r="D117" s="3">
        <f t="shared" si="3"/>
        <v>138000</v>
      </c>
    </row>
    <row r="118" spans="1:4" x14ac:dyDescent="0.25">
      <c r="A118" t="s">
        <v>311</v>
      </c>
      <c r="B118" t="s">
        <v>135</v>
      </c>
      <c r="C118" s="2">
        <v>371000</v>
      </c>
      <c r="D118" s="3">
        <f t="shared" si="3"/>
        <v>185500</v>
      </c>
    </row>
    <row r="119" spans="1:4" x14ac:dyDescent="0.25">
      <c r="A119" t="s">
        <v>27</v>
      </c>
      <c r="B119" t="s">
        <v>247</v>
      </c>
      <c r="C119" s="2">
        <v>328000</v>
      </c>
      <c r="D119" s="3">
        <f t="shared" si="3"/>
        <v>164000</v>
      </c>
    </row>
    <row r="120" spans="1:4" x14ac:dyDescent="0.25">
      <c r="A120" t="s">
        <v>28</v>
      </c>
      <c r="B120" t="s">
        <v>248</v>
      </c>
      <c r="C120" s="2">
        <v>219000</v>
      </c>
      <c r="D120" s="3">
        <f t="shared" si="3"/>
        <v>109500</v>
      </c>
    </row>
    <row r="121" spans="1:4" x14ac:dyDescent="0.25">
      <c r="A121" t="s">
        <v>89</v>
      </c>
      <c r="B121" t="s">
        <v>228</v>
      </c>
      <c r="C121" s="2">
        <v>104000</v>
      </c>
      <c r="D121" s="3">
        <f t="shared" si="3"/>
        <v>52000</v>
      </c>
    </row>
    <row r="122" spans="1:4" x14ac:dyDescent="0.25">
      <c r="A122" t="s">
        <v>90</v>
      </c>
      <c r="B122" t="s">
        <v>256</v>
      </c>
      <c r="C122" s="2">
        <v>98000</v>
      </c>
      <c r="D122" s="3">
        <f t="shared" si="3"/>
        <v>49000</v>
      </c>
    </row>
    <row r="123" spans="1:4" x14ac:dyDescent="0.25">
      <c r="A123" t="s">
        <v>37</v>
      </c>
      <c r="B123" t="s">
        <v>239</v>
      </c>
      <c r="C123" s="2">
        <v>344000</v>
      </c>
      <c r="D123" s="3">
        <f t="shared" si="3"/>
        <v>172000</v>
      </c>
    </row>
    <row r="124" spans="1:4" x14ac:dyDescent="0.25">
      <c r="A124" t="s">
        <v>36</v>
      </c>
      <c r="B124" t="s">
        <v>240</v>
      </c>
      <c r="C124" s="2">
        <v>428000</v>
      </c>
      <c r="D124" s="3">
        <f t="shared" si="3"/>
        <v>214000</v>
      </c>
    </row>
    <row r="125" spans="1:4" x14ac:dyDescent="0.25">
      <c r="A125" t="s">
        <v>35</v>
      </c>
      <c r="B125" t="s">
        <v>241</v>
      </c>
      <c r="C125" s="2">
        <v>293000</v>
      </c>
      <c r="D125" s="3">
        <f t="shared" si="3"/>
        <v>146500</v>
      </c>
    </row>
    <row r="126" spans="1:4" x14ac:dyDescent="0.25">
      <c r="A126" t="s">
        <v>38</v>
      </c>
      <c r="B126" t="s">
        <v>242</v>
      </c>
      <c r="C126" s="2">
        <v>325000</v>
      </c>
      <c r="D126" s="3">
        <f t="shared" si="3"/>
        <v>162500</v>
      </c>
    </row>
    <row r="127" spans="1:4" x14ac:dyDescent="0.25">
      <c r="A127" t="s">
        <v>83</v>
      </c>
      <c r="B127" t="s">
        <v>243</v>
      </c>
      <c r="C127" s="2">
        <v>425000</v>
      </c>
      <c r="D127" s="3">
        <f t="shared" si="3"/>
        <v>212500</v>
      </c>
    </row>
    <row r="128" spans="1:4" x14ac:dyDescent="0.25">
      <c r="A128" t="s">
        <v>84</v>
      </c>
      <c r="B128" t="s">
        <v>244</v>
      </c>
      <c r="C128" s="2">
        <v>56000</v>
      </c>
      <c r="D128" s="3">
        <f t="shared" si="3"/>
        <v>28000</v>
      </c>
    </row>
    <row r="129" spans="1:4" x14ac:dyDescent="0.25">
      <c r="A129" t="s">
        <v>303</v>
      </c>
      <c r="B129" t="s">
        <v>159</v>
      </c>
      <c r="C129" s="2">
        <v>190000</v>
      </c>
      <c r="D129" s="3">
        <f t="shared" si="3"/>
        <v>95000</v>
      </c>
    </row>
    <row r="130" spans="1:4" x14ac:dyDescent="0.25">
      <c r="A130" t="s">
        <v>301</v>
      </c>
      <c r="B130" t="s">
        <v>232</v>
      </c>
      <c r="C130" s="2">
        <v>53000</v>
      </c>
      <c r="D130" s="3">
        <f t="shared" si="3"/>
        <v>26500</v>
      </c>
    </row>
    <row r="131" spans="1:4" x14ac:dyDescent="0.25">
      <c r="A131" t="s">
        <v>117</v>
      </c>
      <c r="B131" t="s">
        <v>146</v>
      </c>
      <c r="C131" s="2">
        <v>96000</v>
      </c>
      <c r="D131" s="3">
        <f t="shared" ref="D131:D150" si="4">C131/2</f>
        <v>48000</v>
      </c>
    </row>
    <row r="132" spans="1:4" x14ac:dyDescent="0.25">
      <c r="A132" t="s">
        <v>116</v>
      </c>
      <c r="B132" t="s">
        <v>147</v>
      </c>
      <c r="C132" s="2">
        <v>92000</v>
      </c>
      <c r="D132" s="3">
        <f t="shared" si="4"/>
        <v>46000</v>
      </c>
    </row>
    <row r="133" spans="1:4" x14ac:dyDescent="0.25">
      <c r="A133" t="s">
        <v>118</v>
      </c>
      <c r="B133" t="s">
        <v>190</v>
      </c>
      <c r="C133" s="2">
        <v>102000</v>
      </c>
      <c r="D133" s="3">
        <f t="shared" si="4"/>
        <v>51000</v>
      </c>
    </row>
    <row r="134" spans="1:4" x14ac:dyDescent="0.25">
      <c r="A134" t="s">
        <v>119</v>
      </c>
      <c r="B134" t="s">
        <v>191</v>
      </c>
      <c r="C134" s="2">
        <v>132000</v>
      </c>
      <c r="D134" s="3">
        <f t="shared" si="4"/>
        <v>66000</v>
      </c>
    </row>
    <row r="135" spans="1:4" x14ac:dyDescent="0.25">
      <c r="A135" t="s">
        <v>72</v>
      </c>
      <c r="B135" t="s">
        <v>260</v>
      </c>
      <c r="C135" s="2">
        <v>131000</v>
      </c>
      <c r="D135" s="3">
        <f t="shared" si="4"/>
        <v>65500</v>
      </c>
    </row>
    <row r="136" spans="1:4" x14ac:dyDescent="0.25">
      <c r="A136" t="s">
        <v>73</v>
      </c>
      <c r="B136" t="s">
        <v>261</v>
      </c>
      <c r="C136" s="2">
        <v>228000</v>
      </c>
      <c r="D136" s="3">
        <f t="shared" si="4"/>
        <v>114000</v>
      </c>
    </row>
    <row r="137" spans="1:4" x14ac:dyDescent="0.25">
      <c r="A137" t="s">
        <v>70</v>
      </c>
      <c r="B137" t="s">
        <v>209</v>
      </c>
      <c r="C137" s="2">
        <v>216000</v>
      </c>
      <c r="D137" s="3">
        <f t="shared" si="4"/>
        <v>108000</v>
      </c>
    </row>
    <row r="138" spans="1:4" x14ac:dyDescent="0.25">
      <c r="A138" t="s">
        <v>68</v>
      </c>
      <c r="B138" t="s">
        <v>210</v>
      </c>
      <c r="C138" s="2">
        <v>101000</v>
      </c>
      <c r="D138" s="3">
        <f t="shared" si="4"/>
        <v>50500</v>
      </c>
    </row>
    <row r="139" spans="1:4" x14ac:dyDescent="0.25">
      <c r="A139" t="s">
        <v>100</v>
      </c>
      <c r="B139" t="s">
        <v>150</v>
      </c>
      <c r="C139" s="2">
        <v>182000</v>
      </c>
      <c r="D139" s="3">
        <f t="shared" si="4"/>
        <v>91000</v>
      </c>
    </row>
    <row r="140" spans="1:4" x14ac:dyDescent="0.25">
      <c r="A140" t="s">
        <v>101</v>
      </c>
      <c r="B140" t="s">
        <v>153</v>
      </c>
      <c r="C140" s="2">
        <v>14000</v>
      </c>
      <c r="D140" s="3">
        <f t="shared" si="4"/>
        <v>7000</v>
      </c>
    </row>
    <row r="141" spans="1:4" x14ac:dyDescent="0.25">
      <c r="A141" t="s">
        <v>102</v>
      </c>
      <c r="B141" t="s">
        <v>151</v>
      </c>
      <c r="C141" s="2">
        <v>37000</v>
      </c>
      <c r="D141" s="3">
        <f t="shared" si="4"/>
        <v>18500</v>
      </c>
    </row>
    <row r="142" spans="1:4" x14ac:dyDescent="0.25">
      <c r="A142" t="s">
        <v>103</v>
      </c>
      <c r="B142" t="s">
        <v>154</v>
      </c>
      <c r="C142" s="2">
        <v>35000</v>
      </c>
      <c r="D142" s="3">
        <f t="shared" si="4"/>
        <v>17500</v>
      </c>
    </row>
    <row r="143" spans="1:4" x14ac:dyDescent="0.25">
      <c r="A143" t="s">
        <v>104</v>
      </c>
      <c r="B143" t="s">
        <v>155</v>
      </c>
      <c r="C143" s="2">
        <v>46000</v>
      </c>
      <c r="D143" s="3">
        <f t="shared" si="4"/>
        <v>23000</v>
      </c>
    </row>
    <row r="144" spans="1:4" x14ac:dyDescent="0.25">
      <c r="A144" t="s">
        <v>105</v>
      </c>
      <c r="B144" t="s">
        <v>222</v>
      </c>
      <c r="C144" s="2">
        <v>357000</v>
      </c>
      <c r="D144" s="3">
        <f t="shared" si="4"/>
        <v>178500</v>
      </c>
    </row>
    <row r="145" spans="1:4" x14ac:dyDescent="0.25">
      <c r="A145" t="s">
        <v>106</v>
      </c>
      <c r="B145" t="s">
        <v>223</v>
      </c>
      <c r="C145" s="2">
        <v>355000</v>
      </c>
      <c r="D145" s="3">
        <f t="shared" si="4"/>
        <v>177500</v>
      </c>
    </row>
    <row r="146" spans="1:4" x14ac:dyDescent="0.25">
      <c r="A146" t="s">
        <v>87</v>
      </c>
      <c r="B146" t="s">
        <v>136</v>
      </c>
      <c r="C146" s="2">
        <v>459000</v>
      </c>
      <c r="D146" s="3">
        <f t="shared" si="4"/>
        <v>229500</v>
      </c>
    </row>
    <row r="147" spans="1:4" x14ac:dyDescent="0.25">
      <c r="A147" t="s">
        <v>88</v>
      </c>
      <c r="B147" t="s">
        <v>137</v>
      </c>
      <c r="C147" s="2">
        <v>507000</v>
      </c>
      <c r="D147" s="3">
        <f t="shared" si="4"/>
        <v>253500</v>
      </c>
    </row>
    <row r="148" spans="1:4" x14ac:dyDescent="0.25">
      <c r="A148" t="s">
        <v>107</v>
      </c>
      <c r="B148" t="s">
        <v>138</v>
      </c>
      <c r="C148" s="2">
        <v>369000</v>
      </c>
      <c r="D148" s="3">
        <f t="shared" si="4"/>
        <v>184500</v>
      </c>
    </row>
    <row r="149" spans="1:4" x14ac:dyDescent="0.25">
      <c r="A149" t="s">
        <v>108</v>
      </c>
      <c r="B149" t="s">
        <v>139</v>
      </c>
      <c r="C149" s="2">
        <v>278000</v>
      </c>
      <c r="D149" s="3">
        <f t="shared" si="4"/>
        <v>139000</v>
      </c>
    </row>
    <row r="150" spans="1:4" x14ac:dyDescent="0.25">
      <c r="A150" t="s">
        <v>109</v>
      </c>
      <c r="B150" t="s">
        <v>175</v>
      </c>
      <c r="C150" s="2">
        <v>192000</v>
      </c>
      <c r="D150" s="3">
        <f t="shared" si="4"/>
        <v>96000</v>
      </c>
    </row>
  </sheetData>
  <autoFilter ref="A2:D150" xr:uid="{00000000-0009-0000-0000-000011000000}">
    <sortState xmlns:xlrd2="http://schemas.microsoft.com/office/spreadsheetml/2017/richdata2" ref="A3:D150">
      <sortCondition ref="A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21"/>
  <sheetViews>
    <sheetView zoomScaleNormal="100" workbookViewId="0">
      <selection activeCell="C11" sqref="C11"/>
    </sheetView>
  </sheetViews>
  <sheetFormatPr defaultRowHeight="15" x14ac:dyDescent="0.25"/>
  <cols>
    <col min="1" max="1" width="9.140625" style="20"/>
    <col min="2" max="2" width="68.42578125" style="78" customWidth="1"/>
    <col min="3" max="3" width="13.28515625" customWidth="1"/>
    <col min="4" max="4" width="19.5703125" customWidth="1"/>
    <col min="5" max="5" width="57" style="78" customWidth="1"/>
    <col min="6" max="6" width="14.7109375" bestFit="1" customWidth="1"/>
    <col min="7" max="11" width="9.140625" style="20"/>
  </cols>
  <sheetData>
    <row r="1" spans="2:6" x14ac:dyDescent="0.25">
      <c r="B1" s="76"/>
      <c r="C1" s="20"/>
      <c r="D1" s="20"/>
      <c r="E1" s="76"/>
      <c r="F1" s="20"/>
    </row>
    <row r="2" spans="2:6" ht="96.75" customHeight="1" x14ac:dyDescent="0.25">
      <c r="B2" s="338" t="s">
        <v>2256</v>
      </c>
      <c r="C2" s="339"/>
      <c r="D2" s="339"/>
      <c r="E2" s="339"/>
      <c r="F2" s="340"/>
    </row>
    <row r="3" spans="2:6" ht="21" hidden="1" x14ac:dyDescent="0.25">
      <c r="B3" s="341" t="s">
        <v>1818</v>
      </c>
      <c r="C3" s="341"/>
      <c r="D3" s="341"/>
      <c r="E3" s="341"/>
      <c r="F3" s="114"/>
    </row>
    <row r="4" spans="2:6" ht="30" hidden="1" x14ac:dyDescent="0.25">
      <c r="B4" s="93" t="s">
        <v>329</v>
      </c>
      <c r="C4" s="99">
        <v>2</v>
      </c>
      <c r="D4" s="84" t="s">
        <v>2254</v>
      </c>
      <c r="E4" s="94" t="str">
        <f>"Er worden altijd "&amp;C4&amp;" of meer beurten per jaar bij een lift uitgevoerd"</f>
        <v>Er worden altijd 2 of meer beurten per jaar bij een lift uitgevoerd</v>
      </c>
      <c r="F4" s="100"/>
    </row>
    <row r="5" spans="2:6" ht="30" hidden="1" x14ac:dyDescent="0.25">
      <c r="B5" s="86" t="s">
        <v>327</v>
      </c>
      <c r="C5" s="99">
        <v>20000</v>
      </c>
      <c r="D5" s="85" t="s">
        <v>127</v>
      </c>
      <c r="E5" s="94" t="str">
        <f>"Pas vanaf "&amp;C5&amp;" ritten per jaar worden meer dan "&amp;C4&amp;" beurten gedaan"</f>
        <v>Pas vanaf 20000 ritten per jaar worden meer dan 2 beurten gedaan</v>
      </c>
      <c r="F5" s="100"/>
    </row>
    <row r="6" spans="2:6" ht="30" hidden="1" x14ac:dyDescent="0.25">
      <c r="B6" s="86" t="s">
        <v>323</v>
      </c>
      <c r="C6" s="99">
        <v>40000</v>
      </c>
      <c r="D6" s="85" t="s">
        <v>127</v>
      </c>
      <c r="E6" s="94" t="str">
        <f>"Maakt een lift meer dan "&amp;C6&amp;" ritten per jaar, maar minder dan "&amp;C7&amp;", dan worden 4 beurten per jaar uitgevoerd"</f>
        <v>Maakt een lift meer dan 40000 ritten per jaar, maar minder dan 100000, dan worden 4 beurten per jaar uitgevoerd</v>
      </c>
      <c r="F6" s="101"/>
    </row>
    <row r="7" spans="2:6" ht="30" hidden="1" x14ac:dyDescent="0.25">
      <c r="B7" s="86" t="s">
        <v>322</v>
      </c>
      <c r="C7" s="99">
        <v>100000</v>
      </c>
      <c r="D7" s="85" t="s">
        <v>127</v>
      </c>
      <c r="E7" s="94" t="str">
        <f>"Maakt een lift meer dan "&amp;C7&amp;" ritten per jaar, dan worden minimaal 5 beurten per jaar uitgevoerd"</f>
        <v>Maakt een lift meer dan 100000 ritten per jaar, dan worden minimaal 5 beurten per jaar uitgevoerd</v>
      </c>
      <c r="F7" s="100"/>
    </row>
    <row r="8" spans="2:6" ht="30" hidden="1" x14ac:dyDescent="0.25">
      <c r="B8" s="86" t="str">
        <f>"Aantal ritten per beurt (boven de "&amp;C7&amp;" ritten per jaar)"</f>
        <v>Aantal ritten per beurt (boven de 100000 ritten per jaar)</v>
      </c>
      <c r="C8" s="99">
        <v>30000</v>
      </c>
      <c r="D8" s="85" t="s">
        <v>328</v>
      </c>
      <c r="E8" s="94" t="str">
        <f>"Bij elke "&amp;C8&amp;" ritten meer dan "&amp;C7&amp;", wordt een extra onderhoudsbeurt aan de berekening toegevoegd"</f>
        <v>Bij elke 30000 ritten meer dan 100000, wordt een extra onderhoudsbeurt aan de berekening toegevoegd</v>
      </c>
      <c r="F8" s="101"/>
    </row>
    <row r="9" spans="2:6" hidden="1" x14ac:dyDescent="0.25">
      <c r="B9" s="109"/>
      <c r="C9" s="110"/>
      <c r="D9" s="111"/>
      <c r="E9" s="112"/>
      <c r="F9" s="112"/>
    </row>
    <row r="10" spans="2:6" ht="21" x14ac:dyDescent="0.25">
      <c r="B10" s="342" t="s">
        <v>2411</v>
      </c>
      <c r="C10" s="343"/>
      <c r="D10" s="343"/>
      <c r="E10" s="344"/>
      <c r="F10" s="113" t="s">
        <v>2261</v>
      </c>
    </row>
    <row r="11" spans="2:6" x14ac:dyDescent="0.25">
      <c r="B11" s="345" t="s">
        <v>1815</v>
      </c>
      <c r="C11" s="102"/>
      <c r="D11" s="103" t="s">
        <v>1816</v>
      </c>
      <c r="E11" s="132"/>
      <c r="F11" s="123">
        <v>4</v>
      </c>
    </row>
    <row r="12" spans="2:6" x14ac:dyDescent="0.25">
      <c r="B12" s="346"/>
      <c r="C12" s="83"/>
      <c r="D12" s="97" t="s">
        <v>1817</v>
      </c>
      <c r="E12" s="133"/>
      <c r="F12" s="124">
        <v>1</v>
      </c>
    </row>
    <row r="13" spans="2:6" x14ac:dyDescent="0.25">
      <c r="B13" s="104" t="s">
        <v>359</v>
      </c>
      <c r="C13" s="83"/>
      <c r="D13" s="96" t="s">
        <v>321</v>
      </c>
      <c r="E13" s="134" t="str">
        <f>"Uitgaande van een lift met "&amp;C11&amp;" stopplaatsen en "&amp;C12&amp;" cabinedeur(en)"</f>
        <v>Uitgaande van een lift met  stopplaatsen en  cabinedeur(en)</v>
      </c>
      <c r="F13" s="124">
        <v>60</v>
      </c>
    </row>
    <row r="14" spans="2:6" ht="32.25" customHeight="1" x14ac:dyDescent="0.25">
      <c r="B14" s="104" t="s">
        <v>360</v>
      </c>
      <c r="C14" s="83"/>
      <c r="D14" s="96" t="s">
        <v>321</v>
      </c>
      <c r="E14" s="134" t="str">
        <f>"Een extra schachtdeur vergt  "&amp;C14&amp;"  minuten extra tijd per beurt"</f>
        <v>Een extra schachtdeur vergt    minuten extra tijd per beurt</v>
      </c>
      <c r="F14" s="124">
        <v>7</v>
      </c>
    </row>
    <row r="15" spans="2:6" ht="32.25" customHeight="1" x14ac:dyDescent="0.25">
      <c r="B15" s="104" t="s">
        <v>361</v>
      </c>
      <c r="C15" s="83"/>
      <c r="D15" s="96" t="s">
        <v>332</v>
      </c>
      <c r="E15" s="135" t="str">
        <f>"Een extra cabinedeur vergt  "&amp;(C15*C14)&amp;"  minuten extra tijd per beurt"</f>
        <v>Een extra cabinedeur vergt  0  minuten extra tijd per beurt</v>
      </c>
      <c r="F15" s="124">
        <v>3</v>
      </c>
    </row>
    <row r="16" spans="2:6" ht="32.25" customHeight="1" x14ac:dyDescent="0.25">
      <c r="B16" s="104" t="s">
        <v>362</v>
      </c>
      <c r="C16" s="87"/>
      <c r="D16" s="96" t="s">
        <v>332</v>
      </c>
      <c r="E16" s="134" t="str">
        <f>"De OH-tijd wordt met "&amp;C16&amp;" vermenigvuldigd"</f>
        <v>De OH-tijd wordt met  vermenigvuldigd</v>
      </c>
      <c r="F16" s="125">
        <v>1.25</v>
      </c>
    </row>
    <row r="17" spans="2:6" ht="32.25" customHeight="1" x14ac:dyDescent="0.25">
      <c r="B17" s="104" t="s">
        <v>363</v>
      </c>
      <c r="C17" s="87"/>
      <c r="D17" s="96" t="s">
        <v>332</v>
      </c>
      <c r="E17" s="134" t="str">
        <f>"De OH-tijd wordt met "&amp;C17&amp;" vermenigvuldigd én er wordt 1 beurt extra gepland"</f>
        <v>De OH-tijd wordt met  vermenigvuldigd én er wordt 1 beurt extra gepland</v>
      </c>
      <c r="F17" s="125">
        <v>1.25</v>
      </c>
    </row>
    <row r="18" spans="2:6" ht="32.25" customHeight="1" x14ac:dyDescent="0.25">
      <c r="B18" s="104" t="s">
        <v>364</v>
      </c>
      <c r="C18" s="87"/>
      <c r="D18" s="97" t="s">
        <v>332</v>
      </c>
      <c r="E18" s="136" t="s">
        <v>372</v>
      </c>
      <c r="F18" s="125">
        <v>1.25</v>
      </c>
    </row>
    <row r="19" spans="2:6" ht="32.25" customHeight="1" x14ac:dyDescent="0.25">
      <c r="B19" s="104" t="s">
        <v>1814</v>
      </c>
      <c r="C19" s="87"/>
      <c r="D19" s="97" t="s">
        <v>349</v>
      </c>
      <c r="E19" s="136" t="s">
        <v>365</v>
      </c>
      <c r="F19" s="125">
        <v>4.5</v>
      </c>
    </row>
    <row r="20" spans="2:6" ht="32.25" hidden="1" customHeight="1" x14ac:dyDescent="0.25">
      <c r="B20" s="105" t="s">
        <v>120</v>
      </c>
      <c r="C20" s="83"/>
      <c r="D20" s="98" t="s">
        <v>333</v>
      </c>
      <c r="E20" s="136" t="str">
        <f>"Er worden niet meer dan "&amp;C20&amp;" beurten per jaar bij een lift uitgevoerd"</f>
        <v>Er worden niet meer dan  beurten per jaar bij een lift uitgevoerd</v>
      </c>
      <c r="F20" s="124">
        <v>8</v>
      </c>
    </row>
    <row r="21" spans="2:6" ht="32.25" customHeight="1" x14ac:dyDescent="0.25">
      <c r="B21" s="104" t="s">
        <v>366</v>
      </c>
      <c r="C21" s="88"/>
      <c r="D21" s="97" t="s">
        <v>339</v>
      </c>
      <c r="E21" s="136" t="s">
        <v>367</v>
      </c>
      <c r="F21" s="126">
        <v>15</v>
      </c>
    </row>
    <row r="22" spans="2:6" ht="32.25" customHeight="1" x14ac:dyDescent="0.25">
      <c r="B22" s="104" t="s">
        <v>351</v>
      </c>
      <c r="C22" s="88"/>
      <c r="D22" s="97"/>
      <c r="E22" s="136" t="s">
        <v>2255</v>
      </c>
      <c r="F22" s="126">
        <v>75</v>
      </c>
    </row>
    <row r="23" spans="2:6" ht="32.25" customHeight="1" x14ac:dyDescent="0.25">
      <c r="B23" s="104" t="s">
        <v>352</v>
      </c>
      <c r="C23" s="88"/>
      <c r="D23" s="97"/>
      <c r="E23" s="136" t="s">
        <v>2255</v>
      </c>
      <c r="F23" s="126">
        <v>95</v>
      </c>
    </row>
    <row r="24" spans="2:6" ht="32.25" customHeight="1" x14ac:dyDescent="0.25">
      <c r="B24" s="104" t="s">
        <v>353</v>
      </c>
      <c r="C24" s="88"/>
      <c r="D24" s="97"/>
      <c r="E24" s="136" t="s">
        <v>2255</v>
      </c>
      <c r="F24" s="126">
        <v>125</v>
      </c>
    </row>
    <row r="25" spans="2:6" ht="32.25" customHeight="1" x14ac:dyDescent="0.25">
      <c r="B25" s="104" t="s">
        <v>354</v>
      </c>
      <c r="C25" s="88"/>
      <c r="D25" s="97"/>
      <c r="E25" s="136" t="s">
        <v>2255</v>
      </c>
      <c r="F25" s="126">
        <v>75</v>
      </c>
    </row>
    <row r="26" spans="2:6" ht="32.25" customHeight="1" x14ac:dyDescent="0.25">
      <c r="B26" s="104" t="s">
        <v>1822</v>
      </c>
      <c r="C26" s="89"/>
      <c r="D26" s="97"/>
      <c r="E26" s="347" t="s">
        <v>1824</v>
      </c>
      <c r="F26" s="127">
        <v>0.7</v>
      </c>
    </row>
    <row r="27" spans="2:6" ht="32.25" customHeight="1" x14ac:dyDescent="0.25">
      <c r="B27" s="104" t="s">
        <v>1821</v>
      </c>
      <c r="C27" s="89"/>
      <c r="D27" s="97"/>
      <c r="E27" s="347"/>
      <c r="F27" s="127">
        <v>0.2</v>
      </c>
    </row>
    <row r="28" spans="2:6" ht="32.25" customHeight="1" x14ac:dyDescent="0.25">
      <c r="B28" s="104" t="s">
        <v>1823</v>
      </c>
      <c r="C28" s="90">
        <f>1-C26-C27</f>
        <v>1</v>
      </c>
      <c r="D28" s="97"/>
      <c r="E28" s="347"/>
      <c r="F28" s="128">
        <f>1-F26-F27</f>
        <v>0.10000000000000003</v>
      </c>
    </row>
    <row r="29" spans="2:6" ht="32.25" customHeight="1" x14ac:dyDescent="0.25">
      <c r="B29" s="104" t="s">
        <v>1819</v>
      </c>
      <c r="C29" s="91"/>
      <c r="D29" s="97" t="s">
        <v>1820</v>
      </c>
      <c r="E29" s="347"/>
      <c r="F29" s="129">
        <v>1</v>
      </c>
    </row>
    <row r="30" spans="2:6" ht="32.25" customHeight="1" x14ac:dyDescent="0.25">
      <c r="B30" s="104" t="s">
        <v>1813</v>
      </c>
      <c r="C30" s="92"/>
      <c r="D30" s="97"/>
      <c r="E30" s="136" t="s">
        <v>2295</v>
      </c>
      <c r="F30" s="130">
        <v>1</v>
      </c>
    </row>
    <row r="31" spans="2:6" ht="32.25" customHeight="1" x14ac:dyDescent="0.25">
      <c r="B31" s="104" t="s">
        <v>355</v>
      </c>
      <c r="C31" s="88"/>
      <c r="D31" s="97"/>
      <c r="E31" s="136" t="s">
        <v>356</v>
      </c>
      <c r="F31" s="126">
        <v>125</v>
      </c>
    </row>
    <row r="32" spans="2:6" ht="98.25" customHeight="1" x14ac:dyDescent="0.25">
      <c r="B32" s="106" t="s">
        <v>370</v>
      </c>
      <c r="C32" s="107"/>
      <c r="D32" s="108"/>
      <c r="E32" s="137" t="str">
        <f>"Per storing wordt ervan uitgegaan dat er gemiddeld € "&amp;ROUND(C35,0)&amp;",00 voor arbeidsloon en voorrijdkosten gemaakt wordt. De waarde die hier ingevuld wordt, kan dus maximaal € "&amp;ROUND((500-C35),0)&amp;",00 zijn. Als dat echter wordt opgegeven zou dat betekenen dat de verwachting is dat elke storing boven de € 500 uitkomt, en dat is niet zo. (Een reëel bedrag is hier € 100,00.)"</f>
        <v>Per storing wordt ervan uitgegaan dat er gemiddeld € 0,00 voor arbeidsloon en voorrijdkosten gemaakt wordt. De waarde die hier ingevuld wordt, kan dus maximaal € 500,00 zijn. Als dat echter wordt opgegeven zou dat betekenen dat de verwachting is dat elke storing boven de € 500 uitkomt, en dat is niet zo. (Een reëel bedrag is hier € 100,00.)</v>
      </c>
      <c r="F32" s="131">
        <v>100</v>
      </c>
    </row>
    <row r="33" spans="2:6" x14ac:dyDescent="0.25">
      <c r="B33" s="81"/>
      <c r="C33" s="82"/>
      <c r="D33" s="81"/>
      <c r="E33" s="81"/>
      <c r="F33" s="34"/>
    </row>
    <row r="34" spans="2:6" ht="21" x14ac:dyDescent="0.25">
      <c r="B34" s="336" t="s">
        <v>1825</v>
      </c>
      <c r="C34" s="337"/>
      <c r="D34" s="337"/>
      <c r="E34" s="337"/>
      <c r="F34" s="79"/>
    </row>
    <row r="35" spans="2:6" ht="58.5" customHeight="1" x14ac:dyDescent="0.25">
      <c r="B35" s="77" t="s">
        <v>371</v>
      </c>
      <c r="C35" s="38">
        <f>C29*(C26*C22+C27*C23+C28*C24)+C25+C32</f>
        <v>0</v>
      </c>
      <c r="D35" s="39"/>
      <c r="E35" s="95" t="str">
        <f>"Bij gemiddeld "&amp;C29&amp;" uur arbeid ter plaatse en in de verhouding
Overdag : Buiten kantoortijden : Zon- en feestdagen = "&amp;C26&amp;" : "&amp;C27&amp;" : "&amp;C28</f>
        <v>Bij gemiddeld  uur arbeid ter plaatse en in de verhouding
Overdag : Buiten kantoortijden : Zon- en feestdagen =  :  : 1</v>
      </c>
      <c r="F35" s="80"/>
    </row>
    <row r="36" spans="2:6" ht="30" hidden="1" x14ac:dyDescent="0.25">
      <c r="B36" s="37" t="str">
        <f>"Altijd het maximale aantal beurten ("&amp;C20&amp;") bij meer dan "</f>
        <v xml:space="preserve">Altijd het maximale aantal beurten () bij meer dan </v>
      </c>
      <c r="C36" s="33">
        <f>(C20-1)*C8</f>
        <v>-30000</v>
      </c>
      <c r="D36" s="8" t="s">
        <v>127</v>
      </c>
      <c r="E36" s="122" t="str">
        <f>"Maakt een lift meer dan "&amp;C36&amp;" ritten, dan wordt het maximum van "&amp;C20&amp;" aangehouden"</f>
        <v>Maakt een lift meer dan -30000 ritten, dan wordt het maximum van  aangehouden</v>
      </c>
      <c r="F36" s="35"/>
    </row>
    <row r="37" spans="2:6" x14ac:dyDescent="0.25">
      <c r="F37" s="36"/>
    </row>
    <row r="38" spans="2:6" x14ac:dyDescent="0.25">
      <c r="F38" s="36"/>
    </row>
    <row r="39" spans="2:6" x14ac:dyDescent="0.25">
      <c r="F39" s="36"/>
    </row>
    <row r="40" spans="2:6" x14ac:dyDescent="0.25">
      <c r="F40" s="36"/>
    </row>
    <row r="41" spans="2:6" x14ac:dyDescent="0.25">
      <c r="F41" s="36"/>
    </row>
    <row r="42" spans="2:6" x14ac:dyDescent="0.25">
      <c r="F42" s="36"/>
    </row>
    <row r="43" spans="2:6" x14ac:dyDescent="0.25">
      <c r="F43" s="36"/>
    </row>
    <row r="44" spans="2:6" x14ac:dyDescent="0.25">
      <c r="F44" s="36"/>
    </row>
    <row r="45" spans="2:6" x14ac:dyDescent="0.25">
      <c r="F45" s="36"/>
    </row>
    <row r="46" spans="2:6" x14ac:dyDescent="0.25">
      <c r="F46" s="36"/>
    </row>
    <row r="47" spans="2:6" x14ac:dyDescent="0.25">
      <c r="F47" s="36"/>
    </row>
    <row r="48" spans="2:6" x14ac:dyDescent="0.25">
      <c r="F48" s="36"/>
    </row>
    <row r="49" spans="6:6" x14ac:dyDescent="0.25">
      <c r="F49" s="36"/>
    </row>
    <row r="50" spans="6:6" x14ac:dyDescent="0.25">
      <c r="F50" s="36"/>
    </row>
    <row r="51" spans="6:6" x14ac:dyDescent="0.25">
      <c r="F51" s="36"/>
    </row>
    <row r="52" spans="6:6" x14ac:dyDescent="0.25">
      <c r="F52" s="36"/>
    </row>
    <row r="53" spans="6:6" x14ac:dyDescent="0.25">
      <c r="F53" s="36"/>
    </row>
    <row r="54" spans="6:6" x14ac:dyDescent="0.25">
      <c r="F54" s="36"/>
    </row>
    <row r="55" spans="6:6" x14ac:dyDescent="0.25">
      <c r="F55" s="36"/>
    </row>
    <row r="56" spans="6:6" x14ac:dyDescent="0.25">
      <c r="F56" s="36"/>
    </row>
    <row r="57" spans="6:6" x14ac:dyDescent="0.25">
      <c r="F57" s="36"/>
    </row>
    <row r="58" spans="6:6" x14ac:dyDescent="0.25">
      <c r="F58" s="36"/>
    </row>
    <row r="59" spans="6:6" x14ac:dyDescent="0.25">
      <c r="F59" s="36"/>
    </row>
    <row r="60" spans="6:6" x14ac:dyDescent="0.25">
      <c r="F60" s="36"/>
    </row>
    <row r="61" spans="6:6" x14ac:dyDescent="0.25">
      <c r="F61" s="36"/>
    </row>
    <row r="62" spans="6:6" x14ac:dyDescent="0.25">
      <c r="F62" s="36"/>
    </row>
    <row r="63" spans="6:6" x14ac:dyDescent="0.25">
      <c r="F63" s="36"/>
    </row>
    <row r="64" spans="6:6" x14ac:dyDescent="0.25">
      <c r="F64" s="36"/>
    </row>
    <row r="65" spans="6:6" x14ac:dyDescent="0.25">
      <c r="F65" s="36"/>
    </row>
    <row r="66" spans="6:6" x14ac:dyDescent="0.25">
      <c r="F66" s="36"/>
    </row>
    <row r="67" spans="6:6" x14ac:dyDescent="0.25">
      <c r="F67" s="36"/>
    </row>
    <row r="68" spans="6:6" x14ac:dyDescent="0.25">
      <c r="F68" s="36"/>
    </row>
    <row r="69" spans="6:6" x14ac:dyDescent="0.25">
      <c r="F69" s="36"/>
    </row>
    <row r="70" spans="6:6" x14ac:dyDescent="0.25">
      <c r="F70" s="36"/>
    </row>
    <row r="71" spans="6:6" x14ac:dyDescent="0.25">
      <c r="F71" s="36"/>
    </row>
    <row r="72" spans="6:6" x14ac:dyDescent="0.25">
      <c r="F72" s="36"/>
    </row>
    <row r="73" spans="6:6" x14ac:dyDescent="0.25">
      <c r="F73" s="36"/>
    </row>
    <row r="74" spans="6:6" x14ac:dyDescent="0.25">
      <c r="F74" s="36"/>
    </row>
    <row r="75" spans="6:6" x14ac:dyDescent="0.25">
      <c r="F75" s="36"/>
    </row>
    <row r="76" spans="6:6" x14ac:dyDescent="0.25">
      <c r="F76" s="36"/>
    </row>
    <row r="77" spans="6:6" x14ac:dyDescent="0.25">
      <c r="F77" s="36"/>
    </row>
    <row r="78" spans="6:6" x14ac:dyDescent="0.25">
      <c r="F78" s="36"/>
    </row>
    <row r="79" spans="6:6" x14ac:dyDescent="0.25">
      <c r="F79" s="36"/>
    </row>
    <row r="80" spans="6:6" x14ac:dyDescent="0.25">
      <c r="F80" s="36"/>
    </row>
    <row r="81" spans="6:6" x14ac:dyDescent="0.25">
      <c r="F81" s="36"/>
    </row>
    <row r="82" spans="6:6" x14ac:dyDescent="0.25">
      <c r="F82" s="36"/>
    </row>
    <row r="83" spans="6:6" x14ac:dyDescent="0.25">
      <c r="F83" s="36"/>
    </row>
    <row r="84" spans="6:6" x14ac:dyDescent="0.25">
      <c r="F84" s="36"/>
    </row>
    <row r="85" spans="6:6" x14ac:dyDescent="0.25">
      <c r="F85" s="36"/>
    </row>
    <row r="86" spans="6:6" x14ac:dyDescent="0.25">
      <c r="F86" s="36"/>
    </row>
    <row r="87" spans="6:6" x14ac:dyDescent="0.25">
      <c r="F87" s="36"/>
    </row>
    <row r="88" spans="6:6" x14ac:dyDescent="0.25">
      <c r="F88" s="36"/>
    </row>
    <row r="89" spans="6:6" x14ac:dyDescent="0.25">
      <c r="F89" s="36"/>
    </row>
    <row r="90" spans="6:6" x14ac:dyDescent="0.25">
      <c r="F90" s="36"/>
    </row>
    <row r="91" spans="6:6" x14ac:dyDescent="0.25">
      <c r="F91" s="36"/>
    </row>
    <row r="92" spans="6:6" x14ac:dyDescent="0.25">
      <c r="F92" s="36"/>
    </row>
    <row r="93" spans="6:6" x14ac:dyDescent="0.25">
      <c r="F93" s="36"/>
    </row>
    <row r="94" spans="6:6" x14ac:dyDescent="0.25">
      <c r="F94" s="36"/>
    </row>
    <row r="95" spans="6:6" x14ac:dyDescent="0.25">
      <c r="F95" s="36"/>
    </row>
    <row r="96" spans="6:6" x14ac:dyDescent="0.25">
      <c r="F96" s="36"/>
    </row>
    <row r="97" spans="6:6" x14ac:dyDescent="0.25">
      <c r="F97" s="36"/>
    </row>
    <row r="98" spans="6:6" x14ac:dyDescent="0.25">
      <c r="F98" s="36"/>
    </row>
    <row r="99" spans="6:6" x14ac:dyDescent="0.25">
      <c r="F99" s="36"/>
    </row>
    <row r="100" spans="6:6" x14ac:dyDescent="0.25">
      <c r="F100" s="36"/>
    </row>
    <row r="101" spans="6:6" x14ac:dyDescent="0.25">
      <c r="F101" s="36"/>
    </row>
    <row r="102" spans="6:6" x14ac:dyDescent="0.25">
      <c r="F102" s="36"/>
    </row>
    <row r="103" spans="6:6" x14ac:dyDescent="0.25">
      <c r="F103" s="36"/>
    </row>
    <row r="104" spans="6:6" x14ac:dyDescent="0.25">
      <c r="F104" s="36"/>
    </row>
    <row r="105" spans="6:6" x14ac:dyDescent="0.25">
      <c r="F105" s="36"/>
    </row>
    <row r="106" spans="6:6" x14ac:dyDescent="0.25">
      <c r="F106" s="36"/>
    </row>
    <row r="107" spans="6:6" x14ac:dyDescent="0.25">
      <c r="F107" s="36"/>
    </row>
    <row r="108" spans="6:6" x14ac:dyDescent="0.25">
      <c r="F108" s="36"/>
    </row>
    <row r="109" spans="6:6" x14ac:dyDescent="0.25">
      <c r="F109" s="36"/>
    </row>
    <row r="110" spans="6:6" x14ac:dyDescent="0.25">
      <c r="F110" s="36"/>
    </row>
    <row r="111" spans="6:6" x14ac:dyDescent="0.25">
      <c r="F111" s="36"/>
    </row>
    <row r="112" spans="6:6" x14ac:dyDescent="0.25">
      <c r="F112" s="36"/>
    </row>
    <row r="113" spans="6:6" x14ac:dyDescent="0.25">
      <c r="F113" s="36"/>
    </row>
    <row r="114" spans="6:6" x14ac:dyDescent="0.25">
      <c r="F114" s="36"/>
    </row>
    <row r="115" spans="6:6" x14ac:dyDescent="0.25">
      <c r="F115" s="36"/>
    </row>
    <row r="116" spans="6:6" x14ac:dyDescent="0.25">
      <c r="F116" s="36"/>
    </row>
    <row r="117" spans="6:6" x14ac:dyDescent="0.25">
      <c r="F117" s="36"/>
    </row>
    <row r="118" spans="6:6" x14ac:dyDescent="0.25">
      <c r="F118" s="36"/>
    </row>
    <row r="119" spans="6:6" x14ac:dyDescent="0.25">
      <c r="F119" s="36"/>
    </row>
    <row r="120" spans="6:6" x14ac:dyDescent="0.25">
      <c r="F120" s="36"/>
    </row>
    <row r="121" spans="6:6" x14ac:dyDescent="0.25">
      <c r="F121" s="36"/>
    </row>
    <row r="122" spans="6:6" x14ac:dyDescent="0.25">
      <c r="F122" s="36"/>
    </row>
    <row r="123" spans="6:6" x14ac:dyDescent="0.25">
      <c r="F123" s="36"/>
    </row>
    <row r="124" spans="6:6" x14ac:dyDescent="0.25">
      <c r="F124" s="36"/>
    </row>
    <row r="125" spans="6:6" x14ac:dyDescent="0.25">
      <c r="F125" s="36"/>
    </row>
    <row r="126" spans="6:6" x14ac:dyDescent="0.25">
      <c r="F126" s="36"/>
    </row>
    <row r="127" spans="6:6" x14ac:dyDescent="0.25">
      <c r="F127" s="36"/>
    </row>
    <row r="128" spans="6:6" x14ac:dyDescent="0.25">
      <c r="F128" s="36"/>
    </row>
    <row r="129" spans="6:6" x14ac:dyDescent="0.25">
      <c r="F129" s="36"/>
    </row>
    <row r="130" spans="6:6" x14ac:dyDescent="0.25">
      <c r="F130" s="36"/>
    </row>
    <row r="131" spans="6:6" x14ac:dyDescent="0.25">
      <c r="F131" s="36"/>
    </row>
    <row r="132" spans="6:6" x14ac:dyDescent="0.25">
      <c r="F132" s="36"/>
    </row>
    <row r="133" spans="6:6" x14ac:dyDescent="0.25">
      <c r="F133" s="36"/>
    </row>
    <row r="134" spans="6:6" x14ac:dyDescent="0.25">
      <c r="F134" s="36"/>
    </row>
    <row r="135" spans="6:6" x14ac:dyDescent="0.25">
      <c r="F135" s="36"/>
    </row>
    <row r="136" spans="6:6" x14ac:dyDescent="0.25">
      <c r="F136" s="36"/>
    </row>
    <row r="137" spans="6:6" x14ac:dyDescent="0.25">
      <c r="F137" s="36"/>
    </row>
    <row r="138" spans="6:6" x14ac:dyDescent="0.25">
      <c r="F138" s="36"/>
    </row>
    <row r="139" spans="6:6" x14ac:dyDescent="0.25">
      <c r="F139" s="36"/>
    </row>
    <row r="140" spans="6:6" x14ac:dyDescent="0.25">
      <c r="F140" s="36"/>
    </row>
    <row r="141" spans="6:6" x14ac:dyDescent="0.25">
      <c r="F141" s="36"/>
    </row>
    <row r="142" spans="6:6" x14ac:dyDescent="0.25">
      <c r="F142" s="36"/>
    </row>
    <row r="143" spans="6:6" x14ac:dyDescent="0.25">
      <c r="F143" s="36"/>
    </row>
    <row r="144" spans="6:6" x14ac:dyDescent="0.25">
      <c r="F144" s="36"/>
    </row>
    <row r="145" spans="6:6" x14ac:dyDescent="0.25">
      <c r="F145" s="36"/>
    </row>
    <row r="146" spans="6:6" x14ac:dyDescent="0.25">
      <c r="F146" s="36"/>
    </row>
    <row r="147" spans="6:6" x14ac:dyDescent="0.25">
      <c r="F147" s="36"/>
    </row>
    <row r="148" spans="6:6" x14ac:dyDescent="0.25">
      <c r="F148" s="36"/>
    </row>
    <row r="149" spans="6:6" x14ac:dyDescent="0.25">
      <c r="F149" s="36"/>
    </row>
    <row r="150" spans="6:6" x14ac:dyDescent="0.25">
      <c r="F150" s="36"/>
    </row>
    <row r="151" spans="6:6" x14ac:dyDescent="0.25">
      <c r="F151" s="36"/>
    </row>
    <row r="152" spans="6:6" x14ac:dyDescent="0.25">
      <c r="F152" s="36"/>
    </row>
    <row r="153" spans="6:6" x14ac:dyDescent="0.25">
      <c r="F153" s="36"/>
    </row>
    <row r="154" spans="6:6" x14ac:dyDescent="0.25">
      <c r="F154" s="36"/>
    </row>
    <row r="155" spans="6:6" x14ac:dyDescent="0.25">
      <c r="F155" s="36"/>
    </row>
    <row r="156" spans="6:6" x14ac:dyDescent="0.25">
      <c r="F156" s="36"/>
    </row>
    <row r="157" spans="6:6" x14ac:dyDescent="0.25">
      <c r="F157" s="36"/>
    </row>
    <row r="158" spans="6:6" x14ac:dyDescent="0.25">
      <c r="F158" s="36"/>
    </row>
    <row r="159" spans="6:6" x14ac:dyDescent="0.25">
      <c r="F159" s="36"/>
    </row>
    <row r="160" spans="6:6" x14ac:dyDescent="0.25">
      <c r="F160" s="36"/>
    </row>
    <row r="161" spans="6:6" x14ac:dyDescent="0.25">
      <c r="F161" s="36"/>
    </row>
    <row r="162" spans="6:6" x14ac:dyDescent="0.25">
      <c r="F162" s="36"/>
    </row>
    <row r="163" spans="6:6" x14ac:dyDescent="0.25">
      <c r="F163" s="36"/>
    </row>
    <row r="164" spans="6:6" x14ac:dyDescent="0.25">
      <c r="F164" s="36"/>
    </row>
    <row r="165" spans="6:6" x14ac:dyDescent="0.25">
      <c r="F165" s="36"/>
    </row>
    <row r="166" spans="6:6" x14ac:dyDescent="0.25">
      <c r="F166" s="36"/>
    </row>
    <row r="167" spans="6:6" x14ac:dyDescent="0.25">
      <c r="F167" s="36"/>
    </row>
    <row r="168" spans="6:6" x14ac:dyDescent="0.25">
      <c r="F168" s="36"/>
    </row>
    <row r="169" spans="6:6" x14ac:dyDescent="0.25">
      <c r="F169" s="36"/>
    </row>
    <row r="170" spans="6:6" x14ac:dyDescent="0.25">
      <c r="F170" s="36"/>
    </row>
    <row r="171" spans="6:6" x14ac:dyDescent="0.25">
      <c r="F171" s="36"/>
    </row>
    <row r="172" spans="6:6" x14ac:dyDescent="0.25">
      <c r="F172" s="36"/>
    </row>
    <row r="173" spans="6:6" x14ac:dyDescent="0.25">
      <c r="F173" s="36"/>
    </row>
    <row r="174" spans="6:6" x14ac:dyDescent="0.25">
      <c r="F174" s="36"/>
    </row>
    <row r="175" spans="6:6" x14ac:dyDescent="0.25">
      <c r="F175" s="36"/>
    </row>
    <row r="176" spans="6:6" x14ac:dyDescent="0.25">
      <c r="F176" s="36"/>
    </row>
    <row r="177" spans="6:6" x14ac:dyDescent="0.25">
      <c r="F177" s="36"/>
    </row>
    <row r="178" spans="6:6" x14ac:dyDescent="0.25">
      <c r="F178" s="36"/>
    </row>
    <row r="179" spans="6:6" x14ac:dyDescent="0.25">
      <c r="F179" s="36"/>
    </row>
    <row r="180" spans="6:6" x14ac:dyDescent="0.25">
      <c r="F180" s="36"/>
    </row>
    <row r="181" spans="6:6" x14ac:dyDescent="0.25">
      <c r="F181" s="36"/>
    </row>
    <row r="182" spans="6:6" x14ac:dyDescent="0.25">
      <c r="F182" s="36"/>
    </row>
    <row r="183" spans="6:6" x14ac:dyDescent="0.25">
      <c r="F183" s="36"/>
    </row>
    <row r="184" spans="6:6" x14ac:dyDescent="0.25">
      <c r="F184" s="36"/>
    </row>
    <row r="185" spans="6:6" x14ac:dyDescent="0.25">
      <c r="F185" s="36"/>
    </row>
    <row r="186" spans="6:6" x14ac:dyDescent="0.25">
      <c r="F186" s="36"/>
    </row>
    <row r="187" spans="6:6" x14ac:dyDescent="0.25">
      <c r="F187" s="36"/>
    </row>
    <row r="188" spans="6:6" x14ac:dyDescent="0.25">
      <c r="F188" s="36"/>
    </row>
    <row r="189" spans="6:6" x14ac:dyDescent="0.25">
      <c r="F189" s="36"/>
    </row>
    <row r="190" spans="6:6" x14ac:dyDescent="0.25">
      <c r="F190" s="36"/>
    </row>
    <row r="191" spans="6:6" x14ac:dyDescent="0.25">
      <c r="F191" s="36"/>
    </row>
    <row r="192" spans="6:6" x14ac:dyDescent="0.25">
      <c r="F192" s="36"/>
    </row>
    <row r="193" spans="6:6" x14ac:dyDescent="0.25">
      <c r="F193" s="36"/>
    </row>
    <row r="194" spans="6:6" x14ac:dyDescent="0.25">
      <c r="F194" s="36"/>
    </row>
    <row r="195" spans="6:6" x14ac:dyDescent="0.25">
      <c r="F195" s="36"/>
    </row>
    <row r="196" spans="6:6" x14ac:dyDescent="0.25">
      <c r="F196" s="36"/>
    </row>
    <row r="197" spans="6:6" x14ac:dyDescent="0.25">
      <c r="F197" s="36"/>
    </row>
    <row r="198" spans="6:6" x14ac:dyDescent="0.25">
      <c r="F198" s="36"/>
    </row>
    <row r="199" spans="6:6" x14ac:dyDescent="0.25">
      <c r="F199" s="36"/>
    </row>
    <row r="200" spans="6:6" x14ac:dyDescent="0.25">
      <c r="F200" s="36"/>
    </row>
    <row r="201" spans="6:6" x14ac:dyDescent="0.25">
      <c r="F201" s="36"/>
    </row>
    <row r="202" spans="6:6" x14ac:dyDescent="0.25">
      <c r="F202" s="36"/>
    </row>
    <row r="203" spans="6:6" x14ac:dyDescent="0.25">
      <c r="F203" s="36"/>
    </row>
    <row r="204" spans="6:6" x14ac:dyDescent="0.25">
      <c r="F204" s="36"/>
    </row>
    <row r="205" spans="6:6" x14ac:dyDescent="0.25">
      <c r="F205" s="36"/>
    </row>
    <row r="206" spans="6:6" x14ac:dyDescent="0.25">
      <c r="F206" s="36"/>
    </row>
    <row r="207" spans="6:6" x14ac:dyDescent="0.25">
      <c r="F207" s="36"/>
    </row>
    <row r="208" spans="6:6" x14ac:dyDescent="0.25">
      <c r="F208" s="36"/>
    </row>
    <row r="209" spans="6:6" x14ac:dyDescent="0.25">
      <c r="F209" s="36"/>
    </row>
    <row r="210" spans="6:6" x14ac:dyDescent="0.25">
      <c r="F210" s="36"/>
    </row>
    <row r="211" spans="6:6" x14ac:dyDescent="0.25">
      <c r="F211" s="36"/>
    </row>
    <row r="212" spans="6:6" x14ac:dyDescent="0.25">
      <c r="F212" s="36"/>
    </row>
    <row r="213" spans="6:6" x14ac:dyDescent="0.25">
      <c r="F213" s="36"/>
    </row>
    <row r="214" spans="6:6" x14ac:dyDescent="0.25">
      <c r="F214" s="36"/>
    </row>
    <row r="215" spans="6:6" x14ac:dyDescent="0.25">
      <c r="F215" s="36"/>
    </row>
    <row r="216" spans="6:6" x14ac:dyDescent="0.25">
      <c r="F216" s="36"/>
    </row>
    <row r="217" spans="6:6" x14ac:dyDescent="0.25">
      <c r="F217" s="36"/>
    </row>
    <row r="218" spans="6:6" x14ac:dyDescent="0.25">
      <c r="F218" s="36"/>
    </row>
    <row r="219" spans="6:6" x14ac:dyDescent="0.25">
      <c r="F219" s="36"/>
    </row>
    <row r="220" spans="6:6" x14ac:dyDescent="0.25">
      <c r="F220" s="36"/>
    </row>
    <row r="221" spans="6:6" x14ac:dyDescent="0.25">
      <c r="F221" s="36"/>
    </row>
  </sheetData>
  <sheetProtection algorithmName="SHA-512" hashValue="13HganGHQBuobCO5qQCAPb79yPyU2d3RxAz8NtrvPjdwj0BnqDArbZVMt3W11Lrd+6iB1h4eY4S26+Y/5ngNwQ==" saltValue="VeRDAocu/tVCJVYd0xGFUw==" spinCount="100000" sheet="1" selectLockedCells="1"/>
  <mergeCells count="6">
    <mergeCell ref="B34:E34"/>
    <mergeCell ref="B2:F2"/>
    <mergeCell ref="B3:E3"/>
    <mergeCell ref="B10:E10"/>
    <mergeCell ref="B11:B12"/>
    <mergeCell ref="E26:E29"/>
  </mergeCells>
  <dataValidations count="2">
    <dataValidation type="whole" allowBlank="1" showInputMessage="1" showErrorMessage="1" sqref="F32 C32:C33" xr:uid="{00000000-0002-0000-0100-000000000000}">
      <formula1>0</formula1>
      <formula2>500-0.75*C22-0.2*C23-0.05*C24-1.25*C25</formula2>
    </dataValidation>
    <dataValidation type="whole" allowBlank="1" showInputMessage="1" showErrorMessage="1" errorTitle="Max. aantal beurten" error="Je mag hier tussen 6 en 10 invullen." sqref="C20" xr:uid="{00000000-0002-0000-0100-000001000000}">
      <formula1>6</formula1>
      <formula2>10</formula2>
    </dataValidation>
  </dataValidations>
  <pageMargins left="0.25" right="0.25" top="0.75" bottom="0.75" header="0.3" footer="0.3"/>
  <pageSetup paperSize="9"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E312"/>
  <sheetViews>
    <sheetView workbookViewId="0">
      <selection activeCell="A91" sqref="A91"/>
    </sheetView>
  </sheetViews>
  <sheetFormatPr defaultRowHeight="15" x14ac:dyDescent="0.25"/>
  <cols>
    <col min="1" max="1" width="17.7109375" bestFit="1" customWidth="1"/>
    <col min="2" max="2" width="21.42578125" bestFit="1" customWidth="1"/>
    <col min="4" max="4" width="17.7109375" bestFit="1" customWidth="1"/>
    <col min="5" max="5" width="31.5703125" customWidth="1"/>
  </cols>
  <sheetData>
    <row r="1" spans="1:5" x14ac:dyDescent="0.25">
      <c r="A1" s="30" t="s">
        <v>0</v>
      </c>
      <c r="B1" s="30" t="s">
        <v>1</v>
      </c>
      <c r="D1" s="23" t="s">
        <v>0</v>
      </c>
      <c r="E1" s="23" t="s">
        <v>2035</v>
      </c>
    </row>
    <row r="2" spans="1:5" hidden="1" x14ac:dyDescent="0.25">
      <c r="A2" s="31">
        <v>10054722</v>
      </c>
      <c r="B2" s="31" t="s">
        <v>1735</v>
      </c>
      <c r="D2">
        <v>10054722</v>
      </c>
      <c r="E2" t="s">
        <v>2237</v>
      </c>
    </row>
    <row r="3" spans="1:5" hidden="1" x14ac:dyDescent="0.25">
      <c r="A3" s="32">
        <v>10057629</v>
      </c>
      <c r="B3" s="32" t="s">
        <v>1874</v>
      </c>
      <c r="D3">
        <v>10057629</v>
      </c>
      <c r="E3" t="s">
        <v>2068</v>
      </c>
    </row>
    <row r="4" spans="1:5" hidden="1" x14ac:dyDescent="0.25">
      <c r="A4" s="32">
        <v>10057662</v>
      </c>
      <c r="B4" s="32" t="s">
        <v>2019</v>
      </c>
      <c r="D4">
        <v>10057662</v>
      </c>
      <c r="E4" t="s">
        <v>2168</v>
      </c>
    </row>
    <row r="5" spans="1:5" hidden="1" x14ac:dyDescent="0.25">
      <c r="A5" s="31">
        <v>10057664</v>
      </c>
      <c r="B5" s="31" t="s">
        <v>1716</v>
      </c>
      <c r="D5">
        <v>10057664</v>
      </c>
      <c r="E5" t="s">
        <v>2168</v>
      </c>
    </row>
    <row r="6" spans="1:5" hidden="1" x14ac:dyDescent="0.25">
      <c r="A6" s="32">
        <v>10057666</v>
      </c>
      <c r="B6" s="32" t="s">
        <v>1578</v>
      </c>
      <c r="D6">
        <v>10057666</v>
      </c>
      <c r="E6" t="s">
        <v>2169</v>
      </c>
    </row>
    <row r="7" spans="1:5" hidden="1" x14ac:dyDescent="0.25">
      <c r="A7" s="31">
        <v>10057668</v>
      </c>
      <c r="B7" s="31" t="s">
        <v>1844</v>
      </c>
      <c r="D7">
        <v>10057668</v>
      </c>
      <c r="E7" t="s">
        <v>2163</v>
      </c>
    </row>
    <row r="8" spans="1:5" hidden="1" x14ac:dyDescent="0.25">
      <c r="A8" s="32">
        <v>10057670</v>
      </c>
      <c r="B8" s="32" t="s">
        <v>1843</v>
      </c>
      <c r="D8">
        <v>10057670</v>
      </c>
      <c r="E8" t="s">
        <v>2163</v>
      </c>
    </row>
    <row r="9" spans="1:5" hidden="1" x14ac:dyDescent="0.25">
      <c r="A9" s="32">
        <v>10057675</v>
      </c>
      <c r="B9" s="32" t="s">
        <v>1952</v>
      </c>
      <c r="D9">
        <v>10057675</v>
      </c>
      <c r="E9" t="s">
        <v>2097</v>
      </c>
    </row>
    <row r="10" spans="1:5" hidden="1" x14ac:dyDescent="0.25">
      <c r="A10" s="32">
        <v>10057679</v>
      </c>
      <c r="B10" s="32" t="s">
        <v>1706</v>
      </c>
      <c r="D10">
        <v>10057679</v>
      </c>
      <c r="E10" t="s">
        <v>2083</v>
      </c>
    </row>
    <row r="11" spans="1:5" hidden="1" x14ac:dyDescent="0.25">
      <c r="A11" s="31">
        <v>10057683</v>
      </c>
      <c r="B11" s="31" t="s">
        <v>1991</v>
      </c>
      <c r="D11">
        <v>10057683</v>
      </c>
      <c r="E11" t="s">
        <v>2083</v>
      </c>
    </row>
    <row r="12" spans="1:5" hidden="1" x14ac:dyDescent="0.25">
      <c r="A12" s="31">
        <v>10057685</v>
      </c>
      <c r="B12" s="31" t="s">
        <v>1875</v>
      </c>
      <c r="D12">
        <v>10057685</v>
      </c>
      <c r="E12" t="s">
        <v>2069</v>
      </c>
    </row>
    <row r="13" spans="1:5" hidden="1" x14ac:dyDescent="0.25">
      <c r="A13" s="32">
        <v>10057687</v>
      </c>
      <c r="B13" s="32" t="s">
        <v>1992</v>
      </c>
      <c r="D13">
        <v>10057687</v>
      </c>
      <c r="E13" t="s">
        <v>2084</v>
      </c>
    </row>
    <row r="14" spans="1:5" hidden="1" x14ac:dyDescent="0.25">
      <c r="A14" s="31">
        <v>10057689</v>
      </c>
      <c r="B14" s="31" t="s">
        <v>1944</v>
      </c>
      <c r="D14">
        <v>10057689</v>
      </c>
      <c r="E14" t="s">
        <v>2096</v>
      </c>
    </row>
    <row r="15" spans="1:5" hidden="1" x14ac:dyDescent="0.25">
      <c r="A15" s="32">
        <v>10057691</v>
      </c>
      <c r="B15" s="32" t="s">
        <v>1646</v>
      </c>
      <c r="D15">
        <v>10057691</v>
      </c>
      <c r="E15" t="s">
        <v>2164</v>
      </c>
    </row>
    <row r="16" spans="1:5" hidden="1" x14ac:dyDescent="0.25">
      <c r="A16" s="32">
        <v>10060150</v>
      </c>
      <c r="B16" s="32" t="s">
        <v>1647</v>
      </c>
      <c r="D16">
        <v>10060150</v>
      </c>
      <c r="E16" t="s">
        <v>2227</v>
      </c>
    </row>
    <row r="17" spans="1:5" hidden="1" x14ac:dyDescent="0.25">
      <c r="A17" s="31">
        <v>10060619</v>
      </c>
      <c r="B17" s="31" t="s">
        <v>2023</v>
      </c>
      <c r="D17">
        <v>10060619</v>
      </c>
      <c r="E17" t="s">
        <v>2187</v>
      </c>
    </row>
    <row r="18" spans="1:5" hidden="1" x14ac:dyDescent="0.25">
      <c r="A18" s="32">
        <v>10060639</v>
      </c>
      <c r="B18" s="32" t="s">
        <v>1752</v>
      </c>
      <c r="D18">
        <v>10060639</v>
      </c>
      <c r="E18" t="s">
        <v>2190</v>
      </c>
    </row>
    <row r="19" spans="1:5" hidden="1" x14ac:dyDescent="0.25">
      <c r="A19" s="31">
        <v>10060640</v>
      </c>
      <c r="B19" s="31" t="s">
        <v>1772</v>
      </c>
      <c r="D19">
        <v>10060640</v>
      </c>
      <c r="E19" t="s">
        <v>2190</v>
      </c>
    </row>
    <row r="20" spans="1:5" hidden="1" x14ac:dyDescent="0.25">
      <c r="A20" s="31">
        <v>10060646</v>
      </c>
      <c r="B20" s="31" t="s">
        <v>1480</v>
      </c>
      <c r="D20">
        <v>10060646</v>
      </c>
      <c r="E20" t="s">
        <v>2189</v>
      </c>
    </row>
    <row r="21" spans="1:5" hidden="1" x14ac:dyDescent="0.25">
      <c r="A21" s="31">
        <v>10073942</v>
      </c>
      <c r="B21" s="31" t="s">
        <v>1553</v>
      </c>
      <c r="D21">
        <v>10073942</v>
      </c>
      <c r="E21" t="s">
        <v>2225</v>
      </c>
    </row>
    <row r="22" spans="1:5" hidden="1" x14ac:dyDescent="0.25">
      <c r="A22" s="31">
        <v>10073945</v>
      </c>
      <c r="B22" s="31" t="s">
        <v>1540</v>
      </c>
      <c r="D22">
        <v>10073945</v>
      </c>
      <c r="E22" t="s">
        <v>2225</v>
      </c>
    </row>
    <row r="23" spans="1:5" hidden="1" x14ac:dyDescent="0.25">
      <c r="A23" s="32">
        <v>10073948</v>
      </c>
      <c r="B23" s="32" t="s">
        <v>1662</v>
      </c>
      <c r="D23">
        <v>10073948</v>
      </c>
      <c r="E23" t="s">
        <v>2225</v>
      </c>
    </row>
    <row r="24" spans="1:5" hidden="1" x14ac:dyDescent="0.25">
      <c r="A24" s="32">
        <v>10073951</v>
      </c>
      <c r="B24" s="32" t="s">
        <v>1624</v>
      </c>
      <c r="D24">
        <v>10073951</v>
      </c>
      <c r="E24" t="s">
        <v>2225</v>
      </c>
    </row>
    <row r="25" spans="1:5" hidden="1" x14ac:dyDescent="0.25">
      <c r="A25" s="31">
        <v>10225546</v>
      </c>
      <c r="B25" s="31" t="s">
        <v>1363</v>
      </c>
      <c r="D25">
        <v>10225546</v>
      </c>
      <c r="E25" t="s">
        <v>2148</v>
      </c>
    </row>
    <row r="26" spans="1:5" hidden="1" x14ac:dyDescent="0.25">
      <c r="A26" s="32">
        <v>10225547</v>
      </c>
      <c r="B26" s="32" t="s">
        <v>1384</v>
      </c>
      <c r="D26">
        <v>10225547</v>
      </c>
      <c r="E26" t="s">
        <v>2148</v>
      </c>
    </row>
    <row r="27" spans="1:5" hidden="1" x14ac:dyDescent="0.25">
      <c r="A27" s="31">
        <v>10225548</v>
      </c>
      <c r="B27" s="31" t="s">
        <v>1417</v>
      </c>
      <c r="D27">
        <v>10225548</v>
      </c>
      <c r="E27" t="s">
        <v>2148</v>
      </c>
    </row>
    <row r="28" spans="1:5" hidden="1" x14ac:dyDescent="0.25">
      <c r="A28" s="32">
        <v>10409752</v>
      </c>
      <c r="B28" s="32" t="s">
        <v>1970</v>
      </c>
      <c r="D28">
        <v>10409752</v>
      </c>
      <c r="E28" t="s">
        <v>2231</v>
      </c>
    </row>
    <row r="29" spans="1:5" hidden="1" x14ac:dyDescent="0.25">
      <c r="A29" s="31">
        <v>10429535</v>
      </c>
      <c r="B29" s="31" t="s">
        <v>1973</v>
      </c>
      <c r="D29">
        <v>10429535</v>
      </c>
      <c r="E29" t="s">
        <v>2193</v>
      </c>
    </row>
    <row r="30" spans="1:5" hidden="1" x14ac:dyDescent="0.25">
      <c r="A30" s="32">
        <v>10429536</v>
      </c>
      <c r="B30" s="32" t="s">
        <v>2011</v>
      </c>
      <c r="D30">
        <v>10429536</v>
      </c>
      <c r="E30" t="s">
        <v>2193</v>
      </c>
    </row>
    <row r="31" spans="1:5" hidden="1" x14ac:dyDescent="0.25">
      <c r="A31" s="32">
        <v>10965556</v>
      </c>
      <c r="B31" s="32" t="s">
        <v>1861</v>
      </c>
      <c r="D31">
        <v>10965556</v>
      </c>
      <c r="E31" t="s">
        <v>2163</v>
      </c>
    </row>
    <row r="32" spans="1:5" hidden="1" x14ac:dyDescent="0.25">
      <c r="A32" s="31">
        <v>10965558</v>
      </c>
      <c r="B32" s="31" t="s">
        <v>1860</v>
      </c>
      <c r="D32">
        <v>10965558</v>
      </c>
      <c r="E32" t="s">
        <v>2163</v>
      </c>
    </row>
    <row r="33" spans="1:5" hidden="1" x14ac:dyDescent="0.25">
      <c r="A33" s="32">
        <v>10967645</v>
      </c>
      <c r="B33" s="32" t="s">
        <v>1893</v>
      </c>
      <c r="D33">
        <v>10967645</v>
      </c>
      <c r="E33" t="s">
        <v>2157</v>
      </c>
    </row>
    <row r="34" spans="1:5" hidden="1" x14ac:dyDescent="0.25">
      <c r="A34" s="31">
        <v>10989586</v>
      </c>
      <c r="B34" s="31" t="s">
        <v>1849</v>
      </c>
      <c r="D34">
        <v>10989586</v>
      </c>
      <c r="E34" t="s">
        <v>2199</v>
      </c>
    </row>
    <row r="35" spans="1:5" hidden="1" x14ac:dyDescent="0.25">
      <c r="A35" s="32">
        <v>10989587</v>
      </c>
      <c r="B35" s="32" t="s">
        <v>1850</v>
      </c>
      <c r="D35">
        <v>10989587</v>
      </c>
      <c r="E35" t="s">
        <v>2199</v>
      </c>
    </row>
    <row r="36" spans="1:5" hidden="1" x14ac:dyDescent="0.25">
      <c r="A36" s="31">
        <v>10989588</v>
      </c>
      <c r="B36" s="31" t="s">
        <v>1983</v>
      </c>
      <c r="D36">
        <v>10989588</v>
      </c>
      <c r="E36" t="s">
        <v>2200</v>
      </c>
    </row>
    <row r="37" spans="1:5" hidden="1" x14ac:dyDescent="0.25">
      <c r="A37" s="32">
        <v>11001050</v>
      </c>
      <c r="B37" s="32" t="s">
        <v>1495</v>
      </c>
      <c r="D37">
        <v>11001050</v>
      </c>
      <c r="E37" t="s">
        <v>2151</v>
      </c>
    </row>
    <row r="38" spans="1:5" hidden="1" x14ac:dyDescent="0.25">
      <c r="A38" s="32">
        <v>40272962</v>
      </c>
      <c r="B38" s="32" t="s">
        <v>1960</v>
      </c>
      <c r="D38">
        <v>40272962</v>
      </c>
      <c r="E38" t="s">
        <v>2179</v>
      </c>
    </row>
    <row r="39" spans="1:5" hidden="1" x14ac:dyDescent="0.25">
      <c r="A39" s="32">
        <v>40272963</v>
      </c>
      <c r="B39" s="32" t="s">
        <v>1887</v>
      </c>
      <c r="D39">
        <v>40272963</v>
      </c>
      <c r="E39" t="s">
        <v>2247</v>
      </c>
    </row>
    <row r="40" spans="1:5" hidden="1" x14ac:dyDescent="0.25">
      <c r="A40" s="31">
        <v>40272964</v>
      </c>
      <c r="B40" s="31" t="s">
        <v>1888</v>
      </c>
      <c r="D40">
        <v>40272964</v>
      </c>
      <c r="E40" t="s">
        <v>2247</v>
      </c>
    </row>
    <row r="41" spans="1:5" hidden="1" x14ac:dyDescent="0.25">
      <c r="A41" s="31">
        <v>42075302</v>
      </c>
      <c r="B41" s="31" t="s">
        <v>1959</v>
      </c>
      <c r="D41">
        <v>42075302</v>
      </c>
      <c r="E41" t="s">
        <v>2229</v>
      </c>
    </row>
    <row r="42" spans="1:5" hidden="1" x14ac:dyDescent="0.25">
      <c r="A42" s="31">
        <v>42075315</v>
      </c>
      <c r="B42" s="31" t="s">
        <v>1345</v>
      </c>
      <c r="D42">
        <v>42075315</v>
      </c>
      <c r="E42" t="s">
        <v>2228</v>
      </c>
    </row>
    <row r="43" spans="1:5" hidden="1" x14ac:dyDescent="0.25">
      <c r="A43" s="32">
        <v>42075321</v>
      </c>
      <c r="B43" s="32" t="s">
        <v>1958</v>
      </c>
      <c r="D43">
        <v>42075321</v>
      </c>
      <c r="E43" t="s">
        <v>2230</v>
      </c>
    </row>
    <row r="44" spans="1:5" hidden="1" x14ac:dyDescent="0.25">
      <c r="A44" s="31">
        <v>42112738</v>
      </c>
      <c r="B44" s="31" t="s">
        <v>1997</v>
      </c>
      <c r="D44">
        <v>42112738</v>
      </c>
      <c r="E44" t="s">
        <v>2233</v>
      </c>
    </row>
    <row r="45" spans="1:5" hidden="1" x14ac:dyDescent="0.25">
      <c r="A45" s="32">
        <v>42474735</v>
      </c>
      <c r="B45" s="32" t="s">
        <v>1903</v>
      </c>
      <c r="D45">
        <v>42474735</v>
      </c>
      <c r="E45" t="s">
        <v>2065</v>
      </c>
    </row>
    <row r="46" spans="1:5" hidden="1" x14ac:dyDescent="0.25">
      <c r="A46" s="31">
        <v>42474738</v>
      </c>
      <c r="B46" s="31" t="s">
        <v>1904</v>
      </c>
      <c r="D46">
        <v>42474738</v>
      </c>
      <c r="E46" t="s">
        <v>2065</v>
      </c>
    </row>
    <row r="47" spans="1:5" hidden="1" x14ac:dyDescent="0.25">
      <c r="A47" s="31">
        <v>42474751</v>
      </c>
      <c r="B47" s="31" t="s">
        <v>1900</v>
      </c>
      <c r="D47">
        <v>42474751</v>
      </c>
      <c r="E47" t="s">
        <v>2066</v>
      </c>
    </row>
    <row r="48" spans="1:5" hidden="1" x14ac:dyDescent="0.25">
      <c r="A48" s="31">
        <v>42636563</v>
      </c>
      <c r="B48" s="31" t="s">
        <v>1890</v>
      </c>
      <c r="D48">
        <v>42636563</v>
      </c>
      <c r="E48" t="s">
        <v>2125</v>
      </c>
    </row>
    <row r="49" spans="1:5" hidden="1" x14ac:dyDescent="0.25">
      <c r="A49" s="32">
        <v>42844500</v>
      </c>
      <c r="B49" s="32" t="s">
        <v>1912</v>
      </c>
      <c r="D49">
        <v>42844500</v>
      </c>
      <c r="E49" t="s">
        <v>2126</v>
      </c>
    </row>
    <row r="50" spans="1:5" hidden="1" x14ac:dyDescent="0.25">
      <c r="A50" s="31">
        <v>42879712</v>
      </c>
      <c r="B50" s="31" t="s">
        <v>1840</v>
      </c>
      <c r="D50">
        <v>42879712</v>
      </c>
      <c r="E50" t="s">
        <v>2124</v>
      </c>
    </row>
    <row r="51" spans="1:5" hidden="1" x14ac:dyDescent="0.25">
      <c r="A51" s="32">
        <v>43169386</v>
      </c>
      <c r="B51" s="32" t="s">
        <v>1981</v>
      </c>
      <c r="D51">
        <v>43169386</v>
      </c>
      <c r="E51" t="s">
        <v>2236</v>
      </c>
    </row>
    <row r="52" spans="1:5" hidden="1" x14ac:dyDescent="0.25">
      <c r="A52" s="31">
        <v>43292669</v>
      </c>
      <c r="B52" s="31" t="s">
        <v>1982</v>
      </c>
      <c r="D52">
        <v>43292669</v>
      </c>
      <c r="E52" t="s">
        <v>2236</v>
      </c>
    </row>
    <row r="53" spans="1:5" hidden="1" x14ac:dyDescent="0.25">
      <c r="A53" s="32">
        <v>43332492</v>
      </c>
      <c r="B53" s="32" t="s">
        <v>2003</v>
      </c>
      <c r="D53">
        <v>43332492</v>
      </c>
      <c r="E53" t="s">
        <v>2037</v>
      </c>
    </row>
    <row r="54" spans="1:5" hidden="1" x14ac:dyDescent="0.25">
      <c r="A54" s="31">
        <v>43332493</v>
      </c>
      <c r="B54" s="31" t="s">
        <v>1524</v>
      </c>
      <c r="D54">
        <v>43332493</v>
      </c>
      <c r="E54" t="s">
        <v>2232</v>
      </c>
    </row>
    <row r="55" spans="1:5" hidden="1" x14ac:dyDescent="0.25">
      <c r="A55" s="31">
        <v>43332494</v>
      </c>
      <c r="B55" s="31" t="s">
        <v>1967</v>
      </c>
      <c r="D55">
        <v>43332494</v>
      </c>
      <c r="E55" t="s">
        <v>2241</v>
      </c>
    </row>
    <row r="56" spans="1:5" hidden="1" x14ac:dyDescent="0.25">
      <c r="A56" s="32">
        <v>43332496</v>
      </c>
      <c r="B56" s="32" t="s">
        <v>1966</v>
      </c>
      <c r="D56">
        <v>43332496</v>
      </c>
      <c r="E56" t="s">
        <v>2038</v>
      </c>
    </row>
    <row r="57" spans="1:5" hidden="1" x14ac:dyDescent="0.25">
      <c r="A57" s="32">
        <v>43332498</v>
      </c>
      <c r="B57" s="32" t="s">
        <v>1968</v>
      </c>
      <c r="D57">
        <v>43332498</v>
      </c>
      <c r="E57" t="s">
        <v>2241</v>
      </c>
    </row>
    <row r="58" spans="1:5" hidden="1" x14ac:dyDescent="0.25">
      <c r="A58" s="31">
        <v>43332499</v>
      </c>
      <c r="B58" s="31" t="s">
        <v>1879</v>
      </c>
      <c r="D58">
        <v>43332499</v>
      </c>
      <c r="E58" t="s">
        <v>2060</v>
      </c>
    </row>
    <row r="59" spans="1:5" hidden="1" x14ac:dyDescent="0.25">
      <c r="A59" s="32">
        <v>43332500</v>
      </c>
      <c r="B59" s="32" t="s">
        <v>1878</v>
      </c>
      <c r="D59">
        <v>43332500</v>
      </c>
      <c r="E59" t="s">
        <v>2060</v>
      </c>
    </row>
    <row r="60" spans="1:5" hidden="1" x14ac:dyDescent="0.25">
      <c r="A60" s="31">
        <v>43332501</v>
      </c>
      <c r="B60" s="31" t="s">
        <v>1828</v>
      </c>
      <c r="D60">
        <v>43332501</v>
      </c>
      <c r="E60" t="s">
        <v>2063</v>
      </c>
    </row>
    <row r="61" spans="1:5" hidden="1" x14ac:dyDescent="0.25">
      <c r="A61" s="31">
        <v>43332502</v>
      </c>
      <c r="B61" s="31" t="s">
        <v>1866</v>
      </c>
      <c r="D61">
        <v>43332502</v>
      </c>
      <c r="E61" t="s">
        <v>2071</v>
      </c>
    </row>
    <row r="62" spans="1:5" hidden="1" x14ac:dyDescent="0.25">
      <c r="A62" s="31">
        <v>43332504</v>
      </c>
      <c r="B62" s="31" t="s">
        <v>1833</v>
      </c>
      <c r="D62">
        <v>43332504</v>
      </c>
      <c r="E62" t="s">
        <v>2081</v>
      </c>
    </row>
    <row r="63" spans="1:5" hidden="1" x14ac:dyDescent="0.25">
      <c r="A63" s="32">
        <v>43332505</v>
      </c>
      <c r="B63" s="32" t="s">
        <v>1431</v>
      </c>
      <c r="D63">
        <v>43332505</v>
      </c>
      <c r="E63" t="s">
        <v>2109</v>
      </c>
    </row>
    <row r="64" spans="1:5" hidden="1" x14ac:dyDescent="0.25">
      <c r="A64" s="31">
        <v>43332506</v>
      </c>
      <c r="B64" s="31" t="s">
        <v>1448</v>
      </c>
      <c r="D64">
        <v>43332506</v>
      </c>
      <c r="E64" t="s">
        <v>2109</v>
      </c>
    </row>
    <row r="65" spans="1:5" hidden="1" x14ac:dyDescent="0.25">
      <c r="A65" s="31">
        <v>43332506</v>
      </c>
      <c r="B65" s="31" t="s">
        <v>2018</v>
      </c>
      <c r="D65">
        <v>43332506</v>
      </c>
      <c r="E65" t="s">
        <v>2243</v>
      </c>
    </row>
    <row r="66" spans="1:5" hidden="1" x14ac:dyDescent="0.25">
      <c r="A66" s="32">
        <v>43332508</v>
      </c>
      <c r="B66" s="32" t="s">
        <v>1896</v>
      </c>
      <c r="D66">
        <v>43332508</v>
      </c>
      <c r="E66" t="s">
        <v>2115</v>
      </c>
    </row>
    <row r="67" spans="1:5" hidden="1" x14ac:dyDescent="0.25">
      <c r="A67" s="32">
        <v>43332510</v>
      </c>
      <c r="B67" s="32" t="s">
        <v>1640</v>
      </c>
      <c r="D67">
        <v>43332510</v>
      </c>
      <c r="E67" t="s">
        <v>2215</v>
      </c>
    </row>
    <row r="68" spans="1:5" hidden="1" x14ac:dyDescent="0.25">
      <c r="A68" s="32">
        <v>43332511</v>
      </c>
      <c r="B68" s="32" t="s">
        <v>1889</v>
      </c>
      <c r="D68">
        <v>43332511</v>
      </c>
      <c r="E68" t="s">
        <v>2144</v>
      </c>
    </row>
    <row r="69" spans="1:5" hidden="1" x14ac:dyDescent="0.25">
      <c r="A69" s="31">
        <v>43332514</v>
      </c>
      <c r="B69" s="31" t="s">
        <v>1696</v>
      </c>
      <c r="D69">
        <v>43332514</v>
      </c>
      <c r="E69" t="s">
        <v>2159</v>
      </c>
    </row>
    <row r="70" spans="1:5" hidden="1" x14ac:dyDescent="0.25">
      <c r="A70" s="32">
        <v>43332515</v>
      </c>
      <c r="B70" s="32" t="s">
        <v>1730</v>
      </c>
      <c r="D70">
        <v>43332515</v>
      </c>
      <c r="E70" t="s">
        <v>2159</v>
      </c>
    </row>
    <row r="71" spans="1:5" hidden="1" x14ac:dyDescent="0.25">
      <c r="A71" s="32">
        <v>43332516</v>
      </c>
      <c r="B71" s="32" t="s">
        <v>1338</v>
      </c>
      <c r="D71">
        <v>43332516</v>
      </c>
      <c r="E71" t="s">
        <v>2159</v>
      </c>
    </row>
    <row r="72" spans="1:5" hidden="1" x14ac:dyDescent="0.25">
      <c r="A72" s="32">
        <v>43332517</v>
      </c>
      <c r="B72" s="32" t="s">
        <v>1370</v>
      </c>
      <c r="D72">
        <v>43332517</v>
      </c>
      <c r="E72" t="s">
        <v>2158</v>
      </c>
    </row>
    <row r="73" spans="1:5" hidden="1" x14ac:dyDescent="0.25">
      <c r="A73" s="31">
        <v>43332519</v>
      </c>
      <c r="B73" s="31" t="s">
        <v>1974</v>
      </c>
      <c r="D73">
        <v>43332519</v>
      </c>
      <c r="E73" t="s">
        <v>2223</v>
      </c>
    </row>
    <row r="74" spans="1:5" hidden="1" x14ac:dyDescent="0.25">
      <c r="A74" s="32">
        <v>43332520</v>
      </c>
      <c r="B74" s="32" t="s">
        <v>1472</v>
      </c>
      <c r="D74">
        <v>43332520</v>
      </c>
      <c r="E74" t="s">
        <v>2223</v>
      </c>
    </row>
    <row r="75" spans="1:5" hidden="1" x14ac:dyDescent="0.25">
      <c r="A75" s="31">
        <v>43332521</v>
      </c>
      <c r="B75" s="31" t="s">
        <v>1847</v>
      </c>
      <c r="D75">
        <v>43332521</v>
      </c>
      <c r="E75" t="s">
        <v>2165</v>
      </c>
    </row>
    <row r="76" spans="1:5" hidden="1" x14ac:dyDescent="0.25">
      <c r="A76" s="32">
        <v>43332522</v>
      </c>
      <c r="B76" s="32" t="s">
        <v>1913</v>
      </c>
      <c r="D76">
        <v>43332522</v>
      </c>
      <c r="E76" t="s">
        <v>2165</v>
      </c>
    </row>
    <row r="77" spans="1:5" hidden="1" x14ac:dyDescent="0.25">
      <c r="A77" s="32">
        <v>43332523</v>
      </c>
      <c r="B77" s="32" t="s">
        <v>1848</v>
      </c>
      <c r="D77">
        <v>43332523</v>
      </c>
      <c r="E77" t="s">
        <v>2165</v>
      </c>
    </row>
    <row r="78" spans="1:5" hidden="1" x14ac:dyDescent="0.25">
      <c r="A78" s="32">
        <v>43332524</v>
      </c>
      <c r="B78" s="32" t="s">
        <v>1626</v>
      </c>
      <c r="D78">
        <v>43332524</v>
      </c>
      <c r="E78" t="s">
        <v>2173</v>
      </c>
    </row>
    <row r="79" spans="1:5" hidden="1" x14ac:dyDescent="0.25">
      <c r="A79" s="31">
        <v>43332530</v>
      </c>
      <c r="B79" s="31" t="s">
        <v>2004</v>
      </c>
      <c r="D79">
        <v>43332530</v>
      </c>
      <c r="E79" t="s">
        <v>2037</v>
      </c>
    </row>
    <row r="80" spans="1:5" hidden="1" x14ac:dyDescent="0.25">
      <c r="A80" s="32">
        <v>43332558</v>
      </c>
      <c r="B80" s="32" t="s">
        <v>1504</v>
      </c>
      <c r="D80">
        <v>43332558</v>
      </c>
      <c r="E80" t="s">
        <v>2039</v>
      </c>
    </row>
    <row r="81" spans="1:5" hidden="1" x14ac:dyDescent="0.25">
      <c r="A81" s="32">
        <v>43332559</v>
      </c>
      <c r="B81" s="32" t="s">
        <v>1827</v>
      </c>
      <c r="D81">
        <v>43332559</v>
      </c>
      <c r="E81" t="s">
        <v>2062</v>
      </c>
    </row>
    <row r="82" spans="1:5" hidden="1" x14ac:dyDescent="0.25">
      <c r="A82" s="31">
        <v>43332560</v>
      </c>
      <c r="B82" s="31" t="s">
        <v>1826</v>
      </c>
      <c r="D82">
        <v>43332560</v>
      </c>
      <c r="E82" t="s">
        <v>2062</v>
      </c>
    </row>
    <row r="83" spans="1:5" hidden="1" x14ac:dyDescent="0.25">
      <c r="A83" s="31">
        <v>43332561</v>
      </c>
      <c r="B83" s="31" t="s">
        <v>1832</v>
      </c>
      <c r="D83">
        <v>43332561</v>
      </c>
      <c r="E83" t="s">
        <v>2064</v>
      </c>
    </row>
    <row r="84" spans="1:5" hidden="1" x14ac:dyDescent="0.25">
      <c r="A84" s="32">
        <v>43332562</v>
      </c>
      <c r="B84" s="32" t="s">
        <v>1831</v>
      </c>
      <c r="D84">
        <v>43332562</v>
      </c>
      <c r="E84" t="s">
        <v>2064</v>
      </c>
    </row>
    <row r="85" spans="1:5" hidden="1" x14ac:dyDescent="0.25">
      <c r="A85" s="32">
        <v>43332563</v>
      </c>
      <c r="B85" s="32" t="s">
        <v>1867</v>
      </c>
      <c r="D85">
        <v>43332563</v>
      </c>
      <c r="E85" t="s">
        <v>2070</v>
      </c>
    </row>
    <row r="86" spans="1:5" hidden="1" x14ac:dyDescent="0.25">
      <c r="A86" s="31">
        <v>43332564</v>
      </c>
      <c r="B86" s="31" t="s">
        <v>1620</v>
      </c>
      <c r="D86">
        <v>43332564</v>
      </c>
      <c r="E86" t="s">
        <v>2146</v>
      </c>
    </row>
    <row r="87" spans="1:5" hidden="1" x14ac:dyDescent="0.25">
      <c r="A87" s="31">
        <v>43332566</v>
      </c>
      <c r="B87" s="31" t="s">
        <v>1845</v>
      </c>
      <c r="D87">
        <v>43332566</v>
      </c>
      <c r="E87" t="s">
        <v>2226</v>
      </c>
    </row>
    <row r="88" spans="1:5" hidden="1" x14ac:dyDescent="0.25">
      <c r="A88" s="31">
        <v>43332567</v>
      </c>
      <c r="B88" s="31" t="s">
        <v>1846</v>
      </c>
      <c r="D88">
        <v>43332567</v>
      </c>
      <c r="E88" t="s">
        <v>2166</v>
      </c>
    </row>
    <row r="89" spans="1:5" hidden="1" x14ac:dyDescent="0.25">
      <c r="A89" s="32" t="s">
        <v>1948</v>
      </c>
      <c r="B89" s="32" t="s">
        <v>1949</v>
      </c>
      <c r="D89">
        <v>43332503</v>
      </c>
      <c r="E89" t="s">
        <v>2119</v>
      </c>
    </row>
    <row r="90" spans="1:5" hidden="1" x14ac:dyDescent="0.25">
      <c r="A90" s="31" t="s">
        <v>1950</v>
      </c>
      <c r="B90" s="31" t="s">
        <v>1951</v>
      </c>
      <c r="D90">
        <v>43332509</v>
      </c>
      <c r="E90" t="s">
        <v>2119</v>
      </c>
    </row>
    <row r="91" spans="1:5" x14ac:dyDescent="0.25">
      <c r="A91" s="32" t="s">
        <v>2250</v>
      </c>
      <c r="B91" s="32" t="s">
        <v>1436</v>
      </c>
      <c r="D91">
        <v>43332512</v>
      </c>
      <c r="E91" t="s">
        <v>2145</v>
      </c>
    </row>
    <row r="92" spans="1:5" hidden="1" x14ac:dyDescent="0.25">
      <c r="A92" s="31" t="s">
        <v>2249</v>
      </c>
      <c r="B92" s="31" t="s">
        <v>1393</v>
      </c>
      <c r="D92">
        <v>43332513</v>
      </c>
      <c r="E92" t="s">
        <v>2145</v>
      </c>
    </row>
    <row r="93" spans="1:5" hidden="1" x14ac:dyDescent="0.25">
      <c r="A93" s="31" t="s">
        <v>398</v>
      </c>
      <c r="B93" s="31" t="s">
        <v>1902</v>
      </c>
      <c r="D93" t="s">
        <v>398</v>
      </c>
      <c r="E93" t="s">
        <v>2048</v>
      </c>
    </row>
    <row r="94" spans="1:5" hidden="1" x14ac:dyDescent="0.25">
      <c r="A94" s="32" t="s">
        <v>550</v>
      </c>
      <c r="B94" s="32" t="s">
        <v>1909</v>
      </c>
      <c r="D94" t="s">
        <v>550</v>
      </c>
      <c r="E94" t="s">
        <v>2114</v>
      </c>
    </row>
    <row r="95" spans="1:5" hidden="1" x14ac:dyDescent="0.25">
      <c r="A95" s="31" t="s">
        <v>553</v>
      </c>
      <c r="B95" s="31" t="s">
        <v>1837</v>
      </c>
      <c r="D95" t="s">
        <v>553</v>
      </c>
      <c r="E95" t="s">
        <v>2116</v>
      </c>
    </row>
    <row r="96" spans="1:5" hidden="1" x14ac:dyDescent="0.25">
      <c r="A96" s="32" t="s">
        <v>765</v>
      </c>
      <c r="B96" s="32" t="s">
        <v>1838</v>
      </c>
      <c r="D96" t="s">
        <v>765</v>
      </c>
      <c r="E96" t="s">
        <v>2210</v>
      </c>
    </row>
    <row r="97" spans="1:5" hidden="1" x14ac:dyDescent="0.25">
      <c r="A97" s="31" t="s">
        <v>559</v>
      </c>
      <c r="B97" s="31" t="s">
        <v>1880</v>
      </c>
      <c r="D97" t="s">
        <v>559</v>
      </c>
      <c r="E97" t="s">
        <v>2118</v>
      </c>
    </row>
    <row r="98" spans="1:5" hidden="1" x14ac:dyDescent="0.25">
      <c r="A98" s="31" t="s">
        <v>598</v>
      </c>
      <c r="B98" s="31" t="s">
        <v>1933</v>
      </c>
      <c r="D98" t="s">
        <v>598</v>
      </c>
      <c r="E98" t="s">
        <v>2136</v>
      </c>
    </row>
    <row r="99" spans="1:5" hidden="1" x14ac:dyDescent="0.25">
      <c r="A99" s="32" t="s">
        <v>490</v>
      </c>
      <c r="B99" s="32" t="s">
        <v>1914</v>
      </c>
      <c r="D99" t="s">
        <v>490</v>
      </c>
      <c r="E99" t="s">
        <v>2092</v>
      </c>
    </row>
    <row r="100" spans="1:5" hidden="1" x14ac:dyDescent="0.25">
      <c r="A100" s="31" t="s">
        <v>491</v>
      </c>
      <c r="B100" s="31" t="s">
        <v>1915</v>
      </c>
      <c r="D100" t="s">
        <v>491</v>
      </c>
      <c r="E100" t="s">
        <v>2092</v>
      </c>
    </row>
    <row r="101" spans="1:5" hidden="1" x14ac:dyDescent="0.25">
      <c r="A101" s="32" t="s">
        <v>492</v>
      </c>
      <c r="B101" s="32" t="s">
        <v>1733</v>
      </c>
      <c r="D101" t="s">
        <v>492</v>
      </c>
      <c r="E101" t="s">
        <v>2092</v>
      </c>
    </row>
    <row r="102" spans="1:5" hidden="1" x14ac:dyDescent="0.25">
      <c r="A102" s="32" t="s">
        <v>509</v>
      </c>
      <c r="B102" s="32" t="s">
        <v>1484</v>
      </c>
      <c r="D102" t="s">
        <v>509</v>
      </c>
      <c r="E102" t="s">
        <v>2099</v>
      </c>
    </row>
    <row r="103" spans="1:5" hidden="1" x14ac:dyDescent="0.25">
      <c r="A103" s="32" t="s">
        <v>612</v>
      </c>
      <c r="B103" s="32" t="s">
        <v>1863</v>
      </c>
      <c r="D103" t="s">
        <v>612</v>
      </c>
      <c r="E103" t="s">
        <v>2142</v>
      </c>
    </row>
    <row r="104" spans="1:5" hidden="1" x14ac:dyDescent="0.25">
      <c r="A104" s="32" t="s">
        <v>659</v>
      </c>
      <c r="B104" s="32" t="s">
        <v>1987</v>
      </c>
      <c r="D104" t="s">
        <v>659</v>
      </c>
      <c r="E104" t="s">
        <v>2162</v>
      </c>
    </row>
    <row r="105" spans="1:5" hidden="1" x14ac:dyDescent="0.25">
      <c r="A105" s="31" t="s">
        <v>571</v>
      </c>
      <c r="B105" s="31" t="s">
        <v>1747</v>
      </c>
      <c r="D105" t="s">
        <v>571</v>
      </c>
      <c r="E105" t="s">
        <v>2123</v>
      </c>
    </row>
    <row r="106" spans="1:5" hidden="1" x14ac:dyDescent="0.25">
      <c r="A106" s="32" t="s">
        <v>572</v>
      </c>
      <c r="B106" s="32" t="s">
        <v>1762</v>
      </c>
      <c r="D106" t="s">
        <v>572</v>
      </c>
      <c r="E106" t="s">
        <v>2123</v>
      </c>
    </row>
    <row r="107" spans="1:5" hidden="1" x14ac:dyDescent="0.25">
      <c r="A107" s="31" t="s">
        <v>797</v>
      </c>
      <c r="B107" s="31" t="s">
        <v>1975</v>
      </c>
      <c r="D107" t="s">
        <v>797</v>
      </c>
      <c r="E107" t="s">
        <v>2224</v>
      </c>
    </row>
    <row r="108" spans="1:5" hidden="1" x14ac:dyDescent="0.25">
      <c r="A108" s="32" t="s">
        <v>796</v>
      </c>
      <c r="B108" s="32" t="s">
        <v>1975</v>
      </c>
      <c r="D108" t="s">
        <v>796</v>
      </c>
      <c r="E108" t="s">
        <v>2224</v>
      </c>
    </row>
    <row r="109" spans="1:5" hidden="1" x14ac:dyDescent="0.25">
      <c r="A109" s="32" t="s">
        <v>614</v>
      </c>
      <c r="B109" s="32" t="s">
        <v>1407</v>
      </c>
      <c r="D109" t="s">
        <v>614</v>
      </c>
      <c r="E109" t="s">
        <v>2143</v>
      </c>
    </row>
    <row r="110" spans="1:5" hidden="1" x14ac:dyDescent="0.25">
      <c r="A110" s="31" t="s">
        <v>419</v>
      </c>
      <c r="B110" s="31" t="s">
        <v>1869</v>
      </c>
      <c r="D110" t="s">
        <v>419</v>
      </c>
      <c r="E110" t="s">
        <v>2055</v>
      </c>
    </row>
    <row r="111" spans="1:5" hidden="1" x14ac:dyDescent="0.25">
      <c r="A111" s="32" t="s">
        <v>420</v>
      </c>
      <c r="B111" s="32" t="s">
        <v>1870</v>
      </c>
      <c r="D111" t="s">
        <v>420</v>
      </c>
      <c r="E111" t="s">
        <v>2055</v>
      </c>
    </row>
    <row r="112" spans="1:5" hidden="1" x14ac:dyDescent="0.25">
      <c r="A112" s="31" t="s">
        <v>615</v>
      </c>
      <c r="B112" s="31" t="s">
        <v>1856</v>
      </c>
      <c r="D112" t="s">
        <v>615</v>
      </c>
      <c r="E112" t="s">
        <v>2143</v>
      </c>
    </row>
    <row r="113" spans="1:5" hidden="1" x14ac:dyDescent="0.25">
      <c r="A113" s="32" t="s">
        <v>564</v>
      </c>
      <c r="B113" s="32" t="s">
        <v>1947</v>
      </c>
      <c r="D113" t="s">
        <v>564</v>
      </c>
      <c r="E113" t="s">
        <v>2120</v>
      </c>
    </row>
    <row r="114" spans="1:5" hidden="1" x14ac:dyDescent="0.25">
      <c r="A114" s="32" t="s">
        <v>400</v>
      </c>
      <c r="B114" s="32" t="s">
        <v>1901</v>
      </c>
      <c r="D114" t="s">
        <v>400</v>
      </c>
      <c r="E114" t="s">
        <v>2049</v>
      </c>
    </row>
    <row r="115" spans="1:5" hidden="1" x14ac:dyDescent="0.25">
      <c r="A115" s="31" t="s">
        <v>499</v>
      </c>
      <c r="B115" s="31" t="s">
        <v>1488</v>
      </c>
      <c r="D115" t="s">
        <v>499</v>
      </c>
      <c r="E115" t="s">
        <v>2094</v>
      </c>
    </row>
    <row r="116" spans="1:5" hidden="1" x14ac:dyDescent="0.25">
      <c r="A116" s="32" t="s">
        <v>498</v>
      </c>
      <c r="B116" s="32" t="s">
        <v>1526</v>
      </c>
      <c r="D116" t="s">
        <v>498</v>
      </c>
      <c r="E116" t="s">
        <v>2094</v>
      </c>
    </row>
    <row r="117" spans="1:5" hidden="1" x14ac:dyDescent="0.25">
      <c r="A117" s="32" t="s">
        <v>627</v>
      </c>
      <c r="B117" s="32" t="s">
        <v>1995</v>
      </c>
      <c r="D117" t="s">
        <v>627</v>
      </c>
      <c r="E117" t="s">
        <v>2149</v>
      </c>
    </row>
    <row r="118" spans="1:5" hidden="1" x14ac:dyDescent="0.25">
      <c r="A118" s="32" t="s">
        <v>705</v>
      </c>
      <c r="B118" s="32" t="s">
        <v>2007</v>
      </c>
      <c r="D118" t="s">
        <v>705</v>
      </c>
      <c r="E118" t="s">
        <v>2184</v>
      </c>
    </row>
    <row r="119" spans="1:5" hidden="1" x14ac:dyDescent="0.25">
      <c r="A119" s="31" t="s">
        <v>704</v>
      </c>
      <c r="B119" s="31" t="s">
        <v>1853</v>
      </c>
      <c r="D119" t="s">
        <v>704</v>
      </c>
      <c r="E119" t="s">
        <v>2184</v>
      </c>
    </row>
    <row r="120" spans="1:5" hidden="1" x14ac:dyDescent="0.25">
      <c r="A120" s="31" t="s">
        <v>629</v>
      </c>
      <c r="B120" s="31" t="s">
        <v>1922</v>
      </c>
      <c r="D120" t="s">
        <v>629</v>
      </c>
      <c r="E120" t="s">
        <v>2150</v>
      </c>
    </row>
    <row r="121" spans="1:5" hidden="1" x14ac:dyDescent="0.25">
      <c r="A121" s="31" t="s">
        <v>537</v>
      </c>
      <c r="B121" s="31" t="s">
        <v>1996</v>
      </c>
      <c r="D121" t="s">
        <v>537</v>
      </c>
      <c r="E121" t="s">
        <v>2110</v>
      </c>
    </row>
    <row r="122" spans="1:5" hidden="1" x14ac:dyDescent="0.25">
      <c r="A122" s="32" t="s">
        <v>382</v>
      </c>
      <c r="B122" s="32" t="s">
        <v>1876</v>
      </c>
      <c r="D122" t="s">
        <v>382</v>
      </c>
      <c r="E122" t="s">
        <v>2040</v>
      </c>
    </row>
    <row r="123" spans="1:5" hidden="1" x14ac:dyDescent="0.25">
      <c r="A123" s="31" t="s">
        <v>383</v>
      </c>
      <c r="B123" s="31" t="s">
        <v>1877</v>
      </c>
      <c r="D123" t="s">
        <v>383</v>
      </c>
      <c r="E123" t="s">
        <v>2040</v>
      </c>
    </row>
    <row r="124" spans="1:5" hidden="1" x14ac:dyDescent="0.25">
      <c r="A124" s="31" t="s">
        <v>384</v>
      </c>
      <c r="B124" s="31" t="s">
        <v>1956</v>
      </c>
      <c r="D124" t="s">
        <v>384</v>
      </c>
      <c r="E124" t="s">
        <v>2041</v>
      </c>
    </row>
    <row r="125" spans="1:5" hidden="1" x14ac:dyDescent="0.25">
      <c r="A125" s="32" t="s">
        <v>567</v>
      </c>
      <c r="B125" s="32" t="s">
        <v>1945</v>
      </c>
      <c r="D125" t="s">
        <v>567</v>
      </c>
      <c r="E125" t="s">
        <v>2122</v>
      </c>
    </row>
    <row r="126" spans="1:5" hidden="1" x14ac:dyDescent="0.25">
      <c r="A126" s="32" t="s">
        <v>502</v>
      </c>
      <c r="B126" s="32" t="s">
        <v>1957</v>
      </c>
      <c r="D126" t="s">
        <v>502</v>
      </c>
      <c r="E126" t="s">
        <v>2095</v>
      </c>
    </row>
    <row r="127" spans="1:5" hidden="1" x14ac:dyDescent="0.25">
      <c r="A127" s="32" t="s">
        <v>444</v>
      </c>
      <c r="B127" s="32" t="s">
        <v>2002</v>
      </c>
      <c r="D127" t="s">
        <v>444</v>
      </c>
      <c r="E127" t="s">
        <v>2067</v>
      </c>
    </row>
    <row r="128" spans="1:5" hidden="1" x14ac:dyDescent="0.25">
      <c r="A128" s="32" t="s">
        <v>415</v>
      </c>
      <c r="B128" s="32" t="s">
        <v>1420</v>
      </c>
      <c r="D128" t="s">
        <v>415</v>
      </c>
      <c r="E128" t="s">
        <v>2054</v>
      </c>
    </row>
    <row r="129" spans="1:5" hidden="1" x14ac:dyDescent="0.25">
      <c r="A129" s="31" t="s">
        <v>416</v>
      </c>
      <c r="B129" s="31" t="s">
        <v>1438</v>
      </c>
      <c r="D129" t="s">
        <v>416</v>
      </c>
      <c r="E129" t="s">
        <v>2054</v>
      </c>
    </row>
    <row r="130" spans="1:5" hidden="1" x14ac:dyDescent="0.25">
      <c r="A130" s="31" t="s">
        <v>494</v>
      </c>
      <c r="B130" s="31" t="s">
        <v>1918</v>
      </c>
      <c r="D130" t="s">
        <v>494</v>
      </c>
      <c r="E130" t="s">
        <v>2093</v>
      </c>
    </row>
    <row r="131" spans="1:5" hidden="1" x14ac:dyDescent="0.25">
      <c r="A131" s="32" t="s">
        <v>495</v>
      </c>
      <c r="B131" s="32" t="s">
        <v>1919</v>
      </c>
      <c r="D131" t="s">
        <v>495</v>
      </c>
      <c r="E131" t="s">
        <v>2093</v>
      </c>
    </row>
    <row r="132" spans="1:5" hidden="1" x14ac:dyDescent="0.25">
      <c r="A132" s="31" t="s">
        <v>507</v>
      </c>
      <c r="B132" s="31" t="s">
        <v>1593</v>
      </c>
      <c r="D132" t="s">
        <v>507</v>
      </c>
      <c r="E132" t="s">
        <v>2098</v>
      </c>
    </row>
    <row r="133" spans="1:5" hidden="1" x14ac:dyDescent="0.25">
      <c r="A133" s="32" t="s">
        <v>506</v>
      </c>
      <c r="B133" s="32" t="s">
        <v>1622</v>
      </c>
      <c r="D133" t="s">
        <v>506</v>
      </c>
      <c r="E133" t="s">
        <v>2098</v>
      </c>
    </row>
    <row r="134" spans="1:5" hidden="1" x14ac:dyDescent="0.25">
      <c r="A134" s="32" t="s">
        <v>714</v>
      </c>
      <c r="B134" s="32" t="s">
        <v>1976</v>
      </c>
      <c r="D134" t="s">
        <v>714</v>
      </c>
      <c r="E134" t="s">
        <v>2188</v>
      </c>
    </row>
    <row r="135" spans="1:5" hidden="1" x14ac:dyDescent="0.25">
      <c r="A135" s="32" t="s">
        <v>715</v>
      </c>
      <c r="B135" s="32" t="s">
        <v>1961</v>
      </c>
      <c r="D135" t="s">
        <v>715</v>
      </c>
      <c r="E135" t="s">
        <v>2188</v>
      </c>
    </row>
    <row r="136" spans="1:5" hidden="1" x14ac:dyDescent="0.25">
      <c r="A136" s="32" t="s">
        <v>426</v>
      </c>
      <c r="B136" s="32" t="s">
        <v>1854</v>
      </c>
      <c r="D136" t="s">
        <v>426</v>
      </c>
      <c r="E136" t="s">
        <v>2057</v>
      </c>
    </row>
    <row r="137" spans="1:5" hidden="1" x14ac:dyDescent="0.25">
      <c r="A137" s="31" t="s">
        <v>427</v>
      </c>
      <c r="B137" s="31" t="s">
        <v>1855</v>
      </c>
      <c r="D137" t="s">
        <v>427</v>
      </c>
      <c r="E137" t="s">
        <v>2057</v>
      </c>
    </row>
    <row r="138" spans="1:5" hidden="1" x14ac:dyDescent="0.25">
      <c r="A138" s="32" t="s">
        <v>428</v>
      </c>
      <c r="B138" s="32" t="s">
        <v>1463</v>
      </c>
      <c r="D138" t="s">
        <v>428</v>
      </c>
      <c r="E138" t="s">
        <v>2058</v>
      </c>
    </row>
    <row r="139" spans="1:5" hidden="1" x14ac:dyDescent="0.25">
      <c r="A139" s="32" t="s">
        <v>430</v>
      </c>
      <c r="B139" s="32" t="s">
        <v>1383</v>
      </c>
      <c r="D139" t="s">
        <v>430</v>
      </c>
      <c r="E139" t="s">
        <v>2059</v>
      </c>
    </row>
    <row r="140" spans="1:5" hidden="1" x14ac:dyDescent="0.25">
      <c r="A140" s="31" t="s">
        <v>431</v>
      </c>
      <c r="B140" s="31" t="s">
        <v>1395</v>
      </c>
      <c r="D140" t="s">
        <v>431</v>
      </c>
      <c r="E140" t="s">
        <v>2059</v>
      </c>
    </row>
    <row r="141" spans="1:5" hidden="1" x14ac:dyDescent="0.25">
      <c r="A141" s="31" t="s">
        <v>826</v>
      </c>
      <c r="B141" s="31" t="s">
        <v>2015</v>
      </c>
      <c r="D141" t="s">
        <v>826</v>
      </c>
      <c r="E141" t="s">
        <v>2245</v>
      </c>
    </row>
    <row r="142" spans="1:5" hidden="1" x14ac:dyDescent="0.25">
      <c r="A142" s="32" t="s">
        <v>422</v>
      </c>
      <c r="B142" s="32" t="s">
        <v>1872</v>
      </c>
      <c r="D142" t="s">
        <v>422</v>
      </c>
      <c r="E142" t="s">
        <v>2056</v>
      </c>
    </row>
    <row r="143" spans="1:5" hidden="1" x14ac:dyDescent="0.25">
      <c r="A143" s="31" t="s">
        <v>423</v>
      </c>
      <c r="B143" s="31" t="s">
        <v>1873</v>
      </c>
      <c r="D143" t="s">
        <v>423</v>
      </c>
      <c r="E143" t="s">
        <v>2056</v>
      </c>
    </row>
    <row r="144" spans="1:5" hidden="1" x14ac:dyDescent="0.25">
      <c r="A144" s="31" t="s">
        <v>421</v>
      </c>
      <c r="B144" s="31" t="s">
        <v>1871</v>
      </c>
      <c r="D144" t="s">
        <v>421</v>
      </c>
      <c r="E144" t="s">
        <v>2056</v>
      </c>
    </row>
    <row r="145" spans="1:5" hidden="1" x14ac:dyDescent="0.25">
      <c r="A145" s="32" t="s">
        <v>825</v>
      </c>
      <c r="B145" s="32" t="s">
        <v>2014</v>
      </c>
      <c r="D145" t="s">
        <v>825</v>
      </c>
      <c r="E145" t="s">
        <v>2245</v>
      </c>
    </row>
    <row r="146" spans="1:5" hidden="1" x14ac:dyDescent="0.25">
      <c r="A146" s="31" t="s">
        <v>486</v>
      </c>
      <c r="B146" s="31" t="s">
        <v>1916</v>
      </c>
      <c r="D146" t="s">
        <v>486</v>
      </c>
      <c r="E146" t="s">
        <v>2091</v>
      </c>
    </row>
    <row r="147" spans="1:5" hidden="1" x14ac:dyDescent="0.25">
      <c r="A147" s="32" t="s">
        <v>487</v>
      </c>
      <c r="B147" s="32" t="s">
        <v>1917</v>
      </c>
      <c r="D147" t="s">
        <v>487</v>
      </c>
      <c r="E147" t="s">
        <v>2091</v>
      </c>
    </row>
    <row r="148" spans="1:5" hidden="1" x14ac:dyDescent="0.25">
      <c r="A148" s="32" t="s">
        <v>418</v>
      </c>
      <c r="B148" s="32" t="s">
        <v>1868</v>
      </c>
      <c r="D148" t="s">
        <v>418</v>
      </c>
      <c r="E148" t="s">
        <v>2055</v>
      </c>
    </row>
    <row r="149" spans="1:5" hidden="1" x14ac:dyDescent="0.25">
      <c r="A149" s="31" t="s">
        <v>793</v>
      </c>
      <c r="B149" s="31" t="s">
        <v>1862</v>
      </c>
      <c r="D149" t="s">
        <v>793</v>
      </c>
      <c r="E149" t="s">
        <v>2222</v>
      </c>
    </row>
    <row r="150" spans="1:5" hidden="1" x14ac:dyDescent="0.25">
      <c r="A150" s="32" t="s">
        <v>729</v>
      </c>
      <c r="B150" s="32" t="s">
        <v>1921</v>
      </c>
      <c r="D150" t="s">
        <v>729</v>
      </c>
      <c r="E150" t="s">
        <v>2194</v>
      </c>
    </row>
    <row r="151" spans="1:5" hidden="1" x14ac:dyDescent="0.25">
      <c r="A151" s="32" t="s">
        <v>731</v>
      </c>
      <c r="B151" s="32" t="s">
        <v>1939</v>
      </c>
      <c r="D151" t="s">
        <v>731</v>
      </c>
      <c r="E151" t="s">
        <v>2195</v>
      </c>
    </row>
    <row r="152" spans="1:5" hidden="1" x14ac:dyDescent="0.25">
      <c r="A152" s="32" t="s">
        <v>752</v>
      </c>
      <c r="B152" s="32" t="s">
        <v>1943</v>
      </c>
      <c r="D152" t="s">
        <v>752</v>
      </c>
      <c r="E152" t="s">
        <v>2202</v>
      </c>
    </row>
    <row r="153" spans="1:5" hidden="1" x14ac:dyDescent="0.25">
      <c r="A153" s="32" t="s">
        <v>763</v>
      </c>
      <c r="B153" s="32" t="s">
        <v>1883</v>
      </c>
      <c r="D153" t="s">
        <v>763</v>
      </c>
      <c r="E153" t="s">
        <v>2209</v>
      </c>
    </row>
    <row r="154" spans="1:5" hidden="1" x14ac:dyDescent="0.25">
      <c r="A154" s="32" t="s">
        <v>556</v>
      </c>
      <c r="B154" s="32" t="s">
        <v>1885</v>
      </c>
      <c r="D154" t="s">
        <v>556</v>
      </c>
      <c r="E154" t="s">
        <v>2117</v>
      </c>
    </row>
    <row r="155" spans="1:5" hidden="1" x14ac:dyDescent="0.25">
      <c r="A155" s="31" t="s">
        <v>764</v>
      </c>
      <c r="B155" s="31" t="s">
        <v>1884</v>
      </c>
      <c r="D155" t="s">
        <v>764</v>
      </c>
      <c r="E155" t="s">
        <v>2209</v>
      </c>
    </row>
    <row r="156" spans="1:5" hidden="1" x14ac:dyDescent="0.25">
      <c r="A156" s="32" t="s">
        <v>500</v>
      </c>
      <c r="B156" s="32" t="s">
        <v>1556</v>
      </c>
      <c r="D156" t="s">
        <v>500</v>
      </c>
      <c r="E156" t="s">
        <v>2094</v>
      </c>
    </row>
    <row r="157" spans="1:5" hidden="1" x14ac:dyDescent="0.25">
      <c r="A157" s="31" t="s">
        <v>787</v>
      </c>
      <c r="B157" s="31" t="s">
        <v>1612</v>
      </c>
      <c r="D157" t="s">
        <v>787</v>
      </c>
      <c r="E157" t="s">
        <v>2219</v>
      </c>
    </row>
    <row r="158" spans="1:5" hidden="1" x14ac:dyDescent="0.25">
      <c r="A158" s="32" t="s">
        <v>788</v>
      </c>
      <c r="B158" s="32" t="s">
        <v>1858</v>
      </c>
      <c r="D158" t="s">
        <v>788</v>
      </c>
      <c r="E158" t="s">
        <v>2220</v>
      </c>
    </row>
    <row r="159" spans="1:5" hidden="1" x14ac:dyDescent="0.25">
      <c r="A159" s="31" t="s">
        <v>789</v>
      </c>
      <c r="B159" s="31" t="s">
        <v>1859</v>
      </c>
      <c r="D159" t="s">
        <v>789</v>
      </c>
      <c r="E159" t="s">
        <v>2220</v>
      </c>
    </row>
    <row r="160" spans="1:5" hidden="1" x14ac:dyDescent="0.25">
      <c r="A160" s="32" t="s">
        <v>830</v>
      </c>
      <c r="B160" s="32" t="s">
        <v>1938</v>
      </c>
      <c r="D160" t="s">
        <v>830</v>
      </c>
      <c r="E160" t="s">
        <v>2248</v>
      </c>
    </row>
    <row r="161" spans="1:5" hidden="1" x14ac:dyDescent="0.25">
      <c r="A161" s="32" t="s">
        <v>781</v>
      </c>
      <c r="B161" s="32" t="s">
        <v>1332</v>
      </c>
      <c r="D161" t="s">
        <v>781</v>
      </c>
      <c r="E161" t="s">
        <v>2216</v>
      </c>
    </row>
    <row r="162" spans="1:5" hidden="1" x14ac:dyDescent="0.25">
      <c r="A162" s="31" t="s">
        <v>784</v>
      </c>
      <c r="B162" s="31" t="s">
        <v>1434</v>
      </c>
      <c r="D162" t="s">
        <v>784</v>
      </c>
      <c r="E162" t="s">
        <v>2218</v>
      </c>
    </row>
    <row r="163" spans="1:5" hidden="1" x14ac:dyDescent="0.25">
      <c r="A163" s="32" t="s">
        <v>782</v>
      </c>
      <c r="B163" s="32" t="s">
        <v>1998</v>
      </c>
      <c r="D163" t="s">
        <v>782</v>
      </c>
      <c r="E163" t="s">
        <v>2217</v>
      </c>
    </row>
    <row r="164" spans="1:5" hidden="1" x14ac:dyDescent="0.25">
      <c r="A164" s="31" t="s">
        <v>769</v>
      </c>
      <c r="B164" s="31" t="s">
        <v>1942</v>
      </c>
      <c r="D164" t="s">
        <v>769</v>
      </c>
      <c r="E164" t="s">
        <v>2212</v>
      </c>
    </row>
    <row r="165" spans="1:5" hidden="1" x14ac:dyDescent="0.25">
      <c r="A165" s="31" t="s">
        <v>771</v>
      </c>
      <c r="B165" s="31" t="s">
        <v>1941</v>
      </c>
      <c r="D165" t="s">
        <v>771</v>
      </c>
      <c r="E165" t="s">
        <v>2213</v>
      </c>
    </row>
    <row r="166" spans="1:5" hidden="1" x14ac:dyDescent="0.25">
      <c r="A166" s="32" t="s">
        <v>767</v>
      </c>
      <c r="B166" s="32" t="s">
        <v>1940</v>
      </c>
      <c r="D166" t="s">
        <v>767</v>
      </c>
      <c r="E166" t="s">
        <v>2211</v>
      </c>
    </row>
    <row r="167" spans="1:5" hidden="1" x14ac:dyDescent="0.25">
      <c r="A167" s="32" t="s">
        <v>633</v>
      </c>
      <c r="B167" s="32" t="s">
        <v>1453</v>
      </c>
      <c r="D167" t="s">
        <v>633</v>
      </c>
      <c r="E167" t="s">
        <v>2152</v>
      </c>
    </row>
    <row r="168" spans="1:5" hidden="1" x14ac:dyDescent="0.25">
      <c r="A168" s="31" t="s">
        <v>634</v>
      </c>
      <c r="B168" s="31" t="s">
        <v>1442</v>
      </c>
      <c r="D168" t="s">
        <v>634</v>
      </c>
      <c r="E168" t="s">
        <v>2152</v>
      </c>
    </row>
    <row r="169" spans="1:5" hidden="1" x14ac:dyDescent="0.25">
      <c r="A169" s="31" t="s">
        <v>470</v>
      </c>
      <c r="B169" s="31" t="s">
        <v>1920</v>
      </c>
      <c r="D169" t="s">
        <v>470</v>
      </c>
      <c r="E169" t="s">
        <v>2082</v>
      </c>
    </row>
    <row r="170" spans="1:5" hidden="1" x14ac:dyDescent="0.25">
      <c r="A170" s="32" t="s">
        <v>747</v>
      </c>
      <c r="B170" s="32" t="s">
        <v>1936</v>
      </c>
      <c r="D170" t="s">
        <v>747</v>
      </c>
      <c r="E170" t="s">
        <v>2201</v>
      </c>
    </row>
    <row r="171" spans="1:5" hidden="1" x14ac:dyDescent="0.25">
      <c r="A171" s="31" t="s">
        <v>748</v>
      </c>
      <c r="B171" s="31" t="s">
        <v>1937</v>
      </c>
      <c r="D171" t="s">
        <v>748</v>
      </c>
      <c r="E171" t="s">
        <v>2201</v>
      </c>
    </row>
    <row r="172" spans="1:5" hidden="1" x14ac:dyDescent="0.25">
      <c r="A172" s="32" t="s">
        <v>755</v>
      </c>
      <c r="B172" s="32" t="s">
        <v>1340</v>
      </c>
      <c r="D172" t="s">
        <v>755</v>
      </c>
      <c r="E172" t="s">
        <v>2203</v>
      </c>
    </row>
    <row r="173" spans="1:5" hidden="1" x14ac:dyDescent="0.25">
      <c r="A173" s="31" t="s">
        <v>695</v>
      </c>
      <c r="B173" s="31" t="s">
        <v>1710</v>
      </c>
      <c r="D173" t="s">
        <v>695</v>
      </c>
      <c r="E173" t="s">
        <v>2181</v>
      </c>
    </row>
    <row r="174" spans="1:5" hidden="1" x14ac:dyDescent="0.25">
      <c r="A174" s="32" t="s">
        <v>696</v>
      </c>
      <c r="B174" s="32" t="s">
        <v>1742</v>
      </c>
      <c r="D174" t="s">
        <v>696</v>
      </c>
      <c r="E174" t="s">
        <v>2181</v>
      </c>
    </row>
    <row r="175" spans="1:5" hidden="1" x14ac:dyDescent="0.25">
      <c r="A175" s="31" t="s">
        <v>792</v>
      </c>
      <c r="B175" s="31" t="s">
        <v>1986</v>
      </c>
      <c r="D175" t="s">
        <v>792</v>
      </c>
      <c r="E175" t="s">
        <v>2221</v>
      </c>
    </row>
    <row r="176" spans="1:5" hidden="1" x14ac:dyDescent="0.25">
      <c r="A176" s="32" t="s">
        <v>791</v>
      </c>
      <c r="B176" s="32" t="s">
        <v>1985</v>
      </c>
      <c r="D176" t="s">
        <v>791</v>
      </c>
      <c r="E176" t="s">
        <v>2221</v>
      </c>
    </row>
    <row r="177" spans="1:5" hidden="1" x14ac:dyDescent="0.25">
      <c r="A177" s="32" t="s">
        <v>734</v>
      </c>
      <c r="B177" s="32" t="s">
        <v>1507</v>
      </c>
      <c r="D177" t="s">
        <v>734</v>
      </c>
      <c r="E177" t="s">
        <v>2196</v>
      </c>
    </row>
    <row r="178" spans="1:5" hidden="1" x14ac:dyDescent="0.25">
      <c r="A178" s="32" t="s">
        <v>757</v>
      </c>
      <c r="B178" s="32" t="s">
        <v>1932</v>
      </c>
      <c r="D178" t="s">
        <v>757</v>
      </c>
      <c r="E178" t="s">
        <v>2205</v>
      </c>
    </row>
    <row r="179" spans="1:5" hidden="1" x14ac:dyDescent="0.25">
      <c r="A179" s="31" t="s">
        <v>756</v>
      </c>
      <c r="B179" s="31" t="s">
        <v>1931</v>
      </c>
      <c r="D179" t="s">
        <v>756</v>
      </c>
      <c r="E179" t="s">
        <v>2204</v>
      </c>
    </row>
    <row r="180" spans="1:5" hidden="1" x14ac:dyDescent="0.25">
      <c r="A180" s="32" t="s">
        <v>759</v>
      </c>
      <c r="B180" s="32" t="s">
        <v>1911</v>
      </c>
      <c r="D180" t="s">
        <v>759</v>
      </c>
      <c r="E180" t="s">
        <v>2206</v>
      </c>
    </row>
    <row r="181" spans="1:5" hidden="1" x14ac:dyDescent="0.25">
      <c r="A181" s="31" t="s">
        <v>761</v>
      </c>
      <c r="B181" s="31" t="s">
        <v>1910</v>
      </c>
      <c r="D181" t="s">
        <v>761</v>
      </c>
      <c r="E181" t="s">
        <v>2208</v>
      </c>
    </row>
    <row r="182" spans="1:5" hidden="1" x14ac:dyDescent="0.25">
      <c r="A182" s="31" t="s">
        <v>760</v>
      </c>
      <c r="B182" s="31" t="s">
        <v>1908</v>
      </c>
      <c r="D182" t="s">
        <v>760</v>
      </c>
      <c r="E182" t="s">
        <v>2207</v>
      </c>
    </row>
    <row r="183" spans="1:5" hidden="1" x14ac:dyDescent="0.25">
      <c r="A183" s="32" t="s">
        <v>741</v>
      </c>
      <c r="B183" s="32" t="s">
        <v>1928</v>
      </c>
      <c r="D183" t="s">
        <v>741</v>
      </c>
      <c r="E183" t="s">
        <v>2198</v>
      </c>
    </row>
    <row r="184" spans="1:5" hidden="1" x14ac:dyDescent="0.25">
      <c r="A184" s="31" t="s">
        <v>742</v>
      </c>
      <c r="B184" s="31" t="s">
        <v>1929</v>
      </c>
      <c r="D184" t="s">
        <v>742</v>
      </c>
      <c r="E184" t="s">
        <v>2198</v>
      </c>
    </row>
    <row r="185" spans="1:5" hidden="1" x14ac:dyDescent="0.25">
      <c r="A185" s="31" t="s">
        <v>813</v>
      </c>
      <c r="B185" s="31" t="s">
        <v>1629</v>
      </c>
      <c r="D185" t="s">
        <v>813</v>
      </c>
      <c r="E185" t="s">
        <v>2238</v>
      </c>
    </row>
    <row r="186" spans="1:5" hidden="1" x14ac:dyDescent="0.25">
      <c r="A186" s="32" t="s">
        <v>814</v>
      </c>
      <c r="B186" s="32" t="s">
        <v>1602</v>
      </c>
      <c r="D186" t="s">
        <v>814</v>
      </c>
      <c r="E186" t="s">
        <v>2238</v>
      </c>
    </row>
    <row r="187" spans="1:5" hidden="1" x14ac:dyDescent="0.25">
      <c r="A187" s="31" t="s">
        <v>815</v>
      </c>
      <c r="B187" s="31" t="s">
        <v>1653</v>
      </c>
      <c r="D187" t="s">
        <v>815</v>
      </c>
      <c r="E187" t="s">
        <v>2239</v>
      </c>
    </row>
    <row r="188" spans="1:5" hidden="1" x14ac:dyDescent="0.25">
      <c r="A188" s="31" t="s">
        <v>709</v>
      </c>
      <c r="B188" s="31" t="s">
        <v>1851</v>
      </c>
      <c r="D188" t="s">
        <v>709</v>
      </c>
      <c r="E188" t="s">
        <v>2185</v>
      </c>
    </row>
    <row r="189" spans="1:5" hidden="1" x14ac:dyDescent="0.25">
      <c r="A189" s="32" t="s">
        <v>710</v>
      </c>
      <c r="B189" s="32" t="s">
        <v>1852</v>
      </c>
      <c r="D189" t="s">
        <v>710</v>
      </c>
      <c r="E189" t="s">
        <v>2185</v>
      </c>
    </row>
    <row r="190" spans="1:5" hidden="1" x14ac:dyDescent="0.25">
      <c r="A190" s="31" t="s">
        <v>737</v>
      </c>
      <c r="B190" s="31" t="s">
        <v>1971</v>
      </c>
      <c r="D190" t="s">
        <v>737</v>
      </c>
      <c r="E190" t="s">
        <v>2197</v>
      </c>
    </row>
    <row r="191" spans="1:5" hidden="1" x14ac:dyDescent="0.25">
      <c r="A191" s="32" t="s">
        <v>738</v>
      </c>
      <c r="B191" s="32" t="s">
        <v>1972</v>
      </c>
      <c r="D191" t="s">
        <v>738</v>
      </c>
      <c r="E191" t="s">
        <v>2197</v>
      </c>
    </row>
    <row r="192" spans="1:5" hidden="1" x14ac:dyDescent="0.25">
      <c r="A192" s="32" t="s">
        <v>683</v>
      </c>
      <c r="B192" s="32" t="s">
        <v>2006</v>
      </c>
      <c r="D192" t="s">
        <v>683</v>
      </c>
      <c r="E192" t="s">
        <v>2175</v>
      </c>
    </row>
    <row r="193" spans="1:5" hidden="1" x14ac:dyDescent="0.25">
      <c r="A193" s="32" t="s">
        <v>684</v>
      </c>
      <c r="B193" s="32" t="s">
        <v>1724</v>
      </c>
      <c r="D193" t="s">
        <v>684</v>
      </c>
      <c r="E193" t="s">
        <v>2175</v>
      </c>
    </row>
    <row r="194" spans="1:5" hidden="1" x14ac:dyDescent="0.25">
      <c r="A194" s="31" t="s">
        <v>679</v>
      </c>
      <c r="B194" s="31" t="s">
        <v>1343</v>
      </c>
      <c r="D194" t="s">
        <v>679</v>
      </c>
      <c r="E194" t="s">
        <v>2174</v>
      </c>
    </row>
    <row r="195" spans="1:5" hidden="1" x14ac:dyDescent="0.25">
      <c r="A195" s="32" t="s">
        <v>680</v>
      </c>
      <c r="B195" s="32" t="s">
        <v>1460</v>
      </c>
      <c r="D195" t="s">
        <v>680</v>
      </c>
      <c r="E195" t="s">
        <v>2174</v>
      </c>
    </row>
    <row r="196" spans="1:5" hidden="1" x14ac:dyDescent="0.25">
      <c r="A196" s="31" t="s">
        <v>681</v>
      </c>
      <c r="B196" s="31" t="s">
        <v>1328</v>
      </c>
      <c r="D196" t="s">
        <v>681</v>
      </c>
      <c r="E196" t="s">
        <v>2174</v>
      </c>
    </row>
    <row r="197" spans="1:5" hidden="1" x14ac:dyDescent="0.25">
      <c r="A197" s="32" t="s">
        <v>682</v>
      </c>
      <c r="B197" s="32" t="s">
        <v>1782</v>
      </c>
      <c r="D197" t="s">
        <v>682</v>
      </c>
      <c r="E197" t="s">
        <v>2174</v>
      </c>
    </row>
    <row r="198" spans="1:5" hidden="1" x14ac:dyDescent="0.25">
      <c r="A198" s="31" t="s">
        <v>711</v>
      </c>
      <c r="B198" s="31" t="s">
        <v>1374</v>
      </c>
      <c r="D198" t="s">
        <v>711</v>
      </c>
      <c r="E198" t="s">
        <v>2186</v>
      </c>
    </row>
    <row r="199" spans="1:5" hidden="1" x14ac:dyDescent="0.25">
      <c r="A199" s="32" t="s">
        <v>712</v>
      </c>
      <c r="B199" s="32" t="s">
        <v>1416</v>
      </c>
      <c r="D199" t="s">
        <v>712</v>
      </c>
      <c r="E199" t="s">
        <v>2186</v>
      </c>
    </row>
    <row r="200" spans="1:5" hidden="1" x14ac:dyDescent="0.25">
      <c r="A200" s="32" t="s">
        <v>774</v>
      </c>
      <c r="B200" s="32" t="s">
        <v>1963</v>
      </c>
      <c r="D200" t="s">
        <v>774</v>
      </c>
      <c r="E200" t="s">
        <v>2214</v>
      </c>
    </row>
    <row r="201" spans="1:5" hidden="1" x14ac:dyDescent="0.25">
      <c r="A201" s="31" t="s">
        <v>775</v>
      </c>
      <c r="B201" s="31" t="s">
        <v>1964</v>
      </c>
      <c r="D201" t="s">
        <v>775</v>
      </c>
      <c r="E201" t="s">
        <v>2214</v>
      </c>
    </row>
    <row r="202" spans="1:5" hidden="1" x14ac:dyDescent="0.25">
      <c r="A202" s="31" t="s">
        <v>773</v>
      </c>
      <c r="B202" s="31" t="s">
        <v>1962</v>
      </c>
      <c r="D202" t="s">
        <v>773</v>
      </c>
      <c r="E202" t="s">
        <v>2214</v>
      </c>
    </row>
    <row r="203" spans="1:5" hidden="1" x14ac:dyDescent="0.25">
      <c r="A203" s="31" t="s">
        <v>804</v>
      </c>
      <c r="B203" s="31" t="s">
        <v>1988</v>
      </c>
      <c r="D203" t="s">
        <v>804</v>
      </c>
      <c r="E203" t="s">
        <v>2234</v>
      </c>
    </row>
    <row r="204" spans="1:5" hidden="1" x14ac:dyDescent="0.25">
      <c r="A204" s="32" t="s">
        <v>805</v>
      </c>
      <c r="B204" s="32" t="s">
        <v>1989</v>
      </c>
      <c r="D204" t="s">
        <v>805</v>
      </c>
      <c r="E204" t="s">
        <v>2234</v>
      </c>
    </row>
    <row r="205" spans="1:5" hidden="1" x14ac:dyDescent="0.25">
      <c r="A205" s="31" t="s">
        <v>806</v>
      </c>
      <c r="B205" s="31" t="s">
        <v>1990</v>
      </c>
      <c r="D205" t="s">
        <v>806</v>
      </c>
      <c r="E205" t="s">
        <v>2234</v>
      </c>
    </row>
    <row r="206" spans="1:5" hidden="1" x14ac:dyDescent="0.25">
      <c r="A206" s="31" t="s">
        <v>406</v>
      </c>
      <c r="B206" s="31" t="s">
        <v>1551</v>
      </c>
      <c r="D206" t="s">
        <v>406</v>
      </c>
      <c r="E206" t="s">
        <v>2051</v>
      </c>
    </row>
    <row r="207" spans="1:5" hidden="1" x14ac:dyDescent="0.25">
      <c r="A207" s="32" t="s">
        <v>407</v>
      </c>
      <c r="B207" s="32" t="s">
        <v>1354</v>
      </c>
      <c r="D207" t="s">
        <v>407</v>
      </c>
      <c r="E207" t="s">
        <v>2051</v>
      </c>
    </row>
    <row r="208" spans="1:5" hidden="1" x14ac:dyDescent="0.25">
      <c r="A208" s="31" t="s">
        <v>817</v>
      </c>
      <c r="B208" s="31" t="s">
        <v>1924</v>
      </c>
      <c r="D208" t="s">
        <v>817</v>
      </c>
      <c r="E208" t="s">
        <v>2240</v>
      </c>
    </row>
    <row r="209" spans="1:5" hidden="1" x14ac:dyDescent="0.25">
      <c r="A209" s="32" t="s">
        <v>816</v>
      </c>
      <c r="B209" s="32" t="s">
        <v>1923</v>
      </c>
      <c r="D209" t="s">
        <v>816</v>
      </c>
      <c r="E209" t="s">
        <v>2240</v>
      </c>
    </row>
    <row r="210" spans="1:5" hidden="1" x14ac:dyDescent="0.25">
      <c r="A210" s="32" t="s">
        <v>809</v>
      </c>
      <c r="B210" s="32" t="s">
        <v>1899</v>
      </c>
      <c r="D210" t="s">
        <v>809</v>
      </c>
      <c r="E210" t="s">
        <v>2235</v>
      </c>
    </row>
    <row r="211" spans="1:5" hidden="1" x14ac:dyDescent="0.25">
      <c r="A211" s="31" t="s">
        <v>808</v>
      </c>
      <c r="B211" s="31" t="s">
        <v>1857</v>
      </c>
      <c r="D211" t="s">
        <v>808</v>
      </c>
      <c r="E211" t="s">
        <v>2235</v>
      </c>
    </row>
    <row r="212" spans="1:5" hidden="1" x14ac:dyDescent="0.25">
      <c r="A212" s="31" t="s">
        <v>453</v>
      </c>
      <c r="B212" s="31" t="s">
        <v>1977</v>
      </c>
      <c r="D212" t="s">
        <v>453</v>
      </c>
      <c r="E212" t="s">
        <v>2073</v>
      </c>
    </row>
    <row r="213" spans="1:5" hidden="1" x14ac:dyDescent="0.25">
      <c r="A213" s="32" t="s">
        <v>609</v>
      </c>
      <c r="B213" s="32" t="s">
        <v>1978</v>
      </c>
      <c r="D213" t="s">
        <v>609</v>
      </c>
      <c r="E213" t="s">
        <v>2140</v>
      </c>
    </row>
    <row r="214" spans="1:5" hidden="1" x14ac:dyDescent="0.25">
      <c r="A214" s="32" t="s">
        <v>655</v>
      </c>
      <c r="B214" s="32" t="s">
        <v>1891</v>
      </c>
      <c r="D214" t="s">
        <v>655</v>
      </c>
      <c r="E214" t="s">
        <v>2161</v>
      </c>
    </row>
    <row r="215" spans="1:5" hidden="1" x14ac:dyDescent="0.25">
      <c r="A215" s="31" t="s">
        <v>654</v>
      </c>
      <c r="B215" s="31" t="s">
        <v>1535</v>
      </c>
      <c r="D215" t="s">
        <v>654</v>
      </c>
      <c r="E215" t="s">
        <v>2160</v>
      </c>
    </row>
    <row r="216" spans="1:5" hidden="1" x14ac:dyDescent="0.25">
      <c r="A216" s="31" t="s">
        <v>668</v>
      </c>
      <c r="B216" s="31" t="s">
        <v>1927</v>
      </c>
      <c r="D216" t="s">
        <v>668</v>
      </c>
      <c r="E216" t="s">
        <v>2167</v>
      </c>
    </row>
    <row r="217" spans="1:5" hidden="1" x14ac:dyDescent="0.25">
      <c r="A217" s="31" t="s">
        <v>676</v>
      </c>
      <c r="B217" s="31" t="s">
        <v>1745</v>
      </c>
      <c r="D217" t="s">
        <v>676</v>
      </c>
      <c r="E217" t="s">
        <v>2172</v>
      </c>
    </row>
    <row r="218" spans="1:5" hidden="1" x14ac:dyDescent="0.25">
      <c r="A218" s="31" t="s">
        <v>473</v>
      </c>
      <c r="B218" s="31" t="s">
        <v>1993</v>
      </c>
      <c r="D218" t="s">
        <v>473</v>
      </c>
      <c r="E218" t="s">
        <v>2085</v>
      </c>
    </row>
    <row r="219" spans="1:5" hidden="1" x14ac:dyDescent="0.25">
      <c r="A219" s="32" t="s">
        <v>414</v>
      </c>
      <c r="B219" s="32" t="s">
        <v>2005</v>
      </c>
      <c r="D219" t="s">
        <v>414</v>
      </c>
      <c r="E219" t="s">
        <v>2053</v>
      </c>
    </row>
    <row r="220" spans="1:5" hidden="1" x14ac:dyDescent="0.25">
      <c r="A220" s="31" t="s">
        <v>474</v>
      </c>
      <c r="B220" s="31" t="s">
        <v>1999</v>
      </c>
      <c r="D220" t="s">
        <v>474</v>
      </c>
      <c r="E220" t="s">
        <v>2086</v>
      </c>
    </row>
    <row r="221" spans="1:5" hidden="1" x14ac:dyDescent="0.25">
      <c r="A221" s="31" t="s">
        <v>476</v>
      </c>
      <c r="B221" s="31" t="s">
        <v>1930</v>
      </c>
      <c r="D221" t="s">
        <v>476</v>
      </c>
      <c r="E221" t="s">
        <v>2087</v>
      </c>
    </row>
    <row r="222" spans="1:5" hidden="1" x14ac:dyDescent="0.25">
      <c r="A222" s="31" t="s">
        <v>610</v>
      </c>
      <c r="B222" s="31" t="s">
        <v>1892</v>
      </c>
      <c r="D222" t="s">
        <v>610</v>
      </c>
      <c r="E222" t="s">
        <v>2141</v>
      </c>
    </row>
    <row r="223" spans="1:5" hidden="1" x14ac:dyDescent="0.25">
      <c r="A223" s="31" t="s">
        <v>510</v>
      </c>
      <c r="B223" s="31" t="s">
        <v>2025</v>
      </c>
      <c r="D223" t="s">
        <v>510</v>
      </c>
      <c r="E223" t="s">
        <v>2100</v>
      </c>
    </row>
    <row r="224" spans="1:5" hidden="1" x14ac:dyDescent="0.25">
      <c r="A224" s="32" t="s">
        <v>511</v>
      </c>
      <c r="B224" s="32" t="s">
        <v>2026</v>
      </c>
      <c r="D224" t="s">
        <v>511</v>
      </c>
      <c r="E224" t="s">
        <v>2100</v>
      </c>
    </row>
    <row r="225" spans="1:5" hidden="1" x14ac:dyDescent="0.25">
      <c r="A225" s="32" t="s">
        <v>514</v>
      </c>
      <c r="B225" s="32" t="s">
        <v>2024</v>
      </c>
      <c r="D225" t="s">
        <v>514</v>
      </c>
      <c r="E225" t="s">
        <v>2101</v>
      </c>
    </row>
    <row r="226" spans="1:5" hidden="1" x14ac:dyDescent="0.25">
      <c r="A226" s="32" t="s">
        <v>513</v>
      </c>
      <c r="B226" s="32" t="s">
        <v>2028</v>
      </c>
      <c r="D226" t="s">
        <v>513</v>
      </c>
      <c r="E226" t="s">
        <v>2101</v>
      </c>
    </row>
    <row r="227" spans="1:5" hidden="1" x14ac:dyDescent="0.25">
      <c r="A227" s="31" t="s">
        <v>512</v>
      </c>
      <c r="B227" s="31" t="s">
        <v>2027</v>
      </c>
      <c r="D227" t="s">
        <v>512</v>
      </c>
      <c r="E227" t="s">
        <v>2101</v>
      </c>
    </row>
    <row r="228" spans="1:5" hidden="1" x14ac:dyDescent="0.25">
      <c r="A228" s="32" t="s">
        <v>541</v>
      </c>
      <c r="B228" s="32" t="s">
        <v>1568</v>
      </c>
      <c r="D228" t="s">
        <v>541</v>
      </c>
      <c r="E228" t="s">
        <v>2112</v>
      </c>
    </row>
    <row r="229" spans="1:5" hidden="1" x14ac:dyDescent="0.25">
      <c r="A229" s="31" t="s">
        <v>542</v>
      </c>
      <c r="B229" s="31" t="s">
        <v>1595</v>
      </c>
      <c r="D229" t="s">
        <v>542</v>
      </c>
      <c r="E229" t="s">
        <v>2112</v>
      </c>
    </row>
    <row r="230" spans="1:5" hidden="1" x14ac:dyDescent="0.25">
      <c r="A230" s="32" t="s">
        <v>593</v>
      </c>
      <c r="B230" s="32" t="s">
        <v>1925</v>
      </c>
      <c r="D230" t="s">
        <v>593</v>
      </c>
      <c r="E230" t="s">
        <v>2132</v>
      </c>
    </row>
    <row r="231" spans="1:5" hidden="1" x14ac:dyDescent="0.25">
      <c r="A231" s="32" t="s">
        <v>410</v>
      </c>
      <c r="B231" s="32" t="s">
        <v>2031</v>
      </c>
      <c r="D231" t="s">
        <v>410</v>
      </c>
      <c r="E231" t="s">
        <v>2052</v>
      </c>
    </row>
    <row r="232" spans="1:5" hidden="1" x14ac:dyDescent="0.25">
      <c r="A232" s="31" t="s">
        <v>411</v>
      </c>
      <c r="B232" s="31" t="s">
        <v>2032</v>
      </c>
      <c r="D232" t="s">
        <v>411</v>
      </c>
      <c r="E232" t="s">
        <v>2052</v>
      </c>
    </row>
    <row r="233" spans="1:5" hidden="1" x14ac:dyDescent="0.25">
      <c r="A233" s="31" t="s">
        <v>580</v>
      </c>
      <c r="B233" s="31" t="s">
        <v>1366</v>
      </c>
      <c r="D233" t="s">
        <v>580</v>
      </c>
      <c r="E233" t="s">
        <v>2127</v>
      </c>
    </row>
    <row r="234" spans="1:5" hidden="1" x14ac:dyDescent="0.25">
      <c r="A234" s="31" t="s">
        <v>582</v>
      </c>
      <c r="B234" s="31" t="s">
        <v>1980</v>
      </c>
      <c r="D234" t="s">
        <v>582</v>
      </c>
      <c r="E234" t="s">
        <v>2128</v>
      </c>
    </row>
    <row r="235" spans="1:5" hidden="1" x14ac:dyDescent="0.25">
      <c r="A235" s="32" t="s">
        <v>603</v>
      </c>
      <c r="B235" s="32" t="s">
        <v>1764</v>
      </c>
      <c r="D235" t="s">
        <v>603</v>
      </c>
      <c r="E235" t="s">
        <v>2138</v>
      </c>
    </row>
    <row r="236" spans="1:5" hidden="1" x14ac:dyDescent="0.25">
      <c r="A236" s="31" t="s">
        <v>604</v>
      </c>
      <c r="B236" s="31" t="s">
        <v>1728</v>
      </c>
      <c r="D236" t="s">
        <v>604</v>
      </c>
      <c r="E236" t="s">
        <v>2138</v>
      </c>
    </row>
    <row r="237" spans="1:5" hidden="1" x14ac:dyDescent="0.25">
      <c r="A237" s="32" t="s">
        <v>641</v>
      </c>
      <c r="B237" s="32" t="s">
        <v>1864</v>
      </c>
      <c r="D237" t="s">
        <v>641</v>
      </c>
      <c r="E237" t="s">
        <v>2154</v>
      </c>
    </row>
    <row r="238" spans="1:5" hidden="1" x14ac:dyDescent="0.25">
      <c r="A238" s="31" t="s">
        <v>642</v>
      </c>
      <c r="B238" s="31" t="s">
        <v>1865</v>
      </c>
      <c r="D238" t="s">
        <v>642</v>
      </c>
      <c r="E238" t="s">
        <v>2154</v>
      </c>
    </row>
    <row r="239" spans="1:5" hidden="1" x14ac:dyDescent="0.25">
      <c r="A239" s="32" t="s">
        <v>638</v>
      </c>
      <c r="B239" s="32" t="s">
        <v>1446</v>
      </c>
      <c r="D239" t="s">
        <v>638</v>
      </c>
      <c r="E239" t="s">
        <v>2153</v>
      </c>
    </row>
    <row r="240" spans="1:5" hidden="1" x14ac:dyDescent="0.25">
      <c r="A240" s="32" t="s">
        <v>700</v>
      </c>
      <c r="B240" s="32" t="s">
        <v>1732</v>
      </c>
      <c r="D240" t="s">
        <v>700</v>
      </c>
      <c r="E240" t="s">
        <v>2182</v>
      </c>
    </row>
    <row r="241" spans="1:5" hidden="1" x14ac:dyDescent="0.25">
      <c r="A241" s="31" t="s">
        <v>701</v>
      </c>
      <c r="B241" s="31" t="s">
        <v>1881</v>
      </c>
      <c r="D241" t="s">
        <v>701</v>
      </c>
      <c r="E241" t="s">
        <v>2182</v>
      </c>
    </row>
    <row r="242" spans="1:5" hidden="1" x14ac:dyDescent="0.25">
      <c r="A242" s="32" t="s">
        <v>703</v>
      </c>
      <c r="B242" s="32" t="s">
        <v>1882</v>
      </c>
      <c r="D242" t="s">
        <v>703</v>
      </c>
      <c r="E242" t="s">
        <v>2183</v>
      </c>
    </row>
    <row r="243" spans="1:5" hidden="1" x14ac:dyDescent="0.25">
      <c r="A243" s="32" t="s">
        <v>479</v>
      </c>
      <c r="B243" s="32" t="s">
        <v>1548</v>
      </c>
      <c r="D243" t="s">
        <v>479</v>
      </c>
      <c r="E243" t="s">
        <v>2088</v>
      </c>
    </row>
    <row r="244" spans="1:5" hidden="1" x14ac:dyDescent="0.25">
      <c r="A244" s="31" t="s">
        <v>478</v>
      </c>
      <c r="B244" s="31" t="s">
        <v>1895</v>
      </c>
      <c r="D244" t="s">
        <v>478</v>
      </c>
      <c r="E244" t="s">
        <v>2088</v>
      </c>
    </row>
    <row r="245" spans="1:5" hidden="1" x14ac:dyDescent="0.25">
      <c r="A245" s="32" t="s">
        <v>690</v>
      </c>
      <c r="B245" s="32" t="s">
        <v>1935</v>
      </c>
      <c r="D245" t="s">
        <v>690</v>
      </c>
      <c r="E245" t="s">
        <v>2178</v>
      </c>
    </row>
    <row r="246" spans="1:5" hidden="1" x14ac:dyDescent="0.25">
      <c r="A246" s="31" t="s">
        <v>688</v>
      </c>
      <c r="B246" s="31" t="s">
        <v>1934</v>
      </c>
      <c r="D246" t="s">
        <v>688</v>
      </c>
      <c r="E246" t="s">
        <v>2177</v>
      </c>
    </row>
    <row r="247" spans="1:5" hidden="1" x14ac:dyDescent="0.25">
      <c r="A247" s="32" t="s">
        <v>581</v>
      </c>
      <c r="B247" s="32" t="s">
        <v>1391</v>
      </c>
      <c r="D247" t="s">
        <v>581</v>
      </c>
      <c r="E247" t="s">
        <v>2127</v>
      </c>
    </row>
    <row r="248" spans="1:5" hidden="1" x14ac:dyDescent="0.25">
      <c r="A248" s="32" t="s">
        <v>595</v>
      </c>
      <c r="B248" s="32" t="s">
        <v>1720</v>
      </c>
      <c r="D248" t="s">
        <v>595</v>
      </c>
      <c r="E248" t="s">
        <v>2133</v>
      </c>
    </row>
    <row r="249" spans="1:5" hidden="1" x14ac:dyDescent="0.25">
      <c r="A249" s="31" t="s">
        <v>594</v>
      </c>
      <c r="B249" s="31" t="s">
        <v>1926</v>
      </c>
      <c r="D249" t="s">
        <v>594</v>
      </c>
      <c r="E249" t="s">
        <v>2133</v>
      </c>
    </row>
    <row r="250" spans="1:5" hidden="1" x14ac:dyDescent="0.25">
      <c r="A250" s="32" t="s">
        <v>590</v>
      </c>
      <c r="B250" s="32" t="s">
        <v>1979</v>
      </c>
      <c r="D250" t="s">
        <v>590</v>
      </c>
      <c r="E250" t="s">
        <v>2131</v>
      </c>
    </row>
    <row r="251" spans="1:5" hidden="1" x14ac:dyDescent="0.25">
      <c r="A251" s="31" t="s">
        <v>596</v>
      </c>
      <c r="B251" s="31" t="s">
        <v>1897</v>
      </c>
      <c r="D251" t="s">
        <v>596</v>
      </c>
      <c r="E251" t="s">
        <v>2134</v>
      </c>
    </row>
    <row r="252" spans="1:5" hidden="1" x14ac:dyDescent="0.25">
      <c r="A252" s="31" t="s">
        <v>721</v>
      </c>
      <c r="B252" s="31" t="s">
        <v>1842</v>
      </c>
      <c r="D252" t="s">
        <v>721</v>
      </c>
      <c r="E252" t="s">
        <v>2191</v>
      </c>
    </row>
    <row r="253" spans="1:5" hidden="1" x14ac:dyDescent="0.25">
      <c r="A253" s="32" t="s">
        <v>722</v>
      </c>
      <c r="B253" s="32" t="s">
        <v>1583</v>
      </c>
      <c r="D253" t="s">
        <v>722</v>
      </c>
      <c r="E253" t="s">
        <v>2191</v>
      </c>
    </row>
    <row r="254" spans="1:5" hidden="1" x14ac:dyDescent="0.25">
      <c r="A254" s="31" t="s">
        <v>480</v>
      </c>
      <c r="B254" s="31" t="s">
        <v>1834</v>
      </c>
      <c r="D254" t="s">
        <v>480</v>
      </c>
      <c r="E254" t="s">
        <v>2089</v>
      </c>
    </row>
    <row r="255" spans="1:5" hidden="1" x14ac:dyDescent="0.25">
      <c r="A255" s="31" t="s">
        <v>539</v>
      </c>
      <c r="B255" s="31" t="s">
        <v>1577</v>
      </c>
      <c r="D255" t="s">
        <v>539</v>
      </c>
      <c r="E255" t="s">
        <v>2111</v>
      </c>
    </row>
    <row r="256" spans="1:5" hidden="1" x14ac:dyDescent="0.25">
      <c r="A256" s="32" t="s">
        <v>543</v>
      </c>
      <c r="B256" s="32" t="s">
        <v>1595</v>
      </c>
      <c r="D256" t="s">
        <v>543</v>
      </c>
      <c r="E256" t="s">
        <v>2112</v>
      </c>
    </row>
    <row r="257" spans="1:5" hidden="1" x14ac:dyDescent="0.25">
      <c r="A257" s="32" t="s">
        <v>585</v>
      </c>
      <c r="B257" s="32" t="s">
        <v>1491</v>
      </c>
      <c r="D257" t="s">
        <v>585</v>
      </c>
      <c r="E257" t="s">
        <v>2129</v>
      </c>
    </row>
    <row r="258" spans="1:5" hidden="1" x14ac:dyDescent="0.25">
      <c r="A258" s="31" t="s">
        <v>436</v>
      </c>
      <c r="B258" s="31" t="s">
        <v>1707</v>
      </c>
      <c r="D258" t="s">
        <v>436</v>
      </c>
      <c r="E258" t="s">
        <v>2061</v>
      </c>
    </row>
    <row r="259" spans="1:5" hidden="1" x14ac:dyDescent="0.25">
      <c r="A259" s="32" t="s">
        <v>720</v>
      </c>
      <c r="B259" s="32" t="s">
        <v>1633</v>
      </c>
      <c r="D259" t="s">
        <v>720</v>
      </c>
      <c r="E259" t="s">
        <v>2191</v>
      </c>
    </row>
    <row r="260" spans="1:5" hidden="1" x14ac:dyDescent="0.25">
      <c r="A260" s="32" t="s">
        <v>724</v>
      </c>
      <c r="B260" s="32" t="s">
        <v>1841</v>
      </c>
      <c r="D260" t="s">
        <v>724</v>
      </c>
      <c r="E260" t="s">
        <v>2192</v>
      </c>
    </row>
    <row r="261" spans="1:5" hidden="1" x14ac:dyDescent="0.25">
      <c r="A261" s="32" t="s">
        <v>648</v>
      </c>
      <c r="B261" s="32" t="s">
        <v>1456</v>
      </c>
      <c r="D261" t="s">
        <v>648</v>
      </c>
      <c r="E261" t="s">
        <v>2156</v>
      </c>
    </row>
    <row r="262" spans="1:5" hidden="1" x14ac:dyDescent="0.25">
      <c r="A262" s="31" t="s">
        <v>645</v>
      </c>
      <c r="B262" s="31" t="s">
        <v>1686</v>
      </c>
      <c r="D262" t="s">
        <v>645</v>
      </c>
      <c r="E262" t="s">
        <v>2155</v>
      </c>
    </row>
    <row r="263" spans="1:5" hidden="1" x14ac:dyDescent="0.25">
      <c r="A263" s="31" t="s">
        <v>822</v>
      </c>
      <c r="B263" s="31" t="s">
        <v>1886</v>
      </c>
      <c r="D263" t="s">
        <v>822</v>
      </c>
      <c r="E263" t="s">
        <v>2244</v>
      </c>
    </row>
    <row r="264" spans="1:5" hidden="1" x14ac:dyDescent="0.25">
      <c r="A264" s="32" t="s">
        <v>396</v>
      </c>
      <c r="B264" s="32" t="s">
        <v>1894</v>
      </c>
      <c r="D264" t="s">
        <v>396</v>
      </c>
      <c r="E264" t="s">
        <v>2046</v>
      </c>
    </row>
    <row r="265" spans="1:5" hidden="1" x14ac:dyDescent="0.25">
      <c r="A265" s="31" t="s">
        <v>828</v>
      </c>
      <c r="B265" s="31" t="s">
        <v>1616</v>
      </c>
      <c r="D265" t="s">
        <v>828</v>
      </c>
      <c r="E265" t="s">
        <v>2246</v>
      </c>
    </row>
    <row r="266" spans="1:5" hidden="1" x14ac:dyDescent="0.25">
      <c r="A266" s="31" t="s">
        <v>518</v>
      </c>
      <c r="B266" s="31" t="s">
        <v>1349</v>
      </c>
      <c r="D266" t="s">
        <v>518</v>
      </c>
      <c r="E266" t="s">
        <v>2103</v>
      </c>
    </row>
    <row r="267" spans="1:5" hidden="1" x14ac:dyDescent="0.25">
      <c r="A267" s="32" t="s">
        <v>519</v>
      </c>
      <c r="B267" s="32" t="s">
        <v>1836</v>
      </c>
      <c r="D267" t="s">
        <v>519</v>
      </c>
      <c r="E267" t="s">
        <v>2103</v>
      </c>
    </row>
    <row r="268" spans="1:5" hidden="1" x14ac:dyDescent="0.25">
      <c r="A268" s="32" t="s">
        <v>461</v>
      </c>
      <c r="B268" s="32" t="s">
        <v>1905</v>
      </c>
      <c r="D268" t="s">
        <v>461</v>
      </c>
      <c r="E268" t="s">
        <v>2078</v>
      </c>
    </row>
    <row r="269" spans="1:5" hidden="1" x14ac:dyDescent="0.25">
      <c r="A269" s="31" t="s">
        <v>462</v>
      </c>
      <c r="B269" s="31" t="s">
        <v>1906</v>
      </c>
      <c r="D269" t="s">
        <v>462</v>
      </c>
      <c r="E269" t="s">
        <v>2078</v>
      </c>
    </row>
    <row r="270" spans="1:5" hidden="1" x14ac:dyDescent="0.25">
      <c r="A270" s="32" t="s">
        <v>459</v>
      </c>
      <c r="B270" s="32" t="s">
        <v>1907</v>
      </c>
      <c r="D270" t="s">
        <v>459</v>
      </c>
      <c r="E270" t="s">
        <v>2077</v>
      </c>
    </row>
    <row r="271" spans="1:5" hidden="1" x14ac:dyDescent="0.25">
      <c r="A271" s="32" t="s">
        <v>674</v>
      </c>
      <c r="B271" s="32" t="s">
        <v>1388</v>
      </c>
      <c r="D271" t="s">
        <v>674</v>
      </c>
      <c r="E271" t="s">
        <v>2171</v>
      </c>
    </row>
    <row r="272" spans="1:5" hidden="1" x14ac:dyDescent="0.25">
      <c r="A272" s="32" t="s">
        <v>516</v>
      </c>
      <c r="B272" s="32" t="s">
        <v>1835</v>
      </c>
      <c r="D272" t="s">
        <v>516</v>
      </c>
      <c r="E272" t="s">
        <v>2102</v>
      </c>
    </row>
    <row r="273" spans="1:5" hidden="1" x14ac:dyDescent="0.25">
      <c r="A273" s="31" t="s">
        <v>620</v>
      </c>
      <c r="B273" s="31" t="s">
        <v>1756</v>
      </c>
      <c r="D273" t="s">
        <v>620</v>
      </c>
      <c r="E273" t="s">
        <v>2147</v>
      </c>
    </row>
    <row r="274" spans="1:5" hidden="1" x14ac:dyDescent="0.25">
      <c r="A274" s="32" t="s">
        <v>597</v>
      </c>
      <c r="B274" s="32" t="s">
        <v>1673</v>
      </c>
      <c r="D274" t="s">
        <v>597</v>
      </c>
      <c r="E274" t="s">
        <v>2135</v>
      </c>
    </row>
    <row r="275" spans="1:5" hidden="1" x14ac:dyDescent="0.25">
      <c r="A275" s="31" t="s">
        <v>673</v>
      </c>
      <c r="B275" s="31" t="s">
        <v>1334</v>
      </c>
      <c r="D275" t="s">
        <v>673</v>
      </c>
      <c r="E275" t="s">
        <v>2170</v>
      </c>
    </row>
    <row r="276" spans="1:5" hidden="1" x14ac:dyDescent="0.25">
      <c r="A276" s="31" t="s">
        <v>394</v>
      </c>
      <c r="B276" s="31" t="s">
        <v>1327</v>
      </c>
      <c r="D276" t="s">
        <v>394</v>
      </c>
      <c r="E276" t="s">
        <v>2045</v>
      </c>
    </row>
    <row r="277" spans="1:5" hidden="1" x14ac:dyDescent="0.25">
      <c r="A277" s="32" t="s">
        <v>387</v>
      </c>
      <c r="B277" s="32" t="s">
        <v>1953</v>
      </c>
      <c r="D277" t="s">
        <v>387</v>
      </c>
      <c r="E277" t="s">
        <v>2042</v>
      </c>
    </row>
    <row r="278" spans="1:5" hidden="1" x14ac:dyDescent="0.25">
      <c r="A278" s="31" t="s">
        <v>388</v>
      </c>
      <c r="B278" s="31" t="s">
        <v>1493</v>
      </c>
      <c r="D278" t="s">
        <v>388</v>
      </c>
      <c r="E278" t="s">
        <v>2042</v>
      </c>
    </row>
    <row r="279" spans="1:5" hidden="1" x14ac:dyDescent="0.25">
      <c r="A279" s="32" t="s">
        <v>392</v>
      </c>
      <c r="B279" s="32" t="s">
        <v>1954</v>
      </c>
      <c r="D279" t="s">
        <v>392</v>
      </c>
      <c r="E279" t="s">
        <v>2044</v>
      </c>
    </row>
    <row r="280" spans="1:5" hidden="1" x14ac:dyDescent="0.25">
      <c r="A280" s="31" t="s">
        <v>393</v>
      </c>
      <c r="B280" s="31" t="s">
        <v>1513</v>
      </c>
      <c r="D280" t="s">
        <v>393</v>
      </c>
      <c r="E280" t="s">
        <v>2044</v>
      </c>
    </row>
    <row r="281" spans="1:5" hidden="1" x14ac:dyDescent="0.25">
      <c r="A281" s="32" t="s">
        <v>390</v>
      </c>
      <c r="B281" s="32" t="s">
        <v>1955</v>
      </c>
      <c r="D281" t="s">
        <v>390</v>
      </c>
      <c r="E281" t="s">
        <v>2043</v>
      </c>
    </row>
    <row r="282" spans="1:5" hidden="1" x14ac:dyDescent="0.25">
      <c r="A282" s="31" t="s">
        <v>600</v>
      </c>
      <c r="B282" s="31" t="s">
        <v>1969</v>
      </c>
      <c r="D282" t="s">
        <v>600</v>
      </c>
      <c r="E282" t="s">
        <v>2137</v>
      </c>
    </row>
    <row r="283" spans="1:5" hidden="1" x14ac:dyDescent="0.25">
      <c r="A283" s="31" t="s">
        <v>483</v>
      </c>
      <c r="B283" s="31" t="s">
        <v>1984</v>
      </c>
      <c r="D283" t="s">
        <v>483</v>
      </c>
      <c r="E283" t="s">
        <v>2090</v>
      </c>
    </row>
    <row r="284" spans="1:5" hidden="1" x14ac:dyDescent="0.25">
      <c r="A284" s="31" t="s">
        <v>397</v>
      </c>
      <c r="B284" s="31" t="s">
        <v>2000</v>
      </c>
      <c r="D284" t="s">
        <v>397</v>
      </c>
      <c r="E284" t="s">
        <v>2047</v>
      </c>
    </row>
    <row r="285" spans="1:5" hidden="1" x14ac:dyDescent="0.25">
      <c r="A285" s="31" t="s">
        <v>404</v>
      </c>
      <c r="B285" s="31" t="s">
        <v>2001</v>
      </c>
      <c r="D285" t="s">
        <v>404</v>
      </c>
      <c r="E285" t="s">
        <v>2050</v>
      </c>
    </row>
    <row r="286" spans="1:5" hidden="1" x14ac:dyDescent="0.25">
      <c r="A286" s="32" t="s">
        <v>403</v>
      </c>
      <c r="B286" s="32" t="s">
        <v>1684</v>
      </c>
      <c r="D286" t="s">
        <v>403</v>
      </c>
      <c r="E286" t="s">
        <v>2050</v>
      </c>
    </row>
    <row r="287" spans="1:5" hidden="1" x14ac:dyDescent="0.25">
      <c r="A287" s="32" t="s">
        <v>525</v>
      </c>
      <c r="B287" s="32" t="s">
        <v>2008</v>
      </c>
      <c r="D287" t="s">
        <v>525</v>
      </c>
      <c r="E287" t="s">
        <v>2105</v>
      </c>
    </row>
    <row r="288" spans="1:5" hidden="1" x14ac:dyDescent="0.25">
      <c r="A288" s="31" t="s">
        <v>527</v>
      </c>
      <c r="B288" s="31" t="s">
        <v>2009</v>
      </c>
      <c r="D288" t="s">
        <v>527</v>
      </c>
      <c r="E288" t="s">
        <v>2105</v>
      </c>
    </row>
    <row r="289" spans="1:5" hidden="1" x14ac:dyDescent="0.25">
      <c r="A289" s="32" t="s">
        <v>529</v>
      </c>
      <c r="B289" s="32" t="s">
        <v>2010</v>
      </c>
      <c r="D289" t="s">
        <v>529</v>
      </c>
      <c r="E289" t="s">
        <v>2106</v>
      </c>
    </row>
    <row r="290" spans="1:5" hidden="1" x14ac:dyDescent="0.25">
      <c r="A290" s="31" t="s">
        <v>464</v>
      </c>
      <c r="B290" s="31" t="s">
        <v>2012</v>
      </c>
      <c r="D290" t="s">
        <v>464</v>
      </c>
      <c r="E290" t="s">
        <v>2080</v>
      </c>
    </row>
    <row r="291" spans="1:5" hidden="1" x14ac:dyDescent="0.25">
      <c r="A291" s="31" t="s">
        <v>463</v>
      </c>
      <c r="B291" s="31" t="s">
        <v>2013</v>
      </c>
      <c r="D291" t="s">
        <v>463</v>
      </c>
      <c r="E291" t="s">
        <v>2079</v>
      </c>
    </row>
    <row r="292" spans="1:5" hidden="1" x14ac:dyDescent="0.25">
      <c r="A292" s="32" t="s">
        <v>546</v>
      </c>
      <c r="B292" s="32" t="s">
        <v>2016</v>
      </c>
      <c r="D292" t="s">
        <v>546</v>
      </c>
      <c r="E292" t="s">
        <v>2113</v>
      </c>
    </row>
    <row r="293" spans="1:5" hidden="1" x14ac:dyDescent="0.25">
      <c r="A293" s="31" t="s">
        <v>547</v>
      </c>
      <c r="B293" s="31" t="s">
        <v>2017</v>
      </c>
      <c r="D293" t="s">
        <v>547</v>
      </c>
      <c r="E293" t="s">
        <v>2113</v>
      </c>
    </row>
    <row r="294" spans="1:5" hidden="1" x14ac:dyDescent="0.25">
      <c r="A294" s="31" t="s">
        <v>455</v>
      </c>
      <c r="B294" s="31" t="s">
        <v>2020</v>
      </c>
      <c r="D294" t="s">
        <v>455</v>
      </c>
      <c r="E294" t="s">
        <v>2074</v>
      </c>
    </row>
    <row r="295" spans="1:5" hidden="1" x14ac:dyDescent="0.25">
      <c r="A295" s="32" t="s">
        <v>456</v>
      </c>
      <c r="B295" s="32" t="s">
        <v>2021</v>
      </c>
      <c r="D295" t="s">
        <v>456</v>
      </c>
      <c r="E295" t="s">
        <v>2074</v>
      </c>
    </row>
    <row r="296" spans="1:5" hidden="1" x14ac:dyDescent="0.25">
      <c r="A296" s="31" t="s">
        <v>458</v>
      </c>
      <c r="B296" s="31" t="s">
        <v>1784</v>
      </c>
      <c r="D296" t="s">
        <v>458</v>
      </c>
      <c r="E296" t="s">
        <v>2076</v>
      </c>
    </row>
    <row r="297" spans="1:5" hidden="1" x14ac:dyDescent="0.25">
      <c r="A297" s="32" t="s">
        <v>457</v>
      </c>
      <c r="B297" s="32" t="s">
        <v>2022</v>
      </c>
      <c r="D297" t="s">
        <v>457</v>
      </c>
      <c r="E297" t="s">
        <v>2075</v>
      </c>
    </row>
    <row r="298" spans="1:5" hidden="1" x14ac:dyDescent="0.25">
      <c r="A298" s="31" t="s">
        <v>532</v>
      </c>
      <c r="B298" s="31" t="s">
        <v>2029</v>
      </c>
      <c r="D298" t="s">
        <v>532</v>
      </c>
      <c r="E298" t="s">
        <v>2108</v>
      </c>
    </row>
    <row r="299" spans="1:5" hidden="1" x14ac:dyDescent="0.25">
      <c r="A299" s="32" t="s">
        <v>821</v>
      </c>
      <c r="B299" s="32" t="s">
        <v>1558</v>
      </c>
      <c r="D299" t="s">
        <v>821</v>
      </c>
      <c r="E299" t="s">
        <v>2242</v>
      </c>
    </row>
    <row r="300" spans="1:5" hidden="1" x14ac:dyDescent="0.25">
      <c r="A300" s="31" t="s">
        <v>820</v>
      </c>
      <c r="B300" s="31" t="s">
        <v>1591</v>
      </c>
      <c r="D300" t="s">
        <v>820</v>
      </c>
      <c r="E300" t="s">
        <v>2242</v>
      </c>
    </row>
    <row r="301" spans="1:5" hidden="1" x14ac:dyDescent="0.25">
      <c r="A301" s="32" t="s">
        <v>819</v>
      </c>
      <c r="B301" s="32" t="s">
        <v>1409</v>
      </c>
      <c r="D301" t="s">
        <v>819</v>
      </c>
      <c r="E301" t="s">
        <v>2242</v>
      </c>
    </row>
    <row r="302" spans="1:5" hidden="1" x14ac:dyDescent="0.25">
      <c r="A302" s="31" t="s">
        <v>531</v>
      </c>
      <c r="B302" s="31" t="s">
        <v>2030</v>
      </c>
      <c r="D302" t="s">
        <v>531</v>
      </c>
      <c r="E302" t="s">
        <v>2107</v>
      </c>
    </row>
    <row r="303" spans="1:5" hidden="1" x14ac:dyDescent="0.25">
      <c r="A303" s="32" t="s">
        <v>522</v>
      </c>
      <c r="B303" s="32" t="s">
        <v>2033</v>
      </c>
      <c r="D303" t="s">
        <v>522</v>
      </c>
      <c r="E303" t="s">
        <v>2104</v>
      </c>
    </row>
    <row r="304" spans="1:5" hidden="1" x14ac:dyDescent="0.25">
      <c r="A304" s="31" t="s">
        <v>523</v>
      </c>
      <c r="B304" s="31" t="s">
        <v>2034</v>
      </c>
      <c r="D304" t="s">
        <v>523</v>
      </c>
      <c r="E304" t="s">
        <v>2104</v>
      </c>
    </row>
    <row r="305" spans="1:5" hidden="1" x14ac:dyDescent="0.25">
      <c r="A305" s="31" t="s">
        <v>376</v>
      </c>
      <c r="B305" s="31" t="s">
        <v>1649</v>
      </c>
      <c r="D305" t="s">
        <v>376</v>
      </c>
      <c r="E305" t="s">
        <v>2036</v>
      </c>
    </row>
    <row r="306" spans="1:5" hidden="1" x14ac:dyDescent="0.25">
      <c r="A306" s="31" t="s">
        <v>608</v>
      </c>
      <c r="B306" s="31" t="s">
        <v>1497</v>
      </c>
      <c r="D306" t="s">
        <v>608</v>
      </c>
      <c r="E306" t="s">
        <v>2139</v>
      </c>
    </row>
    <row r="307" spans="1:5" hidden="1" x14ac:dyDescent="0.25">
      <c r="A307" s="31" t="s">
        <v>694</v>
      </c>
      <c r="B307" s="31" t="s">
        <v>1994</v>
      </c>
      <c r="D307" t="s">
        <v>694</v>
      </c>
      <c r="E307" t="s">
        <v>2180</v>
      </c>
    </row>
    <row r="308" spans="1:5" hidden="1" x14ac:dyDescent="0.25">
      <c r="A308" s="31" t="s">
        <v>451</v>
      </c>
      <c r="B308" s="31" t="s">
        <v>1543</v>
      </c>
      <c r="D308" t="s">
        <v>451</v>
      </c>
      <c r="E308" t="s">
        <v>2072</v>
      </c>
    </row>
    <row r="309" spans="1:5" hidden="1" x14ac:dyDescent="0.25">
      <c r="A309" s="31" t="s">
        <v>686</v>
      </c>
      <c r="B309" s="31" t="s">
        <v>1965</v>
      </c>
      <c r="D309" t="s">
        <v>686</v>
      </c>
      <c r="E309" t="s">
        <v>2176</v>
      </c>
    </row>
    <row r="310" spans="1:5" hidden="1" x14ac:dyDescent="0.25">
      <c r="A310" s="31" t="s">
        <v>565</v>
      </c>
      <c r="B310" s="31" t="s">
        <v>1946</v>
      </c>
      <c r="D310" t="s">
        <v>565</v>
      </c>
      <c r="E310" t="s">
        <v>2121</v>
      </c>
    </row>
    <row r="311" spans="1:5" hidden="1" x14ac:dyDescent="0.25">
      <c r="A311" s="31" t="s">
        <v>587</v>
      </c>
      <c r="B311" s="31" t="s">
        <v>1898</v>
      </c>
      <c r="D311" t="s">
        <v>587</v>
      </c>
      <c r="E311" t="s">
        <v>2130</v>
      </c>
    </row>
    <row r="312" spans="1:5" hidden="1" x14ac:dyDescent="0.25">
      <c r="A312" s="31" t="s">
        <v>573</v>
      </c>
      <c r="B312" s="31" t="s">
        <v>1839</v>
      </c>
      <c r="D312" t="s">
        <v>573</v>
      </c>
      <c r="E312" t="s">
        <v>2123</v>
      </c>
    </row>
  </sheetData>
  <autoFilter ref="A1:B312" xr:uid="{00000000-0009-0000-0000-000002000000}">
    <filterColumn colId="0">
      <filters>
        <filter val="43332512 (L2046)"/>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28"/>
  <sheetViews>
    <sheetView zoomScale="70" zoomScaleNormal="70" zoomScaleSheetLayoutView="100" workbookViewId="0">
      <pane xSplit="1" ySplit="4" topLeftCell="B5" activePane="bottomRight" state="frozen"/>
      <selection pane="topRight" activeCell="B1" sqref="B1"/>
      <selection pane="bottomLeft" activeCell="A5" sqref="A5"/>
      <selection pane="bottomRight" activeCell="AG27" sqref="AG27"/>
    </sheetView>
  </sheetViews>
  <sheetFormatPr defaultColWidth="9.140625" defaultRowHeight="15" outlineLevelCol="4" x14ac:dyDescent="0.25"/>
  <cols>
    <col min="1" max="1" width="5.85546875" style="7" customWidth="1"/>
    <col min="2" max="2" width="17.5703125" style="7" hidden="1" customWidth="1"/>
    <col min="3" max="3" width="21" style="7" customWidth="1"/>
    <col min="4" max="4" width="17" style="7" customWidth="1" outlineLevel="2"/>
    <col min="5" max="5" width="11.42578125" style="7" customWidth="1" outlineLevel="2"/>
    <col min="6" max="6" width="13" style="11" customWidth="1" outlineLevel="2"/>
    <col min="7" max="7" width="14.85546875" style="7" customWidth="1" outlineLevel="2"/>
    <col min="8" max="11" width="7.7109375" style="13" customWidth="1" outlineLevel="2"/>
    <col min="12" max="15" width="8.28515625" style="13" customWidth="1" outlineLevel="2"/>
    <col min="16" max="16" width="17.85546875" style="12" hidden="1" customWidth="1" outlineLevel="2"/>
    <col min="17" max="17" width="10.5703125" style="13" hidden="1" customWidth="1" outlineLevel="4"/>
    <col min="18" max="22" width="8.28515625" style="13" hidden="1" customWidth="1" outlineLevel="4"/>
    <col min="23" max="23" width="10.5703125" style="13" hidden="1" customWidth="1" outlineLevel="4"/>
    <col min="24" max="24" width="16.28515625" style="15" hidden="1" customWidth="1" outlineLevel="4"/>
    <col min="25" max="25" width="16.28515625" style="15" bestFit="1" customWidth="1" outlineLevel="4"/>
    <col min="26" max="26" width="8.28515625" style="12" customWidth="1" outlineLevel="1"/>
    <col min="27" max="27" width="9.140625" style="12" customWidth="1" outlineLevel="1"/>
    <col min="28" max="30" width="8.28515625" style="12" customWidth="1" outlineLevel="1"/>
    <col min="31" max="31" width="14.5703125" style="15" customWidth="1" outlineLevel="1"/>
    <col min="32" max="32" width="10.5703125" style="13" bestFit="1" customWidth="1"/>
    <col min="33" max="33" width="9.28515625" style="18" bestFit="1" customWidth="1"/>
    <col min="34" max="35" width="8.42578125" style="13" bestFit="1" customWidth="1"/>
    <col min="36" max="36" width="7.7109375" style="13" bestFit="1" customWidth="1"/>
    <col min="37" max="37" width="18.140625" style="15" bestFit="1" customWidth="1"/>
    <col min="38" max="16384" width="9.140625" style="7"/>
  </cols>
  <sheetData>
    <row r="2" spans="2:37" s="26" customFormat="1" ht="56.25" customHeight="1" x14ac:dyDescent="0.25">
      <c r="B2" s="361" t="s">
        <v>2419</v>
      </c>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3"/>
    </row>
    <row r="3" spans="2:37" ht="77.25" customHeight="1" x14ac:dyDescent="0.25">
      <c r="B3" s="357"/>
      <c r="C3" s="358"/>
      <c r="D3" s="358"/>
      <c r="E3" s="358"/>
      <c r="F3" s="359"/>
      <c r="G3" s="358"/>
      <c r="H3" s="358"/>
      <c r="I3" s="358"/>
      <c r="J3" s="358"/>
      <c r="K3" s="358"/>
      <c r="L3" s="358"/>
      <c r="M3" s="358"/>
      <c r="N3" s="358"/>
      <c r="O3" s="360"/>
      <c r="P3" s="9" t="s">
        <v>1785</v>
      </c>
      <c r="Q3" s="355" t="s">
        <v>348</v>
      </c>
      <c r="R3" s="356"/>
      <c r="S3" s="356"/>
      <c r="T3" s="356"/>
      <c r="U3" s="356"/>
      <c r="V3" s="356"/>
      <c r="W3" s="356"/>
      <c r="X3" s="356"/>
      <c r="Y3" s="356"/>
      <c r="Z3" s="351" t="s">
        <v>345</v>
      </c>
      <c r="AA3" s="352"/>
      <c r="AB3" s="353"/>
      <c r="AC3" s="353"/>
      <c r="AD3" s="353"/>
      <c r="AE3" s="354"/>
      <c r="AF3" s="348" t="s">
        <v>1811</v>
      </c>
      <c r="AG3" s="349"/>
      <c r="AH3" s="349"/>
      <c r="AI3" s="349"/>
      <c r="AJ3" s="349"/>
      <c r="AK3" s="350"/>
    </row>
    <row r="4" spans="2:37" ht="141" customHeight="1" x14ac:dyDescent="0.25">
      <c r="B4" s="210" t="s">
        <v>121</v>
      </c>
      <c r="C4" s="175" t="s">
        <v>122</v>
      </c>
      <c r="D4" s="175" t="s">
        <v>3</v>
      </c>
      <c r="E4" s="176" t="s">
        <v>2253</v>
      </c>
      <c r="F4" s="177" t="s">
        <v>123</v>
      </c>
      <c r="G4" s="175" t="s">
        <v>124</v>
      </c>
      <c r="H4" s="178" t="s">
        <v>1812</v>
      </c>
      <c r="I4" s="178" t="s">
        <v>4</v>
      </c>
      <c r="J4" s="178" t="s">
        <v>125</v>
      </c>
      <c r="K4" s="178" t="s">
        <v>126</v>
      </c>
      <c r="L4" s="178" t="s">
        <v>343</v>
      </c>
      <c r="M4" s="178" t="s">
        <v>344</v>
      </c>
      <c r="N4" s="178" t="s">
        <v>331</v>
      </c>
      <c r="O4" s="178" t="s">
        <v>334</v>
      </c>
      <c r="P4" s="179" t="s">
        <v>368</v>
      </c>
      <c r="Q4" s="178" t="s">
        <v>324</v>
      </c>
      <c r="R4" s="178" t="s">
        <v>341</v>
      </c>
      <c r="S4" s="178" t="s">
        <v>342</v>
      </c>
      <c r="T4" s="178" t="s">
        <v>347</v>
      </c>
      <c r="U4" s="178" t="s">
        <v>325</v>
      </c>
      <c r="V4" s="178" t="s">
        <v>340</v>
      </c>
      <c r="W4" s="178" t="s">
        <v>346</v>
      </c>
      <c r="X4" s="180" t="s">
        <v>2262</v>
      </c>
      <c r="Y4" s="180" t="s">
        <v>2262</v>
      </c>
      <c r="Z4" s="181" t="s">
        <v>335</v>
      </c>
      <c r="AA4" s="181" t="s">
        <v>350</v>
      </c>
      <c r="AB4" s="181" t="s">
        <v>336</v>
      </c>
      <c r="AC4" s="181" t="s">
        <v>337</v>
      </c>
      <c r="AD4" s="178" t="s">
        <v>320</v>
      </c>
      <c r="AE4" s="180" t="s">
        <v>326</v>
      </c>
      <c r="AF4" s="178" t="s">
        <v>369</v>
      </c>
      <c r="AG4" s="182" t="s">
        <v>338</v>
      </c>
      <c r="AH4" s="178" t="s">
        <v>330</v>
      </c>
      <c r="AI4" s="178" t="s">
        <v>357</v>
      </c>
      <c r="AJ4" s="178" t="s">
        <v>358</v>
      </c>
      <c r="AK4" s="183" t="s">
        <v>1810</v>
      </c>
    </row>
    <row r="5" spans="2:37" x14ac:dyDescent="0.25">
      <c r="B5" s="211" t="s">
        <v>2283</v>
      </c>
      <c r="C5" s="192" t="s">
        <v>2263</v>
      </c>
      <c r="D5" s="192" t="s">
        <v>2275</v>
      </c>
      <c r="E5" s="192" t="s">
        <v>10</v>
      </c>
      <c r="F5" s="193">
        <v>10801211</v>
      </c>
      <c r="G5" s="192" t="s">
        <v>10</v>
      </c>
      <c r="H5" s="193">
        <f t="shared" ref="H5:H26" si="0">COUNTIF($B$5:$B$26,B5)</f>
        <v>1</v>
      </c>
      <c r="I5" s="194">
        <v>6.84</v>
      </c>
      <c r="J5" s="195">
        <v>1</v>
      </c>
      <c r="K5" s="195">
        <v>3</v>
      </c>
      <c r="L5" s="196" t="s">
        <v>7</v>
      </c>
      <c r="M5" s="196" t="s">
        <v>7</v>
      </c>
      <c r="N5" s="196" t="s">
        <v>7</v>
      </c>
      <c r="O5" s="196" t="s">
        <v>7</v>
      </c>
      <c r="P5" s="197"/>
      <c r="Q5" s="195"/>
      <c r="R5" s="195"/>
      <c r="S5" s="195"/>
      <c r="T5" s="195"/>
      <c r="U5" s="195"/>
      <c r="V5" s="198"/>
      <c r="W5" s="195"/>
      <c r="X5" s="199">
        <f>IF(SUM(Q5:U5)&gt;Brongegevens!$C$20,Brongegevens!$C$20,SUM(Q5:U5))+V5</f>
        <v>0</v>
      </c>
      <c r="Y5" s="199">
        <v>3</v>
      </c>
      <c r="Z5" s="200">
        <f>IF(Brongegevens!$C$13+(Brongegevens!$C$14*(Brongegevens!$C$15*J5+K5-Brongegevens!$C$11-Brongegevens!$C$15*Brongegevens!$C$12))&lt;45,45,Brongegevens!$C$13+(Brongegevens!$C$14*(Brongegevens!$C$15*J5+K5-Brongegevens!$C$11-Brongegevens!$C$15*Brongegevens!$C$12)))</f>
        <v>45</v>
      </c>
      <c r="AA5" s="200">
        <f>IF(I5/(K5-1)&gt;Brongegevens!$C$19,(Brongegevens!$C$18-1)*Z5,0)</f>
        <v>-45</v>
      </c>
      <c r="AB5" s="200">
        <f>IF(N5="Ja",(Brongegevens!$C$16-1)*Z5,0)</f>
        <v>0</v>
      </c>
      <c r="AC5" s="200">
        <f>IF(O5="Ja",(Brongegevens!$C$17-1)*Z5,0)</f>
        <v>0</v>
      </c>
      <c r="AD5" s="201">
        <f t="shared" ref="AD5:AD26" si="1">SUM(Z5:AC5)</f>
        <v>0</v>
      </c>
      <c r="AE5" s="199">
        <f t="shared" ref="AE5:AE26" si="2">Y5*AD5</f>
        <v>0</v>
      </c>
      <c r="AF5" s="202">
        <f>Brongegevens!$C$25/(COUNTIF($B$5:$B$26,B5))</f>
        <v>0</v>
      </c>
      <c r="AG5" s="203">
        <f>Brongegevens!$C$21+AF5+Brongegevens!$C$22*(AD5/60)</f>
        <v>0</v>
      </c>
      <c r="AH5" s="204">
        <f t="shared" ref="AH5:AH26" si="3">AG5*Y5</f>
        <v>0</v>
      </c>
      <c r="AI5" s="205">
        <f>Brongegevens!$C$30*Brongegevens!$C$35</f>
        <v>0</v>
      </c>
      <c r="AJ5" s="205">
        <f>Brongegevens!$C$31</f>
        <v>0</v>
      </c>
      <c r="AK5" s="208">
        <f t="shared" ref="AK5:AK26" si="4">SUM(AH5:AJ5)</f>
        <v>0</v>
      </c>
    </row>
    <row r="6" spans="2:37" x14ac:dyDescent="0.25">
      <c r="B6" s="211" t="s">
        <v>2284</v>
      </c>
      <c r="C6" s="192" t="s">
        <v>2264</v>
      </c>
      <c r="D6" s="192" t="s">
        <v>413</v>
      </c>
      <c r="E6" s="192" t="s">
        <v>10</v>
      </c>
      <c r="F6" s="193">
        <v>43774913</v>
      </c>
      <c r="G6" s="192" t="s">
        <v>10</v>
      </c>
      <c r="H6" s="193">
        <f t="shared" si="0"/>
        <v>1</v>
      </c>
      <c r="I6" s="194">
        <v>10.51</v>
      </c>
      <c r="J6" s="195">
        <v>1</v>
      </c>
      <c r="K6" s="195">
        <v>4</v>
      </c>
      <c r="L6" s="196" t="s">
        <v>7</v>
      </c>
      <c r="M6" s="196" t="s">
        <v>7</v>
      </c>
      <c r="N6" s="196" t="s">
        <v>7</v>
      </c>
      <c r="O6" s="196" t="s">
        <v>7</v>
      </c>
      <c r="P6" s="197"/>
      <c r="Q6" s="195"/>
      <c r="R6" s="195"/>
      <c r="S6" s="195"/>
      <c r="T6" s="195"/>
      <c r="U6" s="195"/>
      <c r="V6" s="198"/>
      <c r="W6" s="195"/>
      <c r="X6" s="199">
        <f>IF(SUM(Q6:U6)&gt;Brongegevens!$C$20,Brongegevens!$C$20,SUM(Q6:U6))+V6</f>
        <v>0</v>
      </c>
      <c r="Y6" s="199">
        <v>3</v>
      </c>
      <c r="Z6" s="200">
        <f>IF(Brongegevens!$C$13+(Brongegevens!$C$14*(Brongegevens!$C$15*J6+K6-Brongegevens!$C$11-Brongegevens!$C$15*Brongegevens!$C$12))&lt;45,45,Brongegevens!$C$13+(Brongegevens!$C$14*(Brongegevens!$C$15*J6+K6-Brongegevens!$C$11-Brongegevens!$C$15*Brongegevens!$C$12)))</f>
        <v>45</v>
      </c>
      <c r="AA6" s="200">
        <f>IF(I6/(K6-1)&gt;Brongegevens!$C$19,(Brongegevens!$C$18-1)*Z6,0)</f>
        <v>-45</v>
      </c>
      <c r="AB6" s="200">
        <f>IF(N6="Ja",(Brongegevens!$C$16-1)*Z6,0)</f>
        <v>0</v>
      </c>
      <c r="AC6" s="200">
        <f>IF(O6="Ja",(Brongegevens!$C$17-1)*Z6,0)</f>
        <v>0</v>
      </c>
      <c r="AD6" s="201">
        <f t="shared" si="1"/>
        <v>0</v>
      </c>
      <c r="AE6" s="199">
        <f t="shared" si="2"/>
        <v>0</v>
      </c>
      <c r="AF6" s="202">
        <f>Brongegevens!$C$25/(COUNTIF($B$5:$B$26,B6))</f>
        <v>0</v>
      </c>
      <c r="AG6" s="203">
        <f>Brongegevens!$C$21+AF6+Brongegevens!$C$22*(AD6/60)</f>
        <v>0</v>
      </c>
      <c r="AH6" s="204">
        <f t="shared" si="3"/>
        <v>0</v>
      </c>
      <c r="AI6" s="205">
        <f>Brongegevens!$C$30*Brongegevens!$C$35</f>
        <v>0</v>
      </c>
      <c r="AJ6" s="205">
        <f>Brongegevens!$C$31</f>
        <v>0</v>
      </c>
      <c r="AK6" s="208">
        <f t="shared" si="4"/>
        <v>0</v>
      </c>
    </row>
    <row r="7" spans="2:37" x14ac:dyDescent="0.25">
      <c r="B7" s="211" t="s">
        <v>2285</v>
      </c>
      <c r="C7" s="192" t="s">
        <v>2265</v>
      </c>
      <c r="D7" s="192" t="s">
        <v>413</v>
      </c>
      <c r="E7" s="192" t="s">
        <v>10</v>
      </c>
      <c r="F7" s="193">
        <v>43267340</v>
      </c>
      <c r="G7" s="192" t="s">
        <v>10</v>
      </c>
      <c r="H7" s="193">
        <f t="shared" si="0"/>
        <v>3</v>
      </c>
      <c r="I7" s="194">
        <v>11</v>
      </c>
      <c r="J7" s="195">
        <v>1</v>
      </c>
      <c r="K7" s="195">
        <v>4</v>
      </c>
      <c r="L7" s="196" t="s">
        <v>7</v>
      </c>
      <c r="M7" s="196" t="s">
        <v>7</v>
      </c>
      <c r="N7" s="196" t="s">
        <v>7</v>
      </c>
      <c r="O7" s="196" t="s">
        <v>7</v>
      </c>
      <c r="P7" s="197"/>
      <c r="Q7" s="195"/>
      <c r="R7" s="195"/>
      <c r="S7" s="195"/>
      <c r="T7" s="195"/>
      <c r="U7" s="195"/>
      <c r="V7" s="198"/>
      <c r="W7" s="195"/>
      <c r="X7" s="199">
        <f>IF(SUM(Q7:U7)&gt;Brongegevens!$C$20,Brongegevens!$C$20,SUM(Q7:U7))+V7</f>
        <v>0</v>
      </c>
      <c r="Y7" s="199">
        <v>3</v>
      </c>
      <c r="Z7" s="200">
        <f>IF(Brongegevens!$C$13+(Brongegevens!$C$14*(Brongegevens!$C$15*J7+K7-Brongegevens!$C$11-Brongegevens!$C$15*Brongegevens!$C$12))&lt;45,45,Brongegevens!$C$13+(Brongegevens!$C$14*(Brongegevens!$C$15*J7+K7-Brongegevens!$C$11-Brongegevens!$C$15*Brongegevens!$C$12)))</f>
        <v>45</v>
      </c>
      <c r="AA7" s="200">
        <f>IF(I7/(K7-1)&gt;Brongegevens!$C$19,(Brongegevens!$C$18-1)*Z7,0)</f>
        <v>-45</v>
      </c>
      <c r="AB7" s="200">
        <f>IF(N7="Ja",(Brongegevens!$C$16-1)*Z7,0)</f>
        <v>0</v>
      </c>
      <c r="AC7" s="200">
        <f>IF(O7="Ja",(Brongegevens!$C$17-1)*Z7,0)</f>
        <v>0</v>
      </c>
      <c r="AD7" s="201">
        <f t="shared" si="1"/>
        <v>0</v>
      </c>
      <c r="AE7" s="199">
        <f t="shared" si="2"/>
        <v>0</v>
      </c>
      <c r="AF7" s="202">
        <f>Brongegevens!$C$25/(COUNTIF($B$5:$B$26,B7))</f>
        <v>0</v>
      </c>
      <c r="AG7" s="203">
        <f>Brongegevens!$C$21+AF7+Brongegevens!$C$22*(AD7/60)</f>
        <v>0</v>
      </c>
      <c r="AH7" s="204">
        <f t="shared" si="3"/>
        <v>0</v>
      </c>
      <c r="AI7" s="205">
        <f>Brongegevens!$C$30*Brongegevens!$C$35</f>
        <v>0</v>
      </c>
      <c r="AJ7" s="205">
        <f>Brongegevens!$C$31</f>
        <v>0</v>
      </c>
      <c r="AK7" s="208">
        <f t="shared" si="4"/>
        <v>0</v>
      </c>
    </row>
    <row r="8" spans="2:37" x14ac:dyDescent="0.25">
      <c r="B8" s="211" t="s">
        <v>2285</v>
      </c>
      <c r="C8" s="192" t="s">
        <v>2265</v>
      </c>
      <c r="D8" s="192" t="s">
        <v>413</v>
      </c>
      <c r="E8" s="192" t="s">
        <v>10</v>
      </c>
      <c r="F8" s="193">
        <v>44122263</v>
      </c>
      <c r="G8" s="192" t="s">
        <v>10</v>
      </c>
      <c r="H8" s="193">
        <f t="shared" si="0"/>
        <v>3</v>
      </c>
      <c r="I8" s="194">
        <v>8.6999999999999993</v>
      </c>
      <c r="J8" s="195">
        <v>1</v>
      </c>
      <c r="K8" s="195">
        <v>3</v>
      </c>
      <c r="L8" s="196" t="s">
        <v>7</v>
      </c>
      <c r="M8" s="196" t="s">
        <v>7</v>
      </c>
      <c r="N8" s="196" t="s">
        <v>7</v>
      </c>
      <c r="O8" s="196" t="s">
        <v>7</v>
      </c>
      <c r="P8" s="197"/>
      <c r="Q8" s="195"/>
      <c r="R8" s="195"/>
      <c r="S8" s="195"/>
      <c r="T8" s="195"/>
      <c r="U8" s="195"/>
      <c r="V8" s="198"/>
      <c r="W8" s="195"/>
      <c r="X8" s="199">
        <f>IF(SUM(Q8:U8)&gt;Brongegevens!$C$20,Brongegevens!$C$20,SUM(Q8:U8))+V8</f>
        <v>0</v>
      </c>
      <c r="Y8" s="199">
        <v>3</v>
      </c>
      <c r="Z8" s="200">
        <f>IF(Brongegevens!$C$13+(Brongegevens!$C$14*(Brongegevens!$C$15*J8+K8-Brongegevens!$C$11-Brongegevens!$C$15*Brongegevens!$C$12))&lt;45,45,Brongegevens!$C$13+(Brongegevens!$C$14*(Brongegevens!$C$15*J8+K8-Brongegevens!$C$11-Brongegevens!$C$15*Brongegevens!$C$12)))</f>
        <v>45</v>
      </c>
      <c r="AA8" s="200">
        <f>IF(I8/(K8-1)&gt;Brongegevens!$C$19,(Brongegevens!$C$18-1)*Z8,0)</f>
        <v>-45</v>
      </c>
      <c r="AB8" s="200">
        <f>IF(N8="Ja",(Brongegevens!$C$16-1)*Z8,0)</f>
        <v>0</v>
      </c>
      <c r="AC8" s="200">
        <f>IF(O8="Ja",(Brongegevens!$C$17-1)*Z8,0)</f>
        <v>0</v>
      </c>
      <c r="AD8" s="201">
        <f t="shared" si="1"/>
        <v>0</v>
      </c>
      <c r="AE8" s="199">
        <f t="shared" si="2"/>
        <v>0</v>
      </c>
      <c r="AF8" s="202">
        <f>Brongegevens!$C$25/(COUNTIF($B$5:$B$26,B8))</f>
        <v>0</v>
      </c>
      <c r="AG8" s="203">
        <f>Brongegevens!$C$21+AF8+Brongegevens!$C$22*(AD8/60)</f>
        <v>0</v>
      </c>
      <c r="AH8" s="204">
        <f t="shared" si="3"/>
        <v>0</v>
      </c>
      <c r="AI8" s="205">
        <f>Brongegevens!$C$30*Brongegevens!$C$35</f>
        <v>0</v>
      </c>
      <c r="AJ8" s="205">
        <f>Brongegevens!$C$31</f>
        <v>0</v>
      </c>
      <c r="AK8" s="208">
        <f t="shared" si="4"/>
        <v>0</v>
      </c>
    </row>
    <row r="9" spans="2:37" x14ac:dyDescent="0.25">
      <c r="B9" s="211" t="s">
        <v>2285</v>
      </c>
      <c r="C9" s="192" t="s">
        <v>2265</v>
      </c>
      <c r="D9" s="192" t="s">
        <v>413</v>
      </c>
      <c r="E9" s="192" t="s">
        <v>10</v>
      </c>
      <c r="F9" s="193">
        <v>43047698</v>
      </c>
      <c r="G9" s="206" t="s">
        <v>2290</v>
      </c>
      <c r="H9" s="193">
        <f t="shared" si="0"/>
        <v>3</v>
      </c>
      <c r="I9" s="194">
        <v>1</v>
      </c>
      <c r="J9" s="195">
        <v>2</v>
      </c>
      <c r="K9" s="195">
        <v>2</v>
      </c>
      <c r="L9" s="196" t="s">
        <v>7</v>
      </c>
      <c r="M9" s="196" t="s">
        <v>7</v>
      </c>
      <c r="N9" s="196" t="s">
        <v>7</v>
      </c>
      <c r="O9" s="196" t="s">
        <v>7</v>
      </c>
      <c r="P9" s="197"/>
      <c r="Q9" s="195"/>
      <c r="R9" s="195"/>
      <c r="S9" s="195"/>
      <c r="T9" s="195"/>
      <c r="U9" s="195"/>
      <c r="V9" s="198"/>
      <c r="W9" s="195"/>
      <c r="X9" s="199">
        <f>IF(SUM(Q9:U9)&gt;Brongegevens!$C$20,Brongegevens!$C$20,SUM(Q9:U9))+V9</f>
        <v>0</v>
      </c>
      <c r="Y9" s="199">
        <v>2</v>
      </c>
      <c r="Z9" s="200">
        <f>IF(Brongegevens!$C$13+(Brongegevens!$C$14*(Brongegevens!$C$15*J9+K9-Brongegevens!$C$11-Brongegevens!$C$15*Brongegevens!$C$12))&lt;45,45,Brongegevens!$C$13+(Brongegevens!$C$14*(Brongegevens!$C$15*J9+K9-Brongegevens!$C$11-Brongegevens!$C$15*Brongegevens!$C$12)))</f>
        <v>45</v>
      </c>
      <c r="AA9" s="200">
        <f>IF(I9/(K9-1)&gt;Brongegevens!$C$19,(Brongegevens!$C$18-1)*Z9,0)</f>
        <v>-45</v>
      </c>
      <c r="AB9" s="200">
        <f>IF(N9="Ja",(Brongegevens!$C$16-1)*Z9,0)</f>
        <v>0</v>
      </c>
      <c r="AC9" s="200">
        <f>IF(O9="Ja",(Brongegevens!$C$17-1)*Z9,0)</f>
        <v>0</v>
      </c>
      <c r="AD9" s="201">
        <f t="shared" si="1"/>
        <v>0</v>
      </c>
      <c r="AE9" s="199">
        <f t="shared" si="2"/>
        <v>0</v>
      </c>
      <c r="AF9" s="202">
        <f>Brongegevens!$C$25/(COUNTIF($B$5:$B$26,B9))</f>
        <v>0</v>
      </c>
      <c r="AG9" s="203">
        <f>Brongegevens!$C$21+AF9+Brongegevens!$C$22*(AD9/60)</f>
        <v>0</v>
      </c>
      <c r="AH9" s="204">
        <f t="shared" si="3"/>
        <v>0</v>
      </c>
      <c r="AI9" s="205">
        <f>Brongegevens!$C$30*Brongegevens!$C$35</f>
        <v>0</v>
      </c>
      <c r="AJ9" s="205">
        <f>Brongegevens!$C$31</f>
        <v>0</v>
      </c>
      <c r="AK9" s="208">
        <f t="shared" si="4"/>
        <v>0</v>
      </c>
    </row>
    <row r="10" spans="2:37" x14ac:dyDescent="0.25">
      <c r="B10" s="211" t="s">
        <v>2286</v>
      </c>
      <c r="C10" s="192" t="s">
        <v>2266</v>
      </c>
      <c r="D10" s="192" t="s">
        <v>413</v>
      </c>
      <c r="E10" s="192" t="s">
        <v>10</v>
      </c>
      <c r="F10" s="193">
        <v>43047335</v>
      </c>
      <c r="G10" s="192" t="s">
        <v>2277</v>
      </c>
      <c r="H10" s="193">
        <f t="shared" si="0"/>
        <v>1</v>
      </c>
      <c r="I10" s="194">
        <v>7</v>
      </c>
      <c r="J10" s="195">
        <v>1</v>
      </c>
      <c r="K10" s="195">
        <v>3</v>
      </c>
      <c r="L10" s="196" t="s">
        <v>7</v>
      </c>
      <c r="M10" s="196" t="s">
        <v>7</v>
      </c>
      <c r="N10" s="196" t="s">
        <v>7</v>
      </c>
      <c r="O10" s="196" t="s">
        <v>7</v>
      </c>
      <c r="P10" s="197"/>
      <c r="Q10" s="195"/>
      <c r="R10" s="195"/>
      <c r="S10" s="195"/>
      <c r="T10" s="195"/>
      <c r="U10" s="195"/>
      <c r="V10" s="198"/>
      <c r="W10" s="195"/>
      <c r="X10" s="199">
        <f>IF(SUM(Q10:U10)&gt;Brongegevens!$C$20,Brongegevens!$C$20,SUM(Q10:U10))+V10</f>
        <v>0</v>
      </c>
      <c r="Y10" s="199">
        <v>3</v>
      </c>
      <c r="Z10" s="200">
        <f>IF(Brongegevens!$C$13+(Brongegevens!$C$14*(Brongegevens!$C$15*J10+K10-Brongegevens!$C$11-Brongegevens!$C$15*Brongegevens!$C$12))&lt;45,45,Brongegevens!$C$13+(Brongegevens!$C$14*(Brongegevens!$C$15*J10+K10-Brongegevens!$C$11-Brongegevens!$C$15*Brongegevens!$C$12)))</f>
        <v>45</v>
      </c>
      <c r="AA10" s="200">
        <f>IF(I10/(K10-1)&gt;Brongegevens!$C$19,(Brongegevens!$C$18-1)*Z10,0)</f>
        <v>-45</v>
      </c>
      <c r="AB10" s="200">
        <f>IF(N10="Ja",(Brongegevens!$C$16-1)*Z10,0)</f>
        <v>0</v>
      </c>
      <c r="AC10" s="200">
        <f>IF(O10="Ja",(Brongegevens!$C$17-1)*Z10,0)</f>
        <v>0</v>
      </c>
      <c r="AD10" s="201">
        <f t="shared" si="1"/>
        <v>0</v>
      </c>
      <c r="AE10" s="199">
        <f t="shared" si="2"/>
        <v>0</v>
      </c>
      <c r="AF10" s="202">
        <f>Brongegevens!$C$25/(COUNTIF($B$5:$B$26,B10))</f>
        <v>0</v>
      </c>
      <c r="AG10" s="203">
        <f>Brongegevens!$C$21+AF10+Brongegevens!$C$22*(AD10/60)</f>
        <v>0</v>
      </c>
      <c r="AH10" s="204">
        <f t="shared" si="3"/>
        <v>0</v>
      </c>
      <c r="AI10" s="205">
        <f>Brongegevens!$C$30*Brongegevens!$C$35</f>
        <v>0</v>
      </c>
      <c r="AJ10" s="205">
        <f>Brongegevens!$C$31</f>
        <v>0</v>
      </c>
      <c r="AK10" s="208">
        <f t="shared" si="4"/>
        <v>0</v>
      </c>
    </row>
    <row r="11" spans="2:37" x14ac:dyDescent="0.25">
      <c r="B11" s="211" t="s">
        <v>2287</v>
      </c>
      <c r="C11" s="192" t="s">
        <v>2267</v>
      </c>
      <c r="D11" s="192" t="s">
        <v>413</v>
      </c>
      <c r="E11" s="192" t="s">
        <v>10</v>
      </c>
      <c r="F11" s="193">
        <v>10059063</v>
      </c>
      <c r="G11" s="192" t="s">
        <v>2278</v>
      </c>
      <c r="H11" s="193">
        <f t="shared" si="0"/>
        <v>1</v>
      </c>
      <c r="I11" s="194">
        <v>13</v>
      </c>
      <c r="J11" s="195">
        <v>1</v>
      </c>
      <c r="K11" s="195">
        <v>4</v>
      </c>
      <c r="L11" s="196" t="s">
        <v>7</v>
      </c>
      <c r="M11" s="196" t="s">
        <v>7</v>
      </c>
      <c r="N11" s="196" t="s">
        <v>7</v>
      </c>
      <c r="O11" s="196" t="s">
        <v>7</v>
      </c>
      <c r="P11" s="197"/>
      <c r="Q11" s="195"/>
      <c r="R11" s="195"/>
      <c r="S11" s="195"/>
      <c r="T11" s="195"/>
      <c r="U11" s="195"/>
      <c r="V11" s="198"/>
      <c r="W11" s="195"/>
      <c r="X11" s="199">
        <f>IF(SUM(Q11:U11)&gt;Brongegevens!$C$20,Brongegevens!$C$20,SUM(Q11:U11))+V11</f>
        <v>0</v>
      </c>
      <c r="Y11" s="199">
        <v>3</v>
      </c>
      <c r="Z11" s="200">
        <f>IF(Brongegevens!$C$13+(Brongegevens!$C$14*(Brongegevens!$C$15*J11+K11-Brongegevens!$C$11-Brongegevens!$C$15*Brongegevens!$C$12))&lt;45,45,Brongegevens!$C$13+(Brongegevens!$C$14*(Brongegevens!$C$15*J11+K11-Brongegevens!$C$11-Brongegevens!$C$15*Brongegevens!$C$12)))</f>
        <v>45</v>
      </c>
      <c r="AA11" s="200">
        <f>IF(I11/(K11-1)&gt;Brongegevens!$C$19,(Brongegevens!$C$18-1)*Z11,0)</f>
        <v>-45</v>
      </c>
      <c r="AB11" s="200">
        <f>IF(N11="Ja",(Brongegevens!$C$16-1)*Z11,0)</f>
        <v>0</v>
      </c>
      <c r="AC11" s="200">
        <f>IF(O11="Ja",(Brongegevens!$C$17-1)*Z11,0)</f>
        <v>0</v>
      </c>
      <c r="AD11" s="201">
        <f t="shared" si="1"/>
        <v>0</v>
      </c>
      <c r="AE11" s="199">
        <f t="shared" si="2"/>
        <v>0</v>
      </c>
      <c r="AF11" s="202">
        <f>Brongegevens!$C$25/(COUNTIF($B$5:$B$26,B11))</f>
        <v>0</v>
      </c>
      <c r="AG11" s="203">
        <f>Brongegevens!$C$21+AF11+Brongegevens!$C$22*(AD11/60)</f>
        <v>0</v>
      </c>
      <c r="AH11" s="204">
        <f t="shared" si="3"/>
        <v>0</v>
      </c>
      <c r="AI11" s="205">
        <f>Brongegevens!$C$30*Brongegevens!$C$35</f>
        <v>0</v>
      </c>
      <c r="AJ11" s="205">
        <f>Brongegevens!$C$31</f>
        <v>0</v>
      </c>
      <c r="AK11" s="208">
        <f t="shared" si="4"/>
        <v>0</v>
      </c>
    </row>
    <row r="12" spans="2:37" x14ac:dyDescent="0.25">
      <c r="B12" s="212" t="s">
        <v>2291</v>
      </c>
      <c r="C12" s="192" t="s">
        <v>2268</v>
      </c>
      <c r="D12" s="192" t="s">
        <v>413</v>
      </c>
      <c r="E12" s="192" t="s">
        <v>10</v>
      </c>
      <c r="F12" s="193">
        <v>43047382</v>
      </c>
      <c r="G12" s="192" t="s">
        <v>2277</v>
      </c>
      <c r="H12" s="193">
        <f t="shared" si="0"/>
        <v>2</v>
      </c>
      <c r="I12" s="194">
        <v>9</v>
      </c>
      <c r="J12" s="195">
        <v>1</v>
      </c>
      <c r="K12" s="195">
        <v>4</v>
      </c>
      <c r="L12" s="196" t="s">
        <v>7</v>
      </c>
      <c r="M12" s="196" t="s">
        <v>7</v>
      </c>
      <c r="N12" s="196" t="s">
        <v>7</v>
      </c>
      <c r="O12" s="196" t="s">
        <v>7</v>
      </c>
      <c r="P12" s="197"/>
      <c r="Q12" s="195"/>
      <c r="R12" s="195"/>
      <c r="S12" s="195"/>
      <c r="T12" s="195"/>
      <c r="U12" s="195"/>
      <c r="V12" s="198"/>
      <c r="W12" s="195"/>
      <c r="X12" s="199">
        <f>IF(SUM(Q12:U12)&gt;Brongegevens!$C$20,Brongegevens!$C$20,SUM(Q12:U12))+V12</f>
        <v>0</v>
      </c>
      <c r="Y12" s="199">
        <v>3</v>
      </c>
      <c r="Z12" s="200">
        <f>IF(Brongegevens!$C$13+(Brongegevens!$C$14*(Brongegevens!$C$15*J12+K12-Brongegevens!$C$11-Brongegevens!$C$15*Brongegevens!$C$12))&lt;45,45,Brongegevens!$C$13+(Brongegevens!$C$14*(Brongegevens!$C$15*J12+K12-Brongegevens!$C$11-Brongegevens!$C$15*Brongegevens!$C$12)))</f>
        <v>45</v>
      </c>
      <c r="AA12" s="200">
        <f>IF(I12/(K12-1)&gt;Brongegevens!$C$19,(Brongegevens!$C$18-1)*Z12,0)</f>
        <v>-45</v>
      </c>
      <c r="AB12" s="200">
        <f>IF(N12="Ja",(Brongegevens!$C$16-1)*Z12,0)</f>
        <v>0</v>
      </c>
      <c r="AC12" s="200">
        <f>IF(O12="Ja",(Brongegevens!$C$17-1)*Z12,0)</f>
        <v>0</v>
      </c>
      <c r="AD12" s="201">
        <f t="shared" si="1"/>
        <v>0</v>
      </c>
      <c r="AE12" s="199">
        <f t="shared" si="2"/>
        <v>0</v>
      </c>
      <c r="AF12" s="202">
        <f>Brongegevens!$C$25/(COUNTIF($B$5:$B$26,B12))</f>
        <v>0</v>
      </c>
      <c r="AG12" s="203">
        <f>Brongegevens!$C$21+AF12+Brongegevens!$C$22*(AD12/60)</f>
        <v>0</v>
      </c>
      <c r="AH12" s="204">
        <f t="shared" si="3"/>
        <v>0</v>
      </c>
      <c r="AI12" s="205">
        <f>Brongegevens!$C$30*Brongegevens!$C$35</f>
        <v>0</v>
      </c>
      <c r="AJ12" s="205">
        <f>Brongegevens!$C$31</f>
        <v>0</v>
      </c>
      <c r="AK12" s="208">
        <f t="shared" si="4"/>
        <v>0</v>
      </c>
    </row>
    <row r="13" spans="2:37" x14ac:dyDescent="0.25">
      <c r="B13" s="212" t="s">
        <v>2291</v>
      </c>
      <c r="C13" s="192" t="s">
        <v>2269</v>
      </c>
      <c r="D13" s="192" t="s">
        <v>413</v>
      </c>
      <c r="E13" s="192" t="s">
        <v>10</v>
      </c>
      <c r="F13" s="193">
        <v>43047385</v>
      </c>
      <c r="G13" s="192" t="s">
        <v>2277</v>
      </c>
      <c r="H13" s="193">
        <f t="shared" si="0"/>
        <v>2</v>
      </c>
      <c r="I13" s="194">
        <v>3.4</v>
      </c>
      <c r="J13" s="195">
        <v>1</v>
      </c>
      <c r="K13" s="195">
        <v>2</v>
      </c>
      <c r="L13" s="196" t="s">
        <v>7</v>
      </c>
      <c r="M13" s="196" t="s">
        <v>7</v>
      </c>
      <c r="N13" s="196" t="s">
        <v>7</v>
      </c>
      <c r="O13" s="196" t="s">
        <v>7</v>
      </c>
      <c r="P13" s="197"/>
      <c r="Q13" s="195"/>
      <c r="R13" s="195"/>
      <c r="S13" s="195"/>
      <c r="T13" s="195"/>
      <c r="U13" s="195"/>
      <c r="V13" s="198"/>
      <c r="W13" s="195"/>
      <c r="X13" s="199">
        <f>IF(SUM(Q13:U13)&gt;Brongegevens!$C$20,Brongegevens!$C$20,SUM(Q13:U13))+V13</f>
        <v>0</v>
      </c>
      <c r="Y13" s="199">
        <v>3</v>
      </c>
      <c r="Z13" s="200">
        <f>IF(Brongegevens!$C$13+(Brongegevens!$C$14*(Brongegevens!$C$15*J13+K13-Brongegevens!$C$11-Brongegevens!$C$15*Brongegevens!$C$12))&lt;45,45,Brongegevens!$C$13+(Brongegevens!$C$14*(Brongegevens!$C$15*J13+K13-Brongegevens!$C$11-Brongegevens!$C$15*Brongegevens!$C$12)))</f>
        <v>45</v>
      </c>
      <c r="AA13" s="200">
        <f>IF(I13/(K13-1)&gt;Brongegevens!$C$19,(Brongegevens!$C$18-1)*Z13,0)</f>
        <v>-45</v>
      </c>
      <c r="AB13" s="200">
        <f>IF(N13="Ja",(Brongegevens!$C$16-1)*Z13,0)</f>
        <v>0</v>
      </c>
      <c r="AC13" s="200">
        <f>IF(O13="Ja",(Brongegevens!$C$17-1)*Z13,0)</f>
        <v>0</v>
      </c>
      <c r="AD13" s="201">
        <f t="shared" si="1"/>
        <v>0</v>
      </c>
      <c r="AE13" s="199">
        <f t="shared" si="2"/>
        <v>0</v>
      </c>
      <c r="AF13" s="202">
        <f>Brongegevens!$C$25/(COUNTIF($B$5:$B$26,B13))</f>
        <v>0</v>
      </c>
      <c r="AG13" s="203">
        <f>Brongegevens!$C$21+AF13+Brongegevens!$C$22*(AD13/60)</f>
        <v>0</v>
      </c>
      <c r="AH13" s="204">
        <f t="shared" si="3"/>
        <v>0</v>
      </c>
      <c r="AI13" s="205">
        <f>Brongegevens!$C$30*Brongegevens!$C$35</f>
        <v>0</v>
      </c>
      <c r="AJ13" s="205">
        <f>Brongegevens!$C$31</f>
        <v>0</v>
      </c>
      <c r="AK13" s="208">
        <f t="shared" si="4"/>
        <v>0</v>
      </c>
    </row>
    <row r="14" spans="2:37" x14ac:dyDescent="0.25">
      <c r="B14" s="211" t="s">
        <v>2288</v>
      </c>
      <c r="C14" s="192" t="s">
        <v>2270</v>
      </c>
      <c r="D14" s="192" t="s">
        <v>2276</v>
      </c>
      <c r="E14" s="192" t="s">
        <v>10</v>
      </c>
      <c r="F14" s="193">
        <v>10074356</v>
      </c>
      <c r="G14" s="192" t="s">
        <v>2278</v>
      </c>
      <c r="H14" s="193">
        <f t="shared" si="0"/>
        <v>1</v>
      </c>
      <c r="I14" s="194">
        <v>11</v>
      </c>
      <c r="J14" s="195">
        <v>2</v>
      </c>
      <c r="K14" s="195">
        <v>5</v>
      </c>
      <c r="L14" s="196" t="s">
        <v>7</v>
      </c>
      <c r="M14" s="196" t="s">
        <v>7</v>
      </c>
      <c r="N14" s="196" t="s">
        <v>7</v>
      </c>
      <c r="O14" s="196" t="s">
        <v>7</v>
      </c>
      <c r="P14" s="197"/>
      <c r="Q14" s="195"/>
      <c r="R14" s="195"/>
      <c r="S14" s="195"/>
      <c r="T14" s="195"/>
      <c r="U14" s="195"/>
      <c r="V14" s="198"/>
      <c r="W14" s="195"/>
      <c r="X14" s="199">
        <f>IF(SUM(Q14:U14)&gt;Brongegevens!$C$20,Brongegevens!$C$20,SUM(Q14:U14))+V14</f>
        <v>0</v>
      </c>
      <c r="Y14" s="199">
        <v>3</v>
      </c>
      <c r="Z14" s="200">
        <f>IF(Brongegevens!$C$13+(Brongegevens!$C$14*(Brongegevens!$C$15*J14+K14-Brongegevens!$C$11-Brongegevens!$C$15*Brongegevens!$C$12))&lt;45,45,Brongegevens!$C$13+(Brongegevens!$C$14*(Brongegevens!$C$15*J14+K14-Brongegevens!$C$11-Brongegevens!$C$15*Brongegevens!$C$12)))</f>
        <v>45</v>
      </c>
      <c r="AA14" s="200">
        <f>IF(I14/(K14-1)&gt;Brongegevens!$C$19,(Brongegevens!$C$18-1)*Z14,0)</f>
        <v>-45</v>
      </c>
      <c r="AB14" s="200">
        <f>IF(N14="Ja",(Brongegevens!$C$16-1)*Z14,0)</f>
        <v>0</v>
      </c>
      <c r="AC14" s="200">
        <f>IF(O14="Ja",(Brongegevens!$C$17-1)*Z14,0)</f>
        <v>0</v>
      </c>
      <c r="AD14" s="201">
        <f t="shared" si="1"/>
        <v>0</v>
      </c>
      <c r="AE14" s="199">
        <f t="shared" si="2"/>
        <v>0</v>
      </c>
      <c r="AF14" s="202">
        <f>Brongegevens!$C$25/(COUNTIF($B$5:$B$26,B14))</f>
        <v>0</v>
      </c>
      <c r="AG14" s="203">
        <f>Brongegevens!$C$21+AF14+Brongegevens!$C$22*(AD14/60)</f>
        <v>0</v>
      </c>
      <c r="AH14" s="204">
        <f t="shared" si="3"/>
        <v>0</v>
      </c>
      <c r="AI14" s="205">
        <f>Brongegevens!$C$30*Brongegevens!$C$35</f>
        <v>0</v>
      </c>
      <c r="AJ14" s="205">
        <f>Brongegevens!$C$31</f>
        <v>0</v>
      </c>
      <c r="AK14" s="208">
        <f t="shared" si="4"/>
        <v>0</v>
      </c>
    </row>
    <row r="15" spans="2:37" x14ac:dyDescent="0.25">
      <c r="B15" s="211" t="s">
        <v>2289</v>
      </c>
      <c r="C15" s="192" t="s">
        <v>2271</v>
      </c>
      <c r="D15" s="192" t="s">
        <v>413</v>
      </c>
      <c r="E15" s="192" t="s">
        <v>10</v>
      </c>
      <c r="F15" s="193">
        <v>43047319</v>
      </c>
      <c r="G15" s="192" t="s">
        <v>2279</v>
      </c>
      <c r="H15" s="193">
        <f t="shared" si="0"/>
        <v>3</v>
      </c>
      <c r="I15" s="194">
        <v>0.1</v>
      </c>
      <c r="J15" s="195">
        <v>2</v>
      </c>
      <c r="K15" s="195">
        <v>2</v>
      </c>
      <c r="L15" s="196" t="s">
        <v>7</v>
      </c>
      <c r="M15" s="196" t="s">
        <v>7</v>
      </c>
      <c r="N15" s="196" t="s">
        <v>7</v>
      </c>
      <c r="O15" s="196" t="s">
        <v>7</v>
      </c>
      <c r="P15" s="197"/>
      <c r="Q15" s="195"/>
      <c r="R15" s="195"/>
      <c r="S15" s="195"/>
      <c r="T15" s="195"/>
      <c r="U15" s="195"/>
      <c r="V15" s="198"/>
      <c r="W15" s="195"/>
      <c r="X15" s="199">
        <f>IF(SUM(Q15:U15)&gt;Brongegevens!$C$20,Brongegevens!$C$20,SUM(Q15:U15))+V15</f>
        <v>0</v>
      </c>
      <c r="Y15" s="199">
        <v>2</v>
      </c>
      <c r="Z15" s="200">
        <f>IF(Brongegevens!$C$13+(Brongegevens!$C$14*(Brongegevens!$C$15*J15+K15-Brongegevens!$C$11-Brongegevens!$C$15*Brongegevens!$C$12))&lt;45,45,Brongegevens!$C$13+(Brongegevens!$C$14*(Brongegevens!$C$15*J15+K15-Brongegevens!$C$11-Brongegevens!$C$15*Brongegevens!$C$12)))</f>
        <v>45</v>
      </c>
      <c r="AA15" s="200">
        <f>IF(I15/(K15-1)&gt;Brongegevens!$C$19,(Brongegevens!$C$18-1)*Z15,0)</f>
        <v>-45</v>
      </c>
      <c r="AB15" s="200">
        <f>IF(N15="Ja",(Brongegevens!$C$16-1)*Z15,0)</f>
        <v>0</v>
      </c>
      <c r="AC15" s="200">
        <f>IF(O15="Ja",(Brongegevens!$C$17-1)*Z15,0)</f>
        <v>0</v>
      </c>
      <c r="AD15" s="201">
        <f t="shared" si="1"/>
        <v>0</v>
      </c>
      <c r="AE15" s="199">
        <f t="shared" si="2"/>
        <v>0</v>
      </c>
      <c r="AF15" s="202">
        <f>Brongegevens!$C$25/(COUNTIF($B$5:$B$26,B15))</f>
        <v>0</v>
      </c>
      <c r="AG15" s="203">
        <f>Brongegevens!$C$21+AF15+Brongegevens!$C$22*(AD15/60)</f>
        <v>0</v>
      </c>
      <c r="AH15" s="204">
        <f t="shared" si="3"/>
        <v>0</v>
      </c>
      <c r="AI15" s="205">
        <f>Brongegevens!$C$30*Brongegevens!$C$35</f>
        <v>0</v>
      </c>
      <c r="AJ15" s="205">
        <f>Brongegevens!$C$31</f>
        <v>0</v>
      </c>
      <c r="AK15" s="208">
        <f t="shared" si="4"/>
        <v>0</v>
      </c>
    </row>
    <row r="16" spans="2:37" x14ac:dyDescent="0.25">
      <c r="B16" s="211" t="s">
        <v>2289</v>
      </c>
      <c r="C16" s="192" t="s">
        <v>2271</v>
      </c>
      <c r="D16" s="192" t="s">
        <v>413</v>
      </c>
      <c r="E16" s="192" t="s">
        <v>10</v>
      </c>
      <c r="F16" s="193">
        <v>43047314</v>
      </c>
      <c r="G16" s="192" t="s">
        <v>2280</v>
      </c>
      <c r="H16" s="193">
        <f t="shared" si="0"/>
        <v>3</v>
      </c>
      <c r="I16" s="194">
        <v>3</v>
      </c>
      <c r="J16" s="195">
        <v>2</v>
      </c>
      <c r="K16" s="195">
        <v>3</v>
      </c>
      <c r="L16" s="196" t="s">
        <v>7</v>
      </c>
      <c r="M16" s="196" t="s">
        <v>7</v>
      </c>
      <c r="N16" s="196" t="s">
        <v>7</v>
      </c>
      <c r="O16" s="196" t="s">
        <v>7</v>
      </c>
      <c r="P16" s="197"/>
      <c r="Q16" s="195"/>
      <c r="R16" s="195"/>
      <c r="S16" s="195"/>
      <c r="T16" s="195"/>
      <c r="U16" s="195"/>
      <c r="V16" s="198"/>
      <c r="W16" s="195"/>
      <c r="X16" s="199">
        <f>IF(SUM(Q16:U16)&gt;Brongegevens!$C$20,Brongegevens!$C$20,SUM(Q16:U16))+V16</f>
        <v>0</v>
      </c>
      <c r="Y16" s="199">
        <v>3</v>
      </c>
      <c r="Z16" s="200">
        <f>IF(Brongegevens!$C$13+(Brongegevens!$C$14*(Brongegevens!$C$15*J16+K16-Brongegevens!$C$11-Brongegevens!$C$15*Brongegevens!$C$12))&lt;45,45,Brongegevens!$C$13+(Brongegevens!$C$14*(Brongegevens!$C$15*J16+K16-Brongegevens!$C$11-Brongegevens!$C$15*Brongegevens!$C$12)))</f>
        <v>45</v>
      </c>
      <c r="AA16" s="200">
        <f>IF(I16/(K16-1)&gt;Brongegevens!$C$19,(Brongegevens!$C$18-1)*Z16,0)</f>
        <v>-45</v>
      </c>
      <c r="AB16" s="200">
        <f>IF(N16="Ja",(Brongegevens!$C$16-1)*Z16,0)</f>
        <v>0</v>
      </c>
      <c r="AC16" s="200">
        <f>IF(O16="Ja",(Brongegevens!$C$17-1)*Z16,0)</f>
        <v>0</v>
      </c>
      <c r="AD16" s="201">
        <f t="shared" si="1"/>
        <v>0</v>
      </c>
      <c r="AE16" s="199">
        <f t="shared" si="2"/>
        <v>0</v>
      </c>
      <c r="AF16" s="202">
        <f>Brongegevens!$C$25/(COUNTIF($B$5:$B$26,B16))</f>
        <v>0</v>
      </c>
      <c r="AG16" s="203">
        <f>Brongegevens!$C$21+AF16+Brongegevens!$C$22*(AD16/60)</f>
        <v>0</v>
      </c>
      <c r="AH16" s="204">
        <f t="shared" si="3"/>
        <v>0</v>
      </c>
      <c r="AI16" s="205">
        <f>Brongegevens!$C$30*Brongegevens!$C$35</f>
        <v>0</v>
      </c>
      <c r="AJ16" s="205">
        <f>Brongegevens!$C$31</f>
        <v>0</v>
      </c>
      <c r="AK16" s="208">
        <f t="shared" si="4"/>
        <v>0</v>
      </c>
    </row>
    <row r="17" spans="2:37" x14ac:dyDescent="0.25">
      <c r="B17" s="211" t="s">
        <v>2289</v>
      </c>
      <c r="C17" s="192" t="s">
        <v>2271</v>
      </c>
      <c r="D17" s="192" t="s">
        <v>413</v>
      </c>
      <c r="E17" s="192" t="s">
        <v>10</v>
      </c>
      <c r="F17" s="193">
        <v>43047311</v>
      </c>
      <c r="G17" s="192" t="s">
        <v>2281</v>
      </c>
      <c r="H17" s="193">
        <f t="shared" si="0"/>
        <v>3</v>
      </c>
      <c r="I17" s="194">
        <v>10</v>
      </c>
      <c r="J17" s="195">
        <v>2</v>
      </c>
      <c r="K17" s="195">
        <v>5</v>
      </c>
      <c r="L17" s="196" t="s">
        <v>7</v>
      </c>
      <c r="M17" s="196" t="s">
        <v>7</v>
      </c>
      <c r="N17" s="196" t="s">
        <v>7</v>
      </c>
      <c r="O17" s="196" t="s">
        <v>7</v>
      </c>
      <c r="P17" s="197"/>
      <c r="Q17" s="195"/>
      <c r="R17" s="195"/>
      <c r="S17" s="195"/>
      <c r="T17" s="195"/>
      <c r="U17" s="195"/>
      <c r="V17" s="198"/>
      <c r="W17" s="195"/>
      <c r="X17" s="199">
        <f>IF(SUM(Q17:U17)&gt;Brongegevens!$C$20,Brongegevens!$C$20,SUM(Q17:U17))+V17</f>
        <v>0</v>
      </c>
      <c r="Y17" s="199">
        <v>3</v>
      </c>
      <c r="Z17" s="200">
        <f>IF(Brongegevens!$C$13+(Brongegevens!$C$14*(Brongegevens!$C$15*J17+K17-Brongegevens!$C$11-Brongegevens!$C$15*Brongegevens!$C$12))&lt;45,45,Brongegevens!$C$13+(Brongegevens!$C$14*(Brongegevens!$C$15*J17+K17-Brongegevens!$C$11-Brongegevens!$C$15*Brongegevens!$C$12)))</f>
        <v>45</v>
      </c>
      <c r="AA17" s="200">
        <f>IF(I17/(K17-1)&gt;Brongegevens!$C$19,(Brongegevens!$C$18-1)*Z17,0)</f>
        <v>-45</v>
      </c>
      <c r="AB17" s="200">
        <f>IF(N17="Ja",(Brongegevens!$C$16-1)*Z17,0)</f>
        <v>0</v>
      </c>
      <c r="AC17" s="200">
        <f>IF(O17="Ja",(Brongegevens!$C$17-1)*Z17,0)</f>
        <v>0</v>
      </c>
      <c r="AD17" s="201">
        <f t="shared" si="1"/>
        <v>0</v>
      </c>
      <c r="AE17" s="199">
        <f t="shared" si="2"/>
        <v>0</v>
      </c>
      <c r="AF17" s="202">
        <f>Brongegevens!$C$25/(COUNTIF($B$5:$B$26,B17))</f>
        <v>0</v>
      </c>
      <c r="AG17" s="203">
        <f>Brongegevens!$C$21+AF17+Brongegevens!$C$22*(AD17/60)</f>
        <v>0</v>
      </c>
      <c r="AH17" s="204">
        <f t="shared" si="3"/>
        <v>0</v>
      </c>
      <c r="AI17" s="205">
        <f>Brongegevens!$C$30*Brongegevens!$C$35</f>
        <v>0</v>
      </c>
      <c r="AJ17" s="205">
        <f>Brongegevens!$C$31</f>
        <v>0</v>
      </c>
      <c r="AK17" s="208">
        <f t="shared" si="4"/>
        <v>0</v>
      </c>
    </row>
    <row r="18" spans="2:37" x14ac:dyDescent="0.25">
      <c r="B18" s="211" t="s">
        <v>2294</v>
      </c>
      <c r="C18" s="192" t="s">
        <v>2272</v>
      </c>
      <c r="D18" s="192" t="s">
        <v>413</v>
      </c>
      <c r="E18" s="192" t="s">
        <v>21</v>
      </c>
      <c r="F18" s="193">
        <v>11295916</v>
      </c>
      <c r="G18" s="192" t="s">
        <v>21</v>
      </c>
      <c r="H18" s="193">
        <f t="shared" si="0"/>
        <v>1</v>
      </c>
      <c r="I18" s="194">
        <v>9</v>
      </c>
      <c r="J18" s="195">
        <v>1</v>
      </c>
      <c r="K18" s="195">
        <v>4</v>
      </c>
      <c r="L18" s="196" t="s">
        <v>7</v>
      </c>
      <c r="M18" s="196" t="s">
        <v>7</v>
      </c>
      <c r="N18" s="196" t="s">
        <v>7</v>
      </c>
      <c r="O18" s="196" t="s">
        <v>7</v>
      </c>
      <c r="P18" s="197"/>
      <c r="Q18" s="195"/>
      <c r="R18" s="195"/>
      <c r="S18" s="195"/>
      <c r="T18" s="195"/>
      <c r="U18" s="195"/>
      <c r="V18" s="198"/>
      <c r="W18" s="195"/>
      <c r="X18" s="199">
        <f>IF(SUM(Q18:U18)&gt;Brongegevens!$C$20,Brongegevens!$C$20,SUM(Q18:U18))+V18</f>
        <v>0</v>
      </c>
      <c r="Y18" s="199">
        <v>3</v>
      </c>
      <c r="Z18" s="200">
        <f>IF(Brongegevens!$C$13+(Brongegevens!$C$14*(Brongegevens!$C$15*J18+K18-Brongegevens!$C$11-Brongegevens!$C$15*Brongegevens!$C$12))&lt;45,45,Brongegevens!$C$13+(Brongegevens!$C$14*(Brongegevens!$C$15*J18+K18-Brongegevens!$C$11-Brongegevens!$C$15*Brongegevens!$C$12)))</f>
        <v>45</v>
      </c>
      <c r="AA18" s="200">
        <f>IF(I18/(K18-1)&gt;Brongegevens!$C$19,(Brongegevens!$C$18-1)*Z18,0)</f>
        <v>-45</v>
      </c>
      <c r="AB18" s="200">
        <f>IF(N18="Ja",(Brongegevens!$C$16-1)*Z18,0)</f>
        <v>0</v>
      </c>
      <c r="AC18" s="200">
        <f>IF(O18="Ja",(Brongegevens!$C$17-1)*Z18,0)</f>
        <v>0</v>
      </c>
      <c r="AD18" s="201">
        <f t="shared" si="1"/>
        <v>0</v>
      </c>
      <c r="AE18" s="199">
        <f t="shared" si="2"/>
        <v>0</v>
      </c>
      <c r="AF18" s="202">
        <f>Brongegevens!$C$25/(COUNTIF($B$5:$B$26,B18))</f>
        <v>0</v>
      </c>
      <c r="AG18" s="203">
        <f>Brongegevens!$C$21+AF18+Brongegevens!$C$22*(AD18/60)</f>
        <v>0</v>
      </c>
      <c r="AH18" s="204">
        <f t="shared" si="3"/>
        <v>0</v>
      </c>
      <c r="AI18" s="205">
        <f>Brongegevens!$C$30*Brongegevens!$C$35</f>
        <v>0</v>
      </c>
      <c r="AJ18" s="205">
        <f>Brongegevens!$C$31</f>
        <v>0</v>
      </c>
      <c r="AK18" s="208">
        <f t="shared" si="4"/>
        <v>0</v>
      </c>
    </row>
    <row r="19" spans="2:37" x14ac:dyDescent="0.25">
      <c r="B19" s="212" t="s">
        <v>2292</v>
      </c>
      <c r="C19" s="192" t="s">
        <v>2273</v>
      </c>
      <c r="D19" s="192" t="s">
        <v>413</v>
      </c>
      <c r="E19" s="192" t="s">
        <v>10</v>
      </c>
      <c r="F19" s="193">
        <v>43047370</v>
      </c>
      <c r="G19" s="192" t="s">
        <v>2282</v>
      </c>
      <c r="H19" s="193">
        <f t="shared" si="0"/>
        <v>4</v>
      </c>
      <c r="I19" s="194">
        <v>0.55000000000000004</v>
      </c>
      <c r="J19" s="195">
        <v>2</v>
      </c>
      <c r="K19" s="195">
        <v>2</v>
      </c>
      <c r="L19" s="196" t="s">
        <v>7</v>
      </c>
      <c r="M19" s="196" t="s">
        <v>7</v>
      </c>
      <c r="N19" s="196" t="s">
        <v>7</v>
      </c>
      <c r="O19" s="196" t="s">
        <v>7</v>
      </c>
      <c r="P19" s="197"/>
      <c r="Q19" s="195"/>
      <c r="R19" s="195"/>
      <c r="S19" s="195"/>
      <c r="T19" s="195"/>
      <c r="U19" s="195"/>
      <c r="V19" s="198"/>
      <c r="W19" s="195"/>
      <c r="X19" s="199">
        <f>IF(SUM(Q19:U19)&gt;Brongegevens!$C$20,Brongegevens!$C$20,SUM(Q19:U19))+V19</f>
        <v>0</v>
      </c>
      <c r="Y19" s="199">
        <v>2</v>
      </c>
      <c r="Z19" s="200">
        <f>IF(Brongegevens!$C$13+(Brongegevens!$C$14*(Brongegevens!$C$15*J19+K19-Brongegevens!$C$11-Brongegevens!$C$15*Brongegevens!$C$12))&lt;45,45,Brongegevens!$C$13+(Brongegevens!$C$14*(Brongegevens!$C$15*J19+K19-Brongegevens!$C$11-Brongegevens!$C$15*Brongegevens!$C$12)))</f>
        <v>45</v>
      </c>
      <c r="AA19" s="200">
        <f>IF(I19/(K19-1)&gt;Brongegevens!$C$19,(Brongegevens!$C$18-1)*Z19,0)</f>
        <v>-45</v>
      </c>
      <c r="AB19" s="200">
        <f>IF(N19="Ja",(Brongegevens!$C$16-1)*Z19,0)</f>
        <v>0</v>
      </c>
      <c r="AC19" s="200">
        <f>IF(O19="Ja",(Brongegevens!$C$17-1)*Z19,0)</f>
        <v>0</v>
      </c>
      <c r="AD19" s="201">
        <f t="shared" si="1"/>
        <v>0</v>
      </c>
      <c r="AE19" s="199">
        <f t="shared" si="2"/>
        <v>0</v>
      </c>
      <c r="AF19" s="202">
        <f>Brongegevens!$C$25/(COUNTIF($B$5:$B$26,B19))</f>
        <v>0</v>
      </c>
      <c r="AG19" s="203">
        <f>Brongegevens!$C$21+AF19+Brongegevens!$C$22*(AD19/60)</f>
        <v>0</v>
      </c>
      <c r="AH19" s="204">
        <f t="shared" si="3"/>
        <v>0</v>
      </c>
      <c r="AI19" s="205">
        <f>Brongegevens!$C$30*Brongegevens!$C$35</f>
        <v>0</v>
      </c>
      <c r="AJ19" s="205">
        <f>Brongegevens!$C$31</f>
        <v>0</v>
      </c>
      <c r="AK19" s="208">
        <f t="shared" si="4"/>
        <v>0</v>
      </c>
    </row>
    <row r="20" spans="2:37" x14ac:dyDescent="0.25">
      <c r="B20" s="212" t="s">
        <v>2292</v>
      </c>
      <c r="C20" s="192" t="s">
        <v>2273</v>
      </c>
      <c r="D20" s="192" t="s">
        <v>413</v>
      </c>
      <c r="E20" s="192" t="s">
        <v>10</v>
      </c>
      <c r="F20" s="193">
        <v>42133837</v>
      </c>
      <c r="G20" s="192" t="s">
        <v>2257</v>
      </c>
      <c r="H20" s="193">
        <f t="shared" si="0"/>
        <v>4</v>
      </c>
      <c r="I20" s="194">
        <v>28.9</v>
      </c>
      <c r="J20" s="195">
        <v>2</v>
      </c>
      <c r="K20" s="195">
        <v>10</v>
      </c>
      <c r="L20" s="196" t="s">
        <v>7</v>
      </c>
      <c r="M20" s="196" t="s">
        <v>7</v>
      </c>
      <c r="N20" s="196" t="s">
        <v>7</v>
      </c>
      <c r="O20" s="196" t="s">
        <v>7</v>
      </c>
      <c r="P20" s="197"/>
      <c r="Q20" s="195"/>
      <c r="R20" s="195"/>
      <c r="S20" s="195"/>
      <c r="T20" s="195"/>
      <c r="U20" s="195"/>
      <c r="V20" s="198"/>
      <c r="W20" s="195"/>
      <c r="X20" s="199">
        <f>IF(SUM(Q20:U20)&gt;Brongegevens!$C$20,Brongegevens!$C$20,SUM(Q20:U20))+V20</f>
        <v>0</v>
      </c>
      <c r="Y20" s="199">
        <v>4</v>
      </c>
      <c r="Z20" s="200">
        <f>IF(Brongegevens!$C$13+(Brongegevens!$C$14*(Brongegevens!$C$15*J20+K20-Brongegevens!$C$11-Brongegevens!$C$15*Brongegevens!$C$12))&lt;45,45,Brongegevens!$C$13+(Brongegevens!$C$14*(Brongegevens!$C$15*J20+K20-Brongegevens!$C$11-Brongegevens!$C$15*Brongegevens!$C$12)))</f>
        <v>45</v>
      </c>
      <c r="AA20" s="200">
        <f>IF(I20/(K20-1)&gt;Brongegevens!$C$19,(Brongegevens!$C$18-1)*Z20,0)</f>
        <v>-45</v>
      </c>
      <c r="AB20" s="200">
        <f>IF(N20="Ja",(Brongegevens!$C$16-1)*Z20,0)</f>
        <v>0</v>
      </c>
      <c r="AC20" s="200">
        <f>IF(O20="Ja",(Brongegevens!$C$17-1)*Z20,0)</f>
        <v>0</v>
      </c>
      <c r="AD20" s="201">
        <f t="shared" si="1"/>
        <v>0</v>
      </c>
      <c r="AE20" s="199">
        <f t="shared" si="2"/>
        <v>0</v>
      </c>
      <c r="AF20" s="202">
        <f>Brongegevens!$C$25/(COUNTIF($B$5:$B$26,B20))</f>
        <v>0</v>
      </c>
      <c r="AG20" s="203">
        <f>Brongegevens!$C$21+AF20+Brongegevens!$C$22*(AD20/60)</f>
        <v>0</v>
      </c>
      <c r="AH20" s="204">
        <f t="shared" si="3"/>
        <v>0</v>
      </c>
      <c r="AI20" s="205">
        <f>Brongegevens!$C$30*Brongegevens!$C$35</f>
        <v>0</v>
      </c>
      <c r="AJ20" s="205">
        <f>Brongegevens!$C$31</f>
        <v>0</v>
      </c>
      <c r="AK20" s="208">
        <f t="shared" si="4"/>
        <v>0</v>
      </c>
    </row>
    <row r="21" spans="2:37" x14ac:dyDescent="0.25">
      <c r="B21" s="212" t="s">
        <v>2292</v>
      </c>
      <c r="C21" s="192" t="s">
        <v>2273</v>
      </c>
      <c r="D21" s="192" t="s">
        <v>413</v>
      </c>
      <c r="E21" s="192" t="s">
        <v>10</v>
      </c>
      <c r="F21" s="193">
        <v>42133836</v>
      </c>
      <c r="G21" s="192" t="s">
        <v>2257</v>
      </c>
      <c r="H21" s="193">
        <f t="shared" si="0"/>
        <v>4</v>
      </c>
      <c r="I21" s="194">
        <v>28.9</v>
      </c>
      <c r="J21" s="195">
        <v>2</v>
      </c>
      <c r="K21" s="195">
        <v>10</v>
      </c>
      <c r="L21" s="196" t="s">
        <v>7</v>
      </c>
      <c r="M21" s="196" t="s">
        <v>7</v>
      </c>
      <c r="N21" s="196" t="s">
        <v>7</v>
      </c>
      <c r="O21" s="196" t="s">
        <v>7</v>
      </c>
      <c r="P21" s="197"/>
      <c r="Q21" s="195"/>
      <c r="R21" s="195"/>
      <c r="S21" s="195"/>
      <c r="T21" s="195"/>
      <c r="U21" s="195"/>
      <c r="V21" s="198"/>
      <c r="W21" s="195"/>
      <c r="X21" s="199">
        <f>IF(SUM(Q21:U21)&gt;Brongegevens!$C$20,Brongegevens!$C$20,SUM(Q21:U21))+V21</f>
        <v>0</v>
      </c>
      <c r="Y21" s="199">
        <v>4</v>
      </c>
      <c r="Z21" s="200">
        <f>IF(Brongegevens!$C$13+(Brongegevens!$C$14*(Brongegevens!$C$15*J21+K21-Brongegevens!$C$11-Brongegevens!$C$15*Brongegevens!$C$12))&lt;45,45,Brongegevens!$C$13+(Brongegevens!$C$14*(Brongegevens!$C$15*J21+K21-Brongegevens!$C$11-Brongegevens!$C$15*Brongegevens!$C$12)))</f>
        <v>45</v>
      </c>
      <c r="AA21" s="200">
        <f>IF(I21/(K21-1)&gt;Brongegevens!$C$19,(Brongegevens!$C$18-1)*Z21,0)</f>
        <v>-45</v>
      </c>
      <c r="AB21" s="200">
        <f>IF(N21="Ja",(Brongegevens!$C$16-1)*Z21,0)</f>
        <v>0</v>
      </c>
      <c r="AC21" s="200">
        <f>IF(O21="Ja",(Brongegevens!$C$17-1)*Z21,0)</f>
        <v>0</v>
      </c>
      <c r="AD21" s="201">
        <f t="shared" si="1"/>
        <v>0</v>
      </c>
      <c r="AE21" s="199">
        <f t="shared" si="2"/>
        <v>0</v>
      </c>
      <c r="AF21" s="202">
        <f>Brongegevens!$C$25/(COUNTIF($B$5:$B$26,B21))</f>
        <v>0</v>
      </c>
      <c r="AG21" s="203">
        <f>Brongegevens!$C$21+AF21+Brongegevens!$C$22*(AD21/60)</f>
        <v>0</v>
      </c>
      <c r="AH21" s="204">
        <f t="shared" si="3"/>
        <v>0</v>
      </c>
      <c r="AI21" s="205">
        <f>Brongegevens!$C$30*Brongegevens!$C$35</f>
        <v>0</v>
      </c>
      <c r="AJ21" s="205">
        <f>Brongegevens!$C$31</f>
        <v>0</v>
      </c>
      <c r="AK21" s="208">
        <f t="shared" si="4"/>
        <v>0</v>
      </c>
    </row>
    <row r="22" spans="2:37" x14ac:dyDescent="0.25">
      <c r="B22" s="212" t="s">
        <v>2292</v>
      </c>
      <c r="C22" s="192" t="s">
        <v>2273</v>
      </c>
      <c r="D22" s="192" t="s">
        <v>413</v>
      </c>
      <c r="E22" s="192" t="s">
        <v>10</v>
      </c>
      <c r="F22" s="193">
        <v>43558909</v>
      </c>
      <c r="G22" s="192" t="s">
        <v>2257</v>
      </c>
      <c r="H22" s="193">
        <f t="shared" si="0"/>
        <v>4</v>
      </c>
      <c r="I22" s="194">
        <v>21.9</v>
      </c>
      <c r="J22" s="195">
        <v>2</v>
      </c>
      <c r="K22" s="195">
        <v>8</v>
      </c>
      <c r="L22" s="196" t="s">
        <v>7</v>
      </c>
      <c r="M22" s="196" t="s">
        <v>7</v>
      </c>
      <c r="N22" s="196" t="s">
        <v>7</v>
      </c>
      <c r="O22" s="196" t="s">
        <v>7</v>
      </c>
      <c r="P22" s="197"/>
      <c r="Q22" s="195"/>
      <c r="R22" s="195"/>
      <c r="S22" s="195"/>
      <c r="T22" s="195"/>
      <c r="U22" s="195"/>
      <c r="V22" s="198"/>
      <c r="W22" s="195"/>
      <c r="X22" s="199">
        <f>IF(SUM(Q22:U22)&gt;Brongegevens!$C$20,Brongegevens!$C$20,SUM(Q22:U22))+V22</f>
        <v>0</v>
      </c>
      <c r="Y22" s="199">
        <v>4</v>
      </c>
      <c r="Z22" s="200">
        <f>IF(Brongegevens!$C$13+(Brongegevens!$C$14*(Brongegevens!$C$15*J22+K22-Brongegevens!$C$11-Brongegevens!$C$15*Brongegevens!$C$12))&lt;45,45,Brongegevens!$C$13+(Brongegevens!$C$14*(Brongegevens!$C$15*J22+K22-Brongegevens!$C$11-Brongegevens!$C$15*Brongegevens!$C$12)))</f>
        <v>45</v>
      </c>
      <c r="AA22" s="200">
        <f>IF(I22/(K22-1)&gt;Brongegevens!$C$19,(Brongegevens!$C$18-1)*Z22,0)</f>
        <v>-45</v>
      </c>
      <c r="AB22" s="200">
        <f>IF(N22="Ja",(Brongegevens!$C$16-1)*Z22,0)</f>
        <v>0</v>
      </c>
      <c r="AC22" s="200">
        <f>IF(O22="Ja",(Brongegevens!$C$17-1)*Z22,0)</f>
        <v>0</v>
      </c>
      <c r="AD22" s="201">
        <f t="shared" si="1"/>
        <v>0</v>
      </c>
      <c r="AE22" s="199">
        <f t="shared" si="2"/>
        <v>0</v>
      </c>
      <c r="AF22" s="202">
        <f>Brongegevens!$C$25/(COUNTIF($B$5:$B$26,B22))</f>
        <v>0</v>
      </c>
      <c r="AG22" s="203">
        <f>Brongegevens!$C$21+AF22+Brongegevens!$C$22*(AD22/60)</f>
        <v>0</v>
      </c>
      <c r="AH22" s="204">
        <f t="shared" si="3"/>
        <v>0</v>
      </c>
      <c r="AI22" s="205">
        <f>Brongegevens!$C$30*Brongegevens!$C$35</f>
        <v>0</v>
      </c>
      <c r="AJ22" s="205">
        <f>Brongegevens!$C$31</f>
        <v>0</v>
      </c>
      <c r="AK22" s="208">
        <f t="shared" si="4"/>
        <v>0</v>
      </c>
    </row>
    <row r="23" spans="2:37" x14ac:dyDescent="0.25">
      <c r="B23" s="212" t="s">
        <v>2293</v>
      </c>
      <c r="C23" s="192" t="s">
        <v>2274</v>
      </c>
      <c r="D23" s="192" t="s">
        <v>413</v>
      </c>
      <c r="E23" s="192" t="s">
        <v>10</v>
      </c>
      <c r="F23" s="193">
        <v>10071012</v>
      </c>
      <c r="G23" s="192" t="s">
        <v>10</v>
      </c>
      <c r="H23" s="193">
        <f t="shared" si="0"/>
        <v>4</v>
      </c>
      <c r="I23" s="194">
        <v>16.5</v>
      </c>
      <c r="J23" s="195">
        <v>2</v>
      </c>
      <c r="K23" s="195">
        <v>6</v>
      </c>
      <c r="L23" s="196" t="s">
        <v>7</v>
      </c>
      <c r="M23" s="196" t="s">
        <v>7</v>
      </c>
      <c r="N23" s="196" t="s">
        <v>7</v>
      </c>
      <c r="O23" s="196" t="s">
        <v>7</v>
      </c>
      <c r="P23" s="197"/>
      <c r="Q23" s="195"/>
      <c r="R23" s="195"/>
      <c r="S23" s="195"/>
      <c r="T23" s="195"/>
      <c r="U23" s="195"/>
      <c r="V23" s="198"/>
      <c r="W23" s="195"/>
      <c r="X23" s="199">
        <f>IF(SUM(Q23:U23)&gt;Brongegevens!$C$20,Brongegevens!$C$20,SUM(Q23:U23))+V23</f>
        <v>0</v>
      </c>
      <c r="Y23" s="199">
        <v>4</v>
      </c>
      <c r="Z23" s="200">
        <f>IF(Brongegevens!$C$13+(Brongegevens!$C$14*(Brongegevens!$C$15*J23+K23-Brongegevens!$C$11-Brongegevens!$C$15*Brongegevens!$C$12))&lt;45,45,Brongegevens!$C$13+(Brongegevens!$C$14*(Brongegevens!$C$15*J23+K23-Brongegevens!$C$11-Brongegevens!$C$15*Brongegevens!$C$12)))</f>
        <v>45</v>
      </c>
      <c r="AA23" s="200">
        <f>IF(I23/(K23-1)&gt;Brongegevens!$C$19,(Brongegevens!$C$18-1)*Z23,0)</f>
        <v>-45</v>
      </c>
      <c r="AB23" s="200">
        <f>IF(N23="Ja",(Brongegevens!$C$16-1)*Z23,0)</f>
        <v>0</v>
      </c>
      <c r="AC23" s="200">
        <f>IF(O23="Ja",(Brongegevens!$C$17-1)*Z23,0)</f>
        <v>0</v>
      </c>
      <c r="AD23" s="201">
        <f t="shared" si="1"/>
        <v>0</v>
      </c>
      <c r="AE23" s="199">
        <f t="shared" si="2"/>
        <v>0</v>
      </c>
      <c r="AF23" s="202">
        <f>Brongegevens!$C$25/(COUNTIF($B$5:$B$26,B23))</f>
        <v>0</v>
      </c>
      <c r="AG23" s="203">
        <f>Brongegevens!$C$21+AF23+Brongegevens!$C$22*(AD23/60)</f>
        <v>0</v>
      </c>
      <c r="AH23" s="204">
        <f t="shared" si="3"/>
        <v>0</v>
      </c>
      <c r="AI23" s="205">
        <f>Brongegevens!$C$30*Brongegevens!$C$35</f>
        <v>0</v>
      </c>
      <c r="AJ23" s="205">
        <f>Brongegevens!$C$31</f>
        <v>0</v>
      </c>
      <c r="AK23" s="208">
        <f t="shared" si="4"/>
        <v>0</v>
      </c>
    </row>
    <row r="24" spans="2:37" x14ac:dyDescent="0.25">
      <c r="B24" s="212" t="s">
        <v>2293</v>
      </c>
      <c r="C24" s="192" t="s">
        <v>2274</v>
      </c>
      <c r="D24" s="192" t="s">
        <v>413</v>
      </c>
      <c r="E24" s="192" t="s">
        <v>10</v>
      </c>
      <c r="F24" s="193">
        <v>10071013</v>
      </c>
      <c r="G24" s="192" t="s">
        <v>10</v>
      </c>
      <c r="H24" s="193">
        <f t="shared" si="0"/>
        <v>4</v>
      </c>
      <c r="I24" s="194">
        <v>37</v>
      </c>
      <c r="J24" s="195">
        <v>1</v>
      </c>
      <c r="K24" s="195">
        <v>11</v>
      </c>
      <c r="L24" s="196" t="s">
        <v>7</v>
      </c>
      <c r="M24" s="196" t="s">
        <v>7</v>
      </c>
      <c r="N24" s="196" t="s">
        <v>7</v>
      </c>
      <c r="O24" s="207" t="s">
        <v>8</v>
      </c>
      <c r="P24" s="197"/>
      <c r="Q24" s="195"/>
      <c r="R24" s="195"/>
      <c r="S24" s="195"/>
      <c r="T24" s="195"/>
      <c r="U24" s="195"/>
      <c r="V24" s="198"/>
      <c r="W24" s="195"/>
      <c r="X24" s="199">
        <f>IF(SUM(Q24:U24)&gt;Brongegevens!$C$20,Brongegevens!$C$20,SUM(Q24:U24))+V24</f>
        <v>0</v>
      </c>
      <c r="Y24" s="199">
        <v>6</v>
      </c>
      <c r="Z24" s="200">
        <f>IF(Brongegevens!$C$13+(Brongegevens!$C$14*(Brongegevens!$C$15*J24+K24-Brongegevens!$C$11-Brongegevens!$C$15*Brongegevens!$C$12))&lt;45,45,Brongegevens!$C$13+(Brongegevens!$C$14*(Brongegevens!$C$15*J24+K24-Brongegevens!$C$11-Brongegevens!$C$15*Brongegevens!$C$12)))</f>
        <v>45</v>
      </c>
      <c r="AA24" s="200">
        <f>IF(I24/(K24-1)&gt;Brongegevens!$C$19,(Brongegevens!$C$18-1)*Z24,0)</f>
        <v>-45</v>
      </c>
      <c r="AB24" s="200">
        <f>IF(N24="Ja",(Brongegevens!$C$16-1)*Z24,0)</f>
        <v>0</v>
      </c>
      <c r="AC24" s="200">
        <f>IF(O24="Ja",(Brongegevens!$C$17-1)*Z24,0)</f>
        <v>-45</v>
      </c>
      <c r="AD24" s="201">
        <f t="shared" si="1"/>
        <v>-45</v>
      </c>
      <c r="AE24" s="199">
        <f t="shared" si="2"/>
        <v>-270</v>
      </c>
      <c r="AF24" s="202">
        <f>Brongegevens!$C$25/(COUNTIF($B$5:$B$26,B24))</f>
        <v>0</v>
      </c>
      <c r="AG24" s="203">
        <f>Brongegevens!$C$21+AF24+Brongegevens!$C$22*(AD24/60)</f>
        <v>0</v>
      </c>
      <c r="AH24" s="204">
        <f t="shared" si="3"/>
        <v>0</v>
      </c>
      <c r="AI24" s="205">
        <f>Brongegevens!$C$30*Brongegevens!$C$35</f>
        <v>0</v>
      </c>
      <c r="AJ24" s="205">
        <f>Brongegevens!$C$31</f>
        <v>0</v>
      </c>
      <c r="AK24" s="208">
        <f t="shared" si="4"/>
        <v>0</v>
      </c>
    </row>
    <row r="25" spans="2:37" x14ac:dyDescent="0.25">
      <c r="B25" s="212" t="s">
        <v>2293</v>
      </c>
      <c r="C25" s="192" t="s">
        <v>2274</v>
      </c>
      <c r="D25" s="192" t="s">
        <v>413</v>
      </c>
      <c r="E25" s="192" t="s">
        <v>10</v>
      </c>
      <c r="F25" s="193">
        <v>10071014</v>
      </c>
      <c r="G25" s="192" t="s">
        <v>10</v>
      </c>
      <c r="H25" s="193">
        <f t="shared" si="0"/>
        <v>4</v>
      </c>
      <c r="I25" s="194">
        <v>37</v>
      </c>
      <c r="J25" s="195">
        <v>1</v>
      </c>
      <c r="K25" s="195">
        <v>11</v>
      </c>
      <c r="L25" s="196" t="s">
        <v>7</v>
      </c>
      <c r="M25" s="196" t="s">
        <v>7</v>
      </c>
      <c r="N25" s="196" t="s">
        <v>7</v>
      </c>
      <c r="O25" s="207" t="s">
        <v>8</v>
      </c>
      <c r="P25" s="197"/>
      <c r="Q25" s="195"/>
      <c r="R25" s="195"/>
      <c r="S25" s="195"/>
      <c r="T25" s="195"/>
      <c r="U25" s="195"/>
      <c r="V25" s="198"/>
      <c r="W25" s="195"/>
      <c r="X25" s="199">
        <f>IF(SUM(Q25:U25)&gt;Brongegevens!$C$20,Brongegevens!$C$20,SUM(Q25:U25))+V25</f>
        <v>0</v>
      </c>
      <c r="Y25" s="199">
        <v>6</v>
      </c>
      <c r="Z25" s="200">
        <f>IF(Brongegevens!$C$13+(Brongegevens!$C$14*(Brongegevens!$C$15*J25+K25-Brongegevens!$C$11-Brongegevens!$C$15*Brongegevens!$C$12))&lt;45,45,Brongegevens!$C$13+(Brongegevens!$C$14*(Brongegevens!$C$15*J25+K25-Brongegevens!$C$11-Brongegevens!$C$15*Brongegevens!$C$12)))</f>
        <v>45</v>
      </c>
      <c r="AA25" s="200">
        <f>IF(I25/(K25-1)&gt;Brongegevens!$C$19,(Brongegevens!$C$18-1)*Z25,0)</f>
        <v>-45</v>
      </c>
      <c r="AB25" s="200">
        <f>IF(N25="Ja",(Brongegevens!$C$16-1)*Z25,0)</f>
        <v>0</v>
      </c>
      <c r="AC25" s="200">
        <f>IF(O25="Ja",(Brongegevens!$C$17-1)*Z25,0)</f>
        <v>-45</v>
      </c>
      <c r="AD25" s="201">
        <f t="shared" si="1"/>
        <v>-45</v>
      </c>
      <c r="AE25" s="199">
        <f t="shared" si="2"/>
        <v>-270</v>
      </c>
      <c r="AF25" s="202">
        <f>Brongegevens!$C$25/(COUNTIF($B$5:$B$26,B25))</f>
        <v>0</v>
      </c>
      <c r="AG25" s="203">
        <f>Brongegevens!$C$21+AF25+Brongegevens!$C$22*(AD25/60)</f>
        <v>0</v>
      </c>
      <c r="AH25" s="204">
        <f t="shared" si="3"/>
        <v>0</v>
      </c>
      <c r="AI25" s="205">
        <f>Brongegevens!$C$30*Brongegevens!$C$35</f>
        <v>0</v>
      </c>
      <c r="AJ25" s="205">
        <f>Brongegevens!$C$31</f>
        <v>0</v>
      </c>
      <c r="AK25" s="208">
        <f t="shared" si="4"/>
        <v>0</v>
      </c>
    </row>
    <row r="26" spans="2:37" ht="15.75" thickBot="1" x14ac:dyDescent="0.3">
      <c r="B26" s="212" t="s">
        <v>2293</v>
      </c>
      <c r="C26" s="192" t="s">
        <v>2274</v>
      </c>
      <c r="D26" s="192" t="s">
        <v>413</v>
      </c>
      <c r="E26" s="192" t="s">
        <v>10</v>
      </c>
      <c r="F26" s="193">
        <v>10071015</v>
      </c>
      <c r="G26" s="192" t="s">
        <v>10</v>
      </c>
      <c r="H26" s="193">
        <f t="shared" si="0"/>
        <v>4</v>
      </c>
      <c r="I26" s="194">
        <v>37</v>
      </c>
      <c r="J26" s="195">
        <v>1</v>
      </c>
      <c r="K26" s="195">
        <v>11</v>
      </c>
      <c r="L26" s="196" t="s">
        <v>7</v>
      </c>
      <c r="M26" s="196" t="s">
        <v>7</v>
      </c>
      <c r="N26" s="196" t="s">
        <v>7</v>
      </c>
      <c r="O26" s="207" t="s">
        <v>8</v>
      </c>
      <c r="P26" s="197"/>
      <c r="Q26" s="195"/>
      <c r="R26" s="195"/>
      <c r="S26" s="195"/>
      <c r="T26" s="195"/>
      <c r="U26" s="195"/>
      <c r="V26" s="198"/>
      <c r="W26" s="195"/>
      <c r="X26" s="199">
        <f>IF(SUM(Q26:U26)&gt;Brongegevens!$C$20,Brongegevens!$C$20,SUM(Q26:U26))+V26</f>
        <v>0</v>
      </c>
      <c r="Y26" s="199">
        <v>6</v>
      </c>
      <c r="Z26" s="200">
        <f>IF(Brongegevens!$C$13+(Brongegevens!$C$14*(Brongegevens!$C$15*J26+K26-Brongegevens!$C$11-Brongegevens!$C$15*Brongegevens!$C$12))&lt;45,45,Brongegevens!$C$13+(Brongegevens!$C$14*(Brongegevens!$C$15*J26+K26-Brongegevens!$C$11-Brongegevens!$C$15*Brongegevens!$C$12)))</f>
        <v>45</v>
      </c>
      <c r="AA26" s="200">
        <f>IF(I26/(K26-1)&gt;Brongegevens!$C$19,(Brongegevens!$C$18-1)*Z26,0)</f>
        <v>-45</v>
      </c>
      <c r="AB26" s="200">
        <f>IF(N26="Ja",(Brongegevens!$C$16-1)*Z26,0)</f>
        <v>0</v>
      </c>
      <c r="AC26" s="200">
        <f>IF(O26="Ja",(Brongegevens!$C$17-1)*Z26,0)</f>
        <v>-45</v>
      </c>
      <c r="AD26" s="201">
        <f t="shared" si="1"/>
        <v>-45</v>
      </c>
      <c r="AE26" s="199">
        <f t="shared" si="2"/>
        <v>-270</v>
      </c>
      <c r="AF26" s="202">
        <f>Brongegevens!$C$25/(COUNTIF($B$5:$B$26,B26))</f>
        <v>0</v>
      </c>
      <c r="AG26" s="203">
        <f>Brongegevens!$C$21+AF26+Brongegevens!$C$22*(AD26/60)</f>
        <v>0</v>
      </c>
      <c r="AH26" s="204">
        <f t="shared" si="3"/>
        <v>0</v>
      </c>
      <c r="AI26" s="205">
        <f>Brongegevens!$C$30*Brongegevens!$C$35</f>
        <v>0</v>
      </c>
      <c r="AJ26" s="205">
        <f>Brongegevens!$C$31</f>
        <v>0</v>
      </c>
      <c r="AK26" s="209">
        <f t="shared" si="4"/>
        <v>0</v>
      </c>
    </row>
    <row r="27" spans="2:37" ht="51" customHeight="1" thickBot="1" x14ac:dyDescent="0.3">
      <c r="B27" s="213"/>
      <c r="C27" s="184"/>
      <c r="D27" s="184"/>
      <c r="E27" s="184"/>
      <c r="F27" s="185"/>
      <c r="G27" s="184"/>
      <c r="H27" s="186"/>
      <c r="I27" s="186"/>
      <c r="J27" s="186"/>
      <c r="K27" s="186"/>
      <c r="L27" s="187"/>
      <c r="M27" s="187"/>
      <c r="N27" s="188"/>
      <c r="O27" s="189"/>
      <c r="P27" s="190"/>
      <c r="Q27" s="190"/>
      <c r="R27" s="190"/>
      <c r="S27" s="190"/>
      <c r="T27" s="190"/>
      <c r="U27" s="190"/>
      <c r="V27" s="190"/>
      <c r="W27" s="190"/>
      <c r="X27" s="190"/>
      <c r="Y27" s="190"/>
      <c r="Z27" s="190"/>
      <c r="AA27" s="190"/>
      <c r="AB27" s="190"/>
      <c r="AC27" s="190"/>
      <c r="AD27" s="190"/>
      <c r="AE27" s="190"/>
      <c r="AF27" s="190"/>
      <c r="AG27" s="190"/>
      <c r="AH27" s="190"/>
      <c r="AI27" s="190"/>
      <c r="AJ27" s="190"/>
      <c r="AK27" s="191">
        <f>SUM(AK5:AK26)</f>
        <v>0</v>
      </c>
    </row>
    <row r="28" spans="2:37" x14ac:dyDescent="0.25">
      <c r="L28" s="16"/>
      <c r="M28" s="10"/>
      <c r="N28" s="10"/>
      <c r="O28" s="17"/>
      <c r="Q28" s="21"/>
      <c r="R28" s="14"/>
      <c r="S28" s="14"/>
      <c r="T28" s="14"/>
      <c r="AK28" s="19"/>
    </row>
  </sheetData>
  <sheetProtection algorithmName="SHA-512" hashValue="3aSZxiauF2zlLICjv8L0ZU1cB7R0w2Xu6sip0Dn5GUf2PlV7fdscblBXQAX9UTprTOwrfZx1hxqveTuwvu6+KA==" saltValue="ULyfLpuasOvdxLZNQ/kQqA==" spinCount="100000" sheet="1" objects="1" scenarios="1"/>
  <autoFilter ref="B4:AK27" xr:uid="{00000000-0009-0000-0000-000003000000}">
    <sortState xmlns:xlrd2="http://schemas.microsoft.com/office/spreadsheetml/2017/richdata2" ref="B5:AK27">
      <sortCondition ref="B4:B27"/>
    </sortState>
  </autoFilter>
  <mergeCells count="5">
    <mergeCell ref="AF3:AK3"/>
    <mergeCell ref="Z3:AE3"/>
    <mergeCell ref="Q3:Y3"/>
    <mergeCell ref="B3:O3"/>
    <mergeCell ref="B2:AK2"/>
  </mergeCells>
  <pageMargins left="0.7" right="0.7" top="0.75" bottom="0.75" header="0.3" footer="0.3"/>
  <pageSetup paperSize="9" scale="27" orientation="portrait" r:id="rId1"/>
  <colBreaks count="1" manualBreakCount="1">
    <brk id="11" min="1" max="31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53"/>
  <sheetViews>
    <sheetView topLeftCell="A11" zoomScaleNormal="100" workbookViewId="0">
      <selection activeCell="C11" sqref="C11"/>
    </sheetView>
  </sheetViews>
  <sheetFormatPr defaultColWidth="36.42578125" defaultRowHeight="15" x14ac:dyDescent="0.25"/>
  <cols>
    <col min="1" max="1" width="9.42578125" style="69" customWidth="1"/>
    <col min="2" max="2" width="34.5703125" style="69" customWidth="1"/>
    <col min="3" max="3" width="33.28515625" style="69" customWidth="1"/>
    <col min="4" max="4" width="19.85546875" style="69" customWidth="1"/>
    <col min="5" max="5" width="24.28515625" style="69" customWidth="1"/>
    <col min="6" max="6" width="15" style="69" bestFit="1" customWidth="1"/>
    <col min="7" max="7" width="15.85546875" style="69" bestFit="1" customWidth="1"/>
    <col min="8" max="10" width="15.28515625" style="69" bestFit="1" customWidth="1"/>
    <col min="11" max="11" width="57" style="69" bestFit="1" customWidth="1"/>
    <col min="12" max="12" width="36" style="69" bestFit="1" customWidth="1"/>
    <col min="13" max="13" width="18.42578125" style="69" bestFit="1" customWidth="1"/>
    <col min="14" max="14" width="32.5703125" style="69" bestFit="1" customWidth="1"/>
    <col min="15" max="15" width="14.28515625" style="69" bestFit="1" customWidth="1"/>
    <col min="16" max="16381" width="36.42578125" style="69" customWidth="1"/>
    <col min="16382" max="16384" width="36.42578125" style="69"/>
  </cols>
  <sheetData>
    <row r="1" spans="2:10" ht="69" customHeight="1" x14ac:dyDescent="0.25">
      <c r="B1" s="374" t="s">
        <v>2414</v>
      </c>
      <c r="C1" s="375"/>
      <c r="D1" s="375"/>
      <c r="E1" s="375"/>
      <c r="F1" s="375"/>
      <c r="G1" s="376"/>
    </row>
    <row r="2" spans="2:10" ht="12.75" customHeight="1" x14ac:dyDescent="0.25">
      <c r="B2" s="146"/>
      <c r="C2" s="146"/>
      <c r="D2" s="146"/>
      <c r="E2" s="146"/>
      <c r="F2" s="146"/>
      <c r="G2" s="146"/>
    </row>
    <row r="3" spans="2:10" x14ac:dyDescent="0.25">
      <c r="B3" s="147" t="s">
        <v>2296</v>
      </c>
      <c r="C3" s="148"/>
      <c r="D3" s="149" t="s">
        <v>2297</v>
      </c>
      <c r="E3" s="68"/>
    </row>
    <row r="4" spans="2:10" ht="22.5" x14ac:dyDescent="0.25">
      <c r="B4" s="369" t="s">
        <v>2298</v>
      </c>
      <c r="C4" s="150" t="s">
        <v>2299</v>
      </c>
      <c r="D4" s="151">
        <f>Brongegevens!C22</f>
        <v>0</v>
      </c>
      <c r="E4" s="68"/>
    </row>
    <row r="5" spans="2:10" ht="22.5" x14ac:dyDescent="0.25">
      <c r="B5" s="370"/>
      <c r="C5" s="75" t="s">
        <v>2300</v>
      </c>
      <c r="D5" s="152">
        <f>Brongegevens!C23</f>
        <v>0</v>
      </c>
      <c r="E5" s="68"/>
    </row>
    <row r="6" spans="2:10" x14ac:dyDescent="0.25">
      <c r="B6" s="371"/>
      <c r="C6" s="75" t="s">
        <v>2301</v>
      </c>
      <c r="D6" s="152">
        <f>Brongegevens!C24</f>
        <v>0</v>
      </c>
      <c r="E6" s="68"/>
    </row>
    <row r="7" spans="2:10" x14ac:dyDescent="0.25">
      <c r="B7" s="372" t="s">
        <v>2302</v>
      </c>
      <c r="C7" s="373"/>
      <c r="D7" s="152">
        <f>Brongegevens!C25</f>
        <v>0</v>
      </c>
      <c r="E7" s="68"/>
      <c r="F7" s="68"/>
      <c r="G7" s="68"/>
    </row>
    <row r="8" spans="2:10" x14ac:dyDescent="0.25">
      <c r="B8" s="153" t="s">
        <v>2410</v>
      </c>
      <c r="C8" s="154" t="s">
        <v>2303</v>
      </c>
      <c r="D8" s="155">
        <f>Brongegevens!C31</f>
        <v>0</v>
      </c>
      <c r="E8" s="68"/>
      <c r="F8" s="68"/>
      <c r="G8" s="68"/>
    </row>
    <row r="9" spans="2:10" x14ac:dyDescent="0.25">
      <c r="B9" s="68"/>
      <c r="C9" s="68"/>
      <c r="D9" s="68"/>
      <c r="E9" s="68"/>
      <c r="F9" s="68"/>
      <c r="G9" s="68"/>
    </row>
    <row r="10" spans="2:10" x14ac:dyDescent="0.25">
      <c r="B10" s="147" t="s">
        <v>2304</v>
      </c>
      <c r="C10" s="161" t="s">
        <v>2305</v>
      </c>
      <c r="E10" s="70"/>
      <c r="F10" s="70"/>
      <c r="G10" s="70"/>
      <c r="H10" s="70"/>
      <c r="I10" s="70"/>
      <c r="J10" s="70"/>
    </row>
    <row r="11" spans="2:10" x14ac:dyDescent="0.25">
      <c r="B11" s="156" t="s">
        <v>2306</v>
      </c>
      <c r="C11" s="157"/>
      <c r="E11" s="71"/>
      <c r="F11" s="72"/>
      <c r="G11" s="72"/>
      <c r="H11" s="72"/>
      <c r="I11" s="72"/>
      <c r="J11" s="72"/>
    </row>
    <row r="12" spans="2:10" x14ac:dyDescent="0.25">
      <c r="B12" s="158" t="s">
        <v>2307</v>
      </c>
      <c r="C12" s="159"/>
      <c r="E12" s="71"/>
      <c r="F12" s="72"/>
      <c r="G12" s="72"/>
      <c r="H12" s="72"/>
      <c r="I12" s="72"/>
      <c r="J12" s="72"/>
    </row>
    <row r="13" spans="2:10" x14ac:dyDescent="0.25">
      <c r="B13" s="158" t="s">
        <v>2308</v>
      </c>
      <c r="C13" s="159"/>
      <c r="E13" s="71"/>
      <c r="F13" s="72"/>
      <c r="G13" s="72"/>
      <c r="H13" s="72"/>
      <c r="I13" s="72"/>
      <c r="J13" s="72"/>
    </row>
    <row r="14" spans="2:10" x14ac:dyDescent="0.25">
      <c r="B14" s="153" t="s">
        <v>2309</v>
      </c>
      <c r="C14" s="160"/>
      <c r="D14" s="68"/>
      <c r="E14" s="71"/>
      <c r="F14" s="72"/>
      <c r="G14" s="72"/>
      <c r="H14" s="72"/>
      <c r="I14" s="72"/>
      <c r="J14" s="72"/>
    </row>
    <row r="15" spans="2:10" x14ac:dyDescent="0.25">
      <c r="B15" s="68"/>
      <c r="C15" s="68"/>
    </row>
    <row r="17" spans="2:7" ht="49.5" customHeight="1" x14ac:dyDescent="0.25">
      <c r="B17" s="366" t="s">
        <v>2310</v>
      </c>
      <c r="C17" s="367"/>
      <c r="D17" s="368"/>
      <c r="E17" s="364" t="s">
        <v>2311</v>
      </c>
      <c r="F17" s="364"/>
      <c r="G17" s="365"/>
    </row>
    <row r="18" spans="2:7" ht="33.75" x14ac:dyDescent="0.25">
      <c r="B18" s="162" t="s">
        <v>2312</v>
      </c>
      <c r="C18" s="163" t="s">
        <v>2313</v>
      </c>
      <c r="D18" s="163" t="s">
        <v>2314</v>
      </c>
      <c r="E18" s="163" t="s">
        <v>2315</v>
      </c>
      <c r="F18" s="163" t="s">
        <v>2316</v>
      </c>
      <c r="G18" s="164" t="s">
        <v>2317</v>
      </c>
    </row>
    <row r="19" spans="2:7" ht="38.25" x14ac:dyDescent="0.25">
      <c r="B19" s="165" t="s">
        <v>2318</v>
      </c>
      <c r="C19" s="166" t="s">
        <v>2319</v>
      </c>
      <c r="D19" s="166" t="s">
        <v>2320</v>
      </c>
      <c r="E19" s="167"/>
      <c r="F19" s="167"/>
      <c r="G19" s="168"/>
    </row>
    <row r="20" spans="2:7" x14ac:dyDescent="0.25">
      <c r="B20" s="169" t="s">
        <v>2321</v>
      </c>
      <c r="C20" s="74" t="s">
        <v>2322</v>
      </c>
      <c r="D20" s="74" t="s">
        <v>2323</v>
      </c>
      <c r="E20" s="73"/>
      <c r="F20" s="73"/>
      <c r="G20" s="170"/>
    </row>
    <row r="21" spans="2:7" x14ac:dyDescent="0.25">
      <c r="B21" s="169" t="s">
        <v>2321</v>
      </c>
      <c r="C21" s="74" t="s">
        <v>2324</v>
      </c>
      <c r="D21" s="74" t="s">
        <v>10</v>
      </c>
      <c r="E21" s="73"/>
      <c r="F21" s="73"/>
      <c r="G21" s="170"/>
    </row>
    <row r="22" spans="2:7" x14ac:dyDescent="0.25">
      <c r="B22" s="169" t="s">
        <v>2321</v>
      </c>
      <c r="C22" s="74" t="s">
        <v>2325</v>
      </c>
      <c r="D22" s="74" t="s">
        <v>10</v>
      </c>
      <c r="E22" s="73"/>
      <c r="F22" s="73"/>
      <c r="G22" s="170"/>
    </row>
    <row r="23" spans="2:7" x14ac:dyDescent="0.25">
      <c r="B23" s="169" t="s">
        <v>2321</v>
      </c>
      <c r="C23" s="74" t="s">
        <v>2326</v>
      </c>
      <c r="D23" s="74"/>
      <c r="E23" s="73"/>
      <c r="F23" s="73"/>
      <c r="G23" s="170"/>
    </row>
    <row r="24" spans="2:7" x14ac:dyDescent="0.25">
      <c r="B24" s="169" t="s">
        <v>2321</v>
      </c>
      <c r="C24" s="74" t="s">
        <v>2327</v>
      </c>
      <c r="D24" s="74"/>
      <c r="E24" s="73"/>
      <c r="F24" s="73"/>
      <c r="G24" s="170"/>
    </row>
    <row r="25" spans="2:7" x14ac:dyDescent="0.25">
      <c r="B25" s="169" t="s">
        <v>2321</v>
      </c>
      <c r="C25" s="74" t="s">
        <v>2328</v>
      </c>
      <c r="D25" s="74"/>
      <c r="E25" s="73"/>
      <c r="F25" s="73"/>
      <c r="G25" s="170"/>
    </row>
    <row r="26" spans="2:7" x14ac:dyDescent="0.25">
      <c r="B26" s="169" t="s">
        <v>2321</v>
      </c>
      <c r="C26" s="74" t="s">
        <v>2329</v>
      </c>
      <c r="D26" s="74" t="s">
        <v>23</v>
      </c>
      <c r="E26" s="73"/>
      <c r="F26" s="73"/>
      <c r="G26" s="170"/>
    </row>
    <row r="27" spans="2:7" x14ac:dyDescent="0.25">
      <c r="B27" s="169" t="s">
        <v>2330</v>
      </c>
      <c r="C27" s="74" t="s">
        <v>2331</v>
      </c>
      <c r="D27" s="74" t="s">
        <v>10</v>
      </c>
      <c r="E27" s="73"/>
      <c r="F27" s="73"/>
      <c r="G27" s="170"/>
    </row>
    <row r="28" spans="2:7" x14ac:dyDescent="0.25">
      <c r="B28" s="169" t="s">
        <v>2330</v>
      </c>
      <c r="C28" s="74" t="s">
        <v>2332</v>
      </c>
      <c r="D28" s="74" t="s">
        <v>10</v>
      </c>
      <c r="E28" s="73"/>
      <c r="F28" s="73"/>
      <c r="G28" s="170"/>
    </row>
    <row r="29" spans="2:7" x14ac:dyDescent="0.25">
      <c r="B29" s="169" t="s">
        <v>2330</v>
      </c>
      <c r="C29" s="74" t="s">
        <v>2333</v>
      </c>
      <c r="D29" s="74" t="s">
        <v>10</v>
      </c>
      <c r="E29" s="73"/>
      <c r="F29" s="73"/>
      <c r="G29" s="170"/>
    </row>
    <row r="30" spans="2:7" x14ac:dyDescent="0.25">
      <c r="B30" s="169" t="s">
        <v>2330</v>
      </c>
      <c r="C30" s="74" t="s">
        <v>2334</v>
      </c>
      <c r="D30" s="74" t="s">
        <v>10</v>
      </c>
      <c r="E30" s="73"/>
      <c r="F30" s="73"/>
      <c r="G30" s="170"/>
    </row>
    <row r="31" spans="2:7" x14ac:dyDescent="0.25">
      <c r="B31" s="169" t="s">
        <v>2330</v>
      </c>
      <c r="C31" s="74" t="s">
        <v>2335</v>
      </c>
      <c r="D31" s="74" t="s">
        <v>10</v>
      </c>
      <c r="E31" s="73"/>
      <c r="F31" s="73"/>
      <c r="G31" s="170"/>
    </row>
    <row r="32" spans="2:7" x14ac:dyDescent="0.25">
      <c r="B32" s="169" t="s">
        <v>2330</v>
      </c>
      <c r="C32" s="74" t="s">
        <v>2336</v>
      </c>
      <c r="D32" s="74" t="s">
        <v>10</v>
      </c>
      <c r="E32" s="73"/>
      <c r="F32" s="73"/>
      <c r="G32" s="170"/>
    </row>
    <row r="33" spans="2:7" x14ac:dyDescent="0.25">
      <c r="B33" s="169" t="s">
        <v>2330</v>
      </c>
      <c r="C33" s="74" t="s">
        <v>2337</v>
      </c>
      <c r="D33" s="74" t="s">
        <v>23</v>
      </c>
      <c r="E33" s="73"/>
      <c r="F33" s="73"/>
      <c r="G33" s="170"/>
    </row>
    <row r="34" spans="2:7" x14ac:dyDescent="0.25">
      <c r="B34" s="169" t="s">
        <v>2330</v>
      </c>
      <c r="C34" s="74" t="s">
        <v>2338</v>
      </c>
      <c r="D34" s="74"/>
      <c r="E34" s="73"/>
      <c r="F34" s="73"/>
      <c r="G34" s="170"/>
    </row>
    <row r="35" spans="2:7" x14ac:dyDescent="0.25">
      <c r="B35" s="169" t="s">
        <v>2330</v>
      </c>
      <c r="C35" s="74" t="s">
        <v>2339</v>
      </c>
      <c r="D35" s="74"/>
      <c r="E35" s="73"/>
      <c r="F35" s="73"/>
      <c r="G35" s="170"/>
    </row>
    <row r="36" spans="2:7" x14ac:dyDescent="0.25">
      <c r="B36" s="169" t="s">
        <v>2340</v>
      </c>
      <c r="C36" s="74" t="s">
        <v>2341</v>
      </c>
      <c r="D36" s="74" t="s">
        <v>2342</v>
      </c>
      <c r="E36" s="73"/>
      <c r="F36" s="73"/>
      <c r="G36" s="170"/>
    </row>
    <row r="37" spans="2:7" ht="38.25" x14ac:dyDescent="0.25">
      <c r="B37" s="169" t="s">
        <v>2343</v>
      </c>
      <c r="C37" s="74" t="s">
        <v>2344</v>
      </c>
      <c r="D37" s="74" t="s">
        <v>2345</v>
      </c>
      <c r="E37" s="73"/>
      <c r="F37" s="73"/>
      <c r="G37" s="170"/>
    </row>
    <row r="38" spans="2:7" x14ac:dyDescent="0.25">
      <c r="B38" s="169" t="s">
        <v>2346</v>
      </c>
      <c r="C38" s="74" t="s">
        <v>2347</v>
      </c>
      <c r="D38" s="74" t="s">
        <v>2348</v>
      </c>
      <c r="E38" s="73"/>
      <c r="F38" s="73"/>
      <c r="G38" s="170"/>
    </row>
    <row r="39" spans="2:7" x14ac:dyDescent="0.25">
      <c r="B39" s="169" t="s">
        <v>2349</v>
      </c>
      <c r="C39" s="74" t="s">
        <v>2350</v>
      </c>
      <c r="D39" s="74" t="s">
        <v>2351</v>
      </c>
      <c r="E39" s="73"/>
      <c r="F39" s="73"/>
      <c r="G39" s="170"/>
    </row>
    <row r="40" spans="2:7" x14ac:dyDescent="0.25">
      <c r="B40" s="169" t="s">
        <v>2352</v>
      </c>
      <c r="C40" s="74" t="s">
        <v>2353</v>
      </c>
      <c r="D40" s="74" t="s">
        <v>2354</v>
      </c>
      <c r="E40" s="73"/>
      <c r="F40" s="73"/>
      <c r="G40" s="170"/>
    </row>
    <row r="41" spans="2:7" ht="25.5" x14ac:dyDescent="0.25">
      <c r="B41" s="169" t="s">
        <v>2355</v>
      </c>
      <c r="C41" s="74" t="s">
        <v>2356</v>
      </c>
      <c r="D41" s="74" t="s">
        <v>2354</v>
      </c>
      <c r="E41" s="73"/>
      <c r="F41" s="73"/>
      <c r="G41" s="170"/>
    </row>
    <row r="42" spans="2:7" ht="25.5" x14ac:dyDescent="0.25">
      <c r="B42" s="169" t="s">
        <v>2357</v>
      </c>
      <c r="C42" s="74" t="s">
        <v>2358</v>
      </c>
      <c r="D42" s="74" t="s">
        <v>2354</v>
      </c>
      <c r="E42" s="73"/>
      <c r="F42" s="73"/>
      <c r="G42" s="170"/>
    </row>
    <row r="43" spans="2:7" ht="25.5" x14ac:dyDescent="0.25">
      <c r="B43" s="169" t="s">
        <v>2359</v>
      </c>
      <c r="C43" s="74" t="s">
        <v>2360</v>
      </c>
      <c r="D43" s="74" t="s">
        <v>2361</v>
      </c>
      <c r="E43" s="73"/>
      <c r="F43" s="73"/>
      <c r="G43" s="170"/>
    </row>
    <row r="44" spans="2:7" ht="25.5" x14ac:dyDescent="0.25">
      <c r="B44" s="169" t="s">
        <v>2362</v>
      </c>
      <c r="C44" s="74" t="s">
        <v>2360</v>
      </c>
      <c r="D44" s="74" t="s">
        <v>2361</v>
      </c>
      <c r="E44" s="73"/>
      <c r="F44" s="73"/>
      <c r="G44" s="170"/>
    </row>
    <row r="45" spans="2:7" x14ac:dyDescent="0.25">
      <c r="B45" s="169" t="s">
        <v>2363</v>
      </c>
      <c r="C45" s="74" t="s">
        <v>2364</v>
      </c>
      <c r="D45" s="74" t="s">
        <v>2365</v>
      </c>
      <c r="E45" s="73"/>
      <c r="F45" s="73"/>
      <c r="G45" s="170"/>
    </row>
    <row r="46" spans="2:7" ht="38.25" x14ac:dyDescent="0.25">
      <c r="B46" s="169" t="s">
        <v>2366</v>
      </c>
      <c r="C46" s="74" t="s">
        <v>2367</v>
      </c>
      <c r="D46" s="74" t="s">
        <v>2368</v>
      </c>
      <c r="E46" s="73"/>
      <c r="F46" s="73"/>
      <c r="G46" s="170"/>
    </row>
    <row r="47" spans="2:7" ht="25.5" x14ac:dyDescent="0.25">
      <c r="B47" s="169" t="s">
        <v>2369</v>
      </c>
      <c r="C47" s="74"/>
      <c r="D47" s="74" t="s">
        <v>2370</v>
      </c>
      <c r="E47" s="73"/>
      <c r="F47" s="73"/>
      <c r="G47" s="170"/>
    </row>
    <row r="48" spans="2:7" ht="25.5" x14ac:dyDescent="0.25">
      <c r="B48" s="169" t="s">
        <v>2371</v>
      </c>
      <c r="C48" s="74" t="s">
        <v>2372</v>
      </c>
      <c r="D48" s="74" t="s">
        <v>2373</v>
      </c>
      <c r="E48" s="73"/>
      <c r="F48" s="73"/>
      <c r="G48" s="170"/>
    </row>
    <row r="49" spans="2:7" ht="25.5" x14ac:dyDescent="0.25">
      <c r="B49" s="171" t="s">
        <v>2374</v>
      </c>
      <c r="C49" s="172" t="s">
        <v>2375</v>
      </c>
      <c r="D49" s="172" t="s">
        <v>2373</v>
      </c>
      <c r="E49" s="173"/>
      <c r="F49" s="173"/>
      <c r="G49" s="174"/>
    </row>
    <row r="51" spans="2:7" x14ac:dyDescent="0.25">
      <c r="B51" s="320" t="s">
        <v>2534</v>
      </c>
      <c r="E51" s="321">
        <f>SUM(E19:E49)</f>
        <v>0</v>
      </c>
      <c r="F51" s="321">
        <f>SUM(F19:F49)</f>
        <v>0</v>
      </c>
    </row>
    <row r="52" spans="2:7" x14ac:dyDescent="0.25">
      <c r="B52" s="320" t="s">
        <v>2535</v>
      </c>
      <c r="E52" s="321">
        <f>E51*C14</f>
        <v>0</v>
      </c>
    </row>
    <row r="53" spans="2:7" x14ac:dyDescent="0.25">
      <c r="B53" s="323" t="s">
        <v>2536</v>
      </c>
      <c r="E53" s="321">
        <f>E51+E52+F51</f>
        <v>0</v>
      </c>
    </row>
  </sheetData>
  <sheetProtection algorithmName="SHA-512" hashValue="xPq1LlNQApP/vyvauhToc8M9bR5LasqbWdqzd1TWAFP7r1M6zYFTzMeu1w4lYGYrKje7LDReZZKS20Oe3RwI/A==" saltValue="T8hQvysPkbIC8JFNyPNvrQ==" spinCount="100000" sheet="1" selectLockedCells="1"/>
  <mergeCells count="5">
    <mergeCell ref="E17:G17"/>
    <mergeCell ref="B17:D17"/>
    <mergeCell ref="B4:B6"/>
    <mergeCell ref="B7:C7"/>
    <mergeCell ref="B1:G1"/>
  </mergeCells>
  <conditionalFormatting sqref="B19:D43">
    <cfRule type="containsBlanks" dxfId="44" priority="3">
      <formula>LEN(TRIM(B19))=0</formula>
    </cfRule>
  </conditionalFormatting>
  <conditionalFormatting sqref="E19:G43 C11:C14 D4:D8">
    <cfRule type="containsBlanks" dxfId="43" priority="4">
      <formula>LEN(TRIM(C4))=0</formula>
    </cfRule>
  </conditionalFormatting>
  <conditionalFormatting sqref="E44:G49">
    <cfRule type="containsBlanks" dxfId="42" priority="2">
      <formula>LEN(TRIM(E44))=0</formula>
    </cfRule>
  </conditionalFormatting>
  <pageMargins left="0.70866141732283505" right="0.70866141732283505" top="0.74803149606299202" bottom="0.74803149606299202" header="0.31496062992126" footer="0.31496062992126"/>
  <pageSetup scale="55" orientation="landscape" r:id="rId1"/>
  <headerFooter>
    <oddHeader>&amp;C&amp;"Tahoma,Vet"&amp;A</oddHeader>
    <oddFooter>&amp;C&amp;"Tahoma,Standaard"&amp;9Bestand: &amp;F&amp;R&amp;"Calibritahoma,Standaard"&amp;9&amp;P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5"/>
  <sheetViews>
    <sheetView workbookViewId="0">
      <selection activeCell="B18" sqref="B18"/>
    </sheetView>
  </sheetViews>
  <sheetFormatPr defaultColWidth="9.140625" defaultRowHeight="15" x14ac:dyDescent="0.25"/>
  <cols>
    <col min="1" max="1" width="43.7109375" style="214" customWidth="1"/>
    <col min="2" max="2" width="27.85546875" style="214" customWidth="1"/>
    <col min="3" max="3" width="28.42578125" style="214" customWidth="1"/>
    <col min="4" max="4" width="17.85546875" style="214" customWidth="1"/>
    <col min="5" max="6" width="16.28515625" style="214" customWidth="1"/>
    <col min="7" max="7" width="26.28515625" style="214" bestFit="1" customWidth="1"/>
    <col min="8" max="8" width="14" style="214" bestFit="1" customWidth="1"/>
    <col min="9" max="16384" width="9.140625" style="214"/>
  </cols>
  <sheetData>
    <row r="1" spans="1:8" ht="18" x14ac:dyDescent="0.25">
      <c r="A1" s="235"/>
      <c r="B1" s="236"/>
      <c r="C1" s="236"/>
      <c r="D1" s="248" t="s">
        <v>2421</v>
      </c>
      <c r="E1" s="247">
        <f>SUM(G$13:G$239)</f>
        <v>0</v>
      </c>
      <c r="F1" s="216"/>
      <c r="G1" s="216"/>
    </row>
    <row r="2" spans="1:8" x14ac:dyDescent="0.25">
      <c r="A2" s="237"/>
      <c r="B2" s="238"/>
      <c r="C2" s="237"/>
      <c r="D2" s="244" t="s">
        <v>2422</v>
      </c>
      <c r="E2" s="245">
        <f>SUM(F$13:F$239)</f>
        <v>0</v>
      </c>
    </row>
    <row r="3" spans="1:8" x14ac:dyDescent="0.25">
      <c r="A3" s="237"/>
      <c r="B3" s="239"/>
      <c r="C3" s="237"/>
      <c r="D3" s="244" t="s">
        <v>2423</v>
      </c>
      <c r="E3" s="245">
        <f>SUM(E$13:E$239)</f>
        <v>0</v>
      </c>
    </row>
    <row r="4" spans="1:8" ht="21" customHeight="1" x14ac:dyDescent="0.25">
      <c r="A4" s="237"/>
      <c r="B4" s="240"/>
      <c r="C4" s="237"/>
      <c r="D4" s="246" t="s">
        <v>2454</v>
      </c>
      <c r="E4" s="247">
        <f>SUM(H$13:H$239)</f>
        <v>0</v>
      </c>
    </row>
    <row r="5" spans="1:8" ht="15.75" thickBot="1" x14ac:dyDescent="0.3"/>
    <row r="6" spans="1:8" ht="15.75" thickBot="1" x14ac:dyDescent="0.3">
      <c r="A6" s="218" t="s">
        <v>2538</v>
      </c>
      <c r="B6" s="219" t="s">
        <v>2425</v>
      </c>
    </row>
    <row r="7" spans="1:8" x14ac:dyDescent="0.25">
      <c r="A7" s="220" t="s">
        <v>121</v>
      </c>
      <c r="B7" s="221" t="s">
        <v>2426</v>
      </c>
    </row>
    <row r="8" spans="1:8" x14ac:dyDescent="0.25">
      <c r="A8" s="222" t="s">
        <v>122</v>
      </c>
      <c r="B8" s="223" t="s">
        <v>2266</v>
      </c>
    </row>
    <row r="9" spans="1:8" x14ac:dyDescent="0.25">
      <c r="A9" s="224" t="s">
        <v>3</v>
      </c>
      <c r="B9" s="223" t="s">
        <v>413</v>
      </c>
    </row>
    <row r="10" spans="1:8" x14ac:dyDescent="0.25">
      <c r="A10" s="225" t="s">
        <v>2427</v>
      </c>
      <c r="B10" s="226" t="s">
        <v>2428</v>
      </c>
    </row>
    <row r="11" spans="1:8" ht="15.75" thickBot="1" x14ac:dyDescent="0.3">
      <c r="A11" s="227" t="s">
        <v>2429</v>
      </c>
      <c r="B11" s="228" t="s">
        <v>2430</v>
      </c>
    </row>
    <row r="12" spans="1:8" s="241" customFormat="1" ht="30.75" thickBot="1" x14ac:dyDescent="0.3">
      <c r="A12" s="243" t="s">
        <v>2431</v>
      </c>
      <c r="B12" s="242" t="s">
        <v>2432</v>
      </c>
      <c r="C12" s="242" t="s">
        <v>2433</v>
      </c>
      <c r="D12" s="249" t="s">
        <v>2434</v>
      </c>
      <c r="E12" s="249" t="s">
        <v>2435</v>
      </c>
      <c r="F12" s="249" t="s">
        <v>2436</v>
      </c>
      <c r="G12" s="249" t="s">
        <v>2437</v>
      </c>
      <c r="H12" s="250" t="s">
        <v>2438</v>
      </c>
    </row>
    <row r="13" spans="1:8" x14ac:dyDescent="0.25">
      <c r="A13" s="230" t="s">
        <v>2439</v>
      </c>
      <c r="B13" s="231"/>
      <c r="C13" s="231"/>
      <c r="D13" s="231"/>
      <c r="E13" s="232"/>
      <c r="F13" s="232"/>
      <c r="G13" s="233" t="str">
        <f>IF(E13="",IF(F13="","",F13),E13+F13)</f>
        <v/>
      </c>
      <c r="H13" s="217">
        <f>IF(RIGHT(A13,3)="(*)",0,IF(OR(ISBLANK(D13),D13&lt;1),SUM(E13:F13),(SUM(E13:F13)/(1.5*D13))))</f>
        <v>0</v>
      </c>
    </row>
    <row r="14" spans="1:8" x14ac:dyDescent="0.25">
      <c r="A14" s="234" t="s">
        <v>2440</v>
      </c>
      <c r="B14" s="231"/>
      <c r="C14" s="231"/>
      <c r="D14" s="231"/>
      <c r="E14" s="232"/>
      <c r="F14" s="232"/>
      <c r="G14" s="233" t="str">
        <f t="shared" ref="G14:G25" si="0">IF(E14="",IF(F14="","",F14),E14+F14)</f>
        <v/>
      </c>
      <c r="H14" s="217">
        <f t="shared" ref="H14:H25" si="1">IF(RIGHT(A14,3)="(*)",0,IF(OR(ISBLANK(D14),D14&lt;1),SUM(E14:F14),(SUM(E14:F14)/(1.5*D14))))</f>
        <v>0</v>
      </c>
    </row>
    <row r="15" spans="1:8" x14ac:dyDescent="0.25">
      <c r="A15" s="234" t="s">
        <v>2441</v>
      </c>
      <c r="B15" s="231"/>
      <c r="C15" s="231"/>
      <c r="D15" s="231"/>
      <c r="E15" s="232"/>
      <c r="F15" s="232"/>
      <c r="G15" s="233" t="str">
        <f t="shared" si="0"/>
        <v/>
      </c>
      <c r="H15" s="217">
        <f t="shared" si="1"/>
        <v>0</v>
      </c>
    </row>
    <row r="16" spans="1:8" x14ac:dyDescent="0.25">
      <c r="A16" s="234" t="s">
        <v>2442</v>
      </c>
      <c r="B16" s="231" t="s">
        <v>2443</v>
      </c>
      <c r="C16" s="231" t="s">
        <v>2444</v>
      </c>
      <c r="D16" s="231"/>
      <c r="E16" s="232"/>
      <c r="F16" s="232"/>
      <c r="G16" s="233" t="str">
        <f t="shared" si="0"/>
        <v/>
      </c>
      <c r="H16" s="217">
        <f t="shared" si="1"/>
        <v>0</v>
      </c>
    </row>
    <row r="17" spans="1:8" x14ac:dyDescent="0.25">
      <c r="A17" s="234" t="s">
        <v>2445</v>
      </c>
      <c r="B17" s="231"/>
      <c r="C17" s="231"/>
      <c r="D17" s="231"/>
      <c r="E17" s="232"/>
      <c r="F17" s="232"/>
      <c r="G17" s="233" t="str">
        <f t="shared" si="0"/>
        <v/>
      </c>
      <c r="H17" s="217">
        <f t="shared" si="1"/>
        <v>0</v>
      </c>
    </row>
    <row r="18" spans="1:8" ht="25.5" x14ac:dyDescent="0.25">
      <c r="A18" s="234" t="s">
        <v>2446</v>
      </c>
      <c r="B18" s="231"/>
      <c r="C18" s="231"/>
      <c r="D18" s="231"/>
      <c r="E18" s="232"/>
      <c r="F18" s="232"/>
      <c r="G18" s="233" t="str">
        <f t="shared" si="0"/>
        <v/>
      </c>
      <c r="H18" s="217">
        <f t="shared" si="1"/>
        <v>0</v>
      </c>
    </row>
    <row r="19" spans="1:8" x14ac:dyDescent="0.25">
      <c r="A19" s="234" t="s">
        <v>2447</v>
      </c>
      <c r="B19" s="231"/>
      <c r="C19" s="231"/>
      <c r="D19" s="231"/>
      <c r="E19" s="232"/>
      <c r="F19" s="232"/>
      <c r="G19" s="233" t="str">
        <f t="shared" si="0"/>
        <v/>
      </c>
      <c r="H19" s="217">
        <f t="shared" si="1"/>
        <v>0</v>
      </c>
    </row>
    <row r="20" spans="1:8" x14ac:dyDescent="0.25">
      <c r="A20" s="234" t="s">
        <v>2448</v>
      </c>
      <c r="B20" s="231"/>
      <c r="C20" s="231"/>
      <c r="D20" s="231"/>
      <c r="E20" s="232"/>
      <c r="F20" s="232"/>
      <c r="G20" s="233" t="str">
        <f t="shared" si="0"/>
        <v/>
      </c>
      <c r="H20" s="217">
        <f t="shared" si="1"/>
        <v>0</v>
      </c>
    </row>
    <row r="21" spans="1:8" x14ac:dyDescent="0.25">
      <c r="A21" s="234" t="s">
        <v>2449</v>
      </c>
      <c r="B21" s="231"/>
      <c r="C21" s="231"/>
      <c r="D21" s="231"/>
      <c r="E21" s="232"/>
      <c r="F21" s="232"/>
      <c r="G21" s="233" t="str">
        <f t="shared" si="0"/>
        <v/>
      </c>
      <c r="H21" s="217">
        <f t="shared" si="1"/>
        <v>0</v>
      </c>
    </row>
    <row r="22" spans="1:8" ht="25.5" x14ac:dyDescent="0.25">
      <c r="A22" s="234" t="s">
        <v>2450</v>
      </c>
      <c r="B22" s="231"/>
      <c r="C22" s="231"/>
      <c r="D22" s="231"/>
      <c r="E22" s="232"/>
      <c r="F22" s="232"/>
      <c r="G22" s="233" t="str">
        <f t="shared" si="0"/>
        <v/>
      </c>
      <c r="H22" s="217">
        <f t="shared" si="1"/>
        <v>0</v>
      </c>
    </row>
    <row r="23" spans="1:8" x14ac:dyDescent="0.25">
      <c r="A23" s="234" t="s">
        <v>2451</v>
      </c>
      <c r="B23" s="231"/>
      <c r="C23" s="231"/>
      <c r="D23" s="231"/>
      <c r="E23" s="232"/>
      <c r="F23" s="232"/>
      <c r="G23" s="233" t="str">
        <f t="shared" si="0"/>
        <v/>
      </c>
      <c r="H23" s="217">
        <f t="shared" si="1"/>
        <v>0</v>
      </c>
    </row>
    <row r="24" spans="1:8" ht="25.5" x14ac:dyDescent="0.25">
      <c r="A24" s="234" t="s">
        <v>2452</v>
      </c>
      <c r="B24" s="231"/>
      <c r="C24" s="231"/>
      <c r="D24" s="231"/>
      <c r="E24" s="232"/>
      <c r="F24" s="232"/>
      <c r="G24" s="233" t="str">
        <f t="shared" si="0"/>
        <v/>
      </c>
      <c r="H24" s="217">
        <f t="shared" si="1"/>
        <v>0</v>
      </c>
    </row>
    <row r="25" spans="1:8" ht="25.5" x14ac:dyDescent="0.25">
      <c r="A25" s="234" t="s">
        <v>2453</v>
      </c>
      <c r="B25" s="231"/>
      <c r="C25" s="231"/>
      <c r="D25" s="231"/>
      <c r="E25" s="232"/>
      <c r="F25" s="232"/>
      <c r="G25" s="233" t="str">
        <f t="shared" si="0"/>
        <v/>
      </c>
      <c r="H25" s="217">
        <f t="shared" si="1"/>
        <v>0</v>
      </c>
    </row>
  </sheetData>
  <sheetProtection algorithmName="SHA-512" hashValue="BcK4VDKog2OS9wKujkLcVinMOvBifCr9oS9HrL6r2wKSiPFnzNaLKjvbV64HQdaHYVQKETzzO4J0vqZLwE6SNw==" saltValue="zM2Uud9Kk9ISxj1PjRKiSA==" spinCount="100000" sheet="1" objects="1" scenarios="1" selectLockedCells="1"/>
  <pageMargins left="0.70866141732283505" right="0.70866141732283505" top="0.74803149606299202" bottom="0.74803149606299202" header="0.31496062992126" footer="0.31496062992126"/>
  <pageSetup paperSize="9" orientation="landscape" horizontalDpi="0" verticalDpi="0" r:id="rId1"/>
  <headerFooter>
    <oddHeader>&amp;C&amp;A</oddHeader>
    <oddFooter>&amp;C&amp;F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S44"/>
  <sheetViews>
    <sheetView showGridLines="0" tabSelected="1" zoomScale="85" zoomScaleNormal="85" zoomScaleSheetLayoutView="25" workbookViewId="0">
      <pane xSplit="3" ySplit="5" topLeftCell="D6" activePane="bottomRight" state="frozen"/>
      <selection activeCell="A48" sqref="A48"/>
      <selection pane="topRight" activeCell="A48" sqref="A48"/>
      <selection pane="bottomLeft" activeCell="A48" sqref="A48"/>
      <selection pane="bottomRight" activeCell="D13" sqref="D13"/>
    </sheetView>
  </sheetViews>
  <sheetFormatPr defaultColWidth="9.140625" defaultRowHeight="14.25" x14ac:dyDescent="0.25"/>
  <cols>
    <col min="1" max="1" width="1.7109375" style="253" customWidth="1"/>
    <col min="2" max="2" width="23" style="255" customWidth="1"/>
    <col min="3" max="3" width="38.28515625" style="252" customWidth="1"/>
    <col min="4" max="4" width="46.28515625" style="253" bestFit="1" customWidth="1"/>
    <col min="5" max="5" width="19.7109375" style="253" bestFit="1" customWidth="1"/>
    <col min="6" max="6" width="16" style="253" bestFit="1" customWidth="1"/>
    <col min="7" max="7" width="29" style="253" bestFit="1" customWidth="1"/>
    <col min="8" max="8" width="46.28515625" style="253" hidden="1" customWidth="1"/>
    <col min="9" max="9" width="19.7109375" style="253" hidden="1" customWidth="1"/>
    <col min="10" max="10" width="14.140625" style="253" hidden="1" customWidth="1"/>
    <col min="11" max="11" width="29" style="253" hidden="1" customWidth="1"/>
    <col min="12" max="12" width="46.28515625" style="253" hidden="1" customWidth="1"/>
    <col min="13" max="13" width="19.7109375" style="253" hidden="1" customWidth="1"/>
    <col min="14" max="14" width="14.140625" style="253" hidden="1" customWidth="1"/>
    <col min="15" max="15" width="29" style="253" hidden="1" customWidth="1"/>
    <col min="16" max="16" width="46.28515625" style="253" hidden="1" customWidth="1"/>
    <col min="17" max="17" width="19.7109375" style="253" hidden="1" customWidth="1"/>
    <col min="18" max="18" width="14.140625" style="253" hidden="1" customWidth="1"/>
    <col min="19" max="19" width="29" style="253" hidden="1" customWidth="1"/>
    <col min="20" max="16384" width="9.140625" style="253"/>
  </cols>
  <sheetData>
    <row r="1" spans="2:19" ht="52.5" customHeight="1" x14ac:dyDescent="0.25">
      <c r="B1" s="251" t="s">
        <v>2537</v>
      </c>
    </row>
    <row r="2" spans="2:19" ht="18" x14ac:dyDescent="0.25">
      <c r="B2" s="251" t="s">
        <v>2455</v>
      </c>
      <c r="C2" s="414"/>
    </row>
    <row r="3" spans="2:19" ht="15" thickBot="1" x14ac:dyDescent="0.3">
      <c r="C3" s="255"/>
      <c r="D3" s="256" t="s">
        <v>2425</v>
      </c>
      <c r="E3" s="257" t="s">
        <v>122</v>
      </c>
      <c r="F3" s="257" t="s">
        <v>3</v>
      </c>
      <c r="G3" s="257" t="s">
        <v>121</v>
      </c>
      <c r="H3" s="257" t="s">
        <v>2456</v>
      </c>
      <c r="I3" s="257" t="s">
        <v>122</v>
      </c>
      <c r="J3" s="257" t="s">
        <v>3</v>
      </c>
      <c r="K3" s="257" t="s">
        <v>121</v>
      </c>
      <c r="L3" s="257" t="s">
        <v>2457</v>
      </c>
      <c r="M3" s="257" t="s">
        <v>122</v>
      </c>
      <c r="N3" s="257" t="s">
        <v>3</v>
      </c>
      <c r="O3" s="257" t="s">
        <v>121</v>
      </c>
      <c r="P3" s="257" t="s">
        <v>2458</v>
      </c>
      <c r="Q3" s="257" t="s">
        <v>122</v>
      </c>
      <c r="R3" s="257" t="s">
        <v>3</v>
      </c>
      <c r="S3" s="257" t="s">
        <v>121</v>
      </c>
    </row>
    <row r="4" spans="2:19" s="260" customFormat="1" ht="15.75" customHeight="1" thickBot="1" x14ac:dyDescent="0.3">
      <c r="B4" s="379" t="s">
        <v>2459</v>
      </c>
      <c r="C4" s="380"/>
      <c r="D4" s="381" t="s">
        <v>2271</v>
      </c>
      <c r="E4" s="382"/>
      <c r="F4" s="258" t="s">
        <v>413</v>
      </c>
      <c r="G4" s="259" t="s">
        <v>2426</v>
      </c>
      <c r="H4" s="381">
        <f>'[2]Toelichting voor de adviseurs'!P13</f>
        <v>0</v>
      </c>
      <c r="I4" s="382"/>
      <c r="J4" s="258">
        <f>'[2]Toelichting voor de adviseurs'!P14</f>
        <v>0</v>
      </c>
      <c r="K4" s="259">
        <f>'[2]Toelichting voor de adviseurs'!P15</f>
        <v>0</v>
      </c>
      <c r="L4" s="381">
        <f>'[2]Toelichting voor de adviseurs'!P17</f>
        <v>0</v>
      </c>
      <c r="M4" s="382"/>
      <c r="N4" s="258">
        <f>'[2]Toelichting voor de adviseurs'!P18</f>
        <v>0</v>
      </c>
      <c r="O4" s="259">
        <f>'[2]Toelichting voor de adviseurs'!P19</f>
        <v>0</v>
      </c>
      <c r="P4" s="381">
        <f>'[2]Toelichting voor de adviseurs'!P21</f>
        <v>0</v>
      </c>
      <c r="Q4" s="382"/>
      <c r="R4" s="258">
        <f>'[2]Toelichting voor de adviseurs'!P22</f>
        <v>0</v>
      </c>
      <c r="S4" s="259">
        <f>'[2]Toelichting voor de adviseurs'!P23</f>
        <v>0</v>
      </c>
    </row>
    <row r="5" spans="2:19" s="267" customFormat="1" ht="15" thickBot="1" x14ac:dyDescent="0.3">
      <c r="B5" s="261" t="s">
        <v>2460</v>
      </c>
      <c r="C5" s="262" t="s">
        <v>2461</v>
      </c>
      <c r="D5" s="263" t="s">
        <v>2462</v>
      </c>
      <c r="E5" s="264" t="s">
        <v>2463</v>
      </c>
      <c r="F5" s="265" t="s">
        <v>2436</v>
      </c>
      <c r="G5" s="266" t="s">
        <v>2464</v>
      </c>
      <c r="H5" s="263" t="s">
        <v>2462</v>
      </c>
      <c r="I5" s="264" t="s">
        <v>2463</v>
      </c>
      <c r="J5" s="265" t="s">
        <v>2436</v>
      </c>
      <c r="K5" s="266" t="s">
        <v>2464</v>
      </c>
      <c r="L5" s="263" t="s">
        <v>2462</v>
      </c>
      <c r="M5" s="264" t="s">
        <v>2463</v>
      </c>
      <c r="N5" s="265" t="s">
        <v>2436</v>
      </c>
      <c r="O5" s="266" t="s">
        <v>2464</v>
      </c>
      <c r="P5" s="263" t="s">
        <v>2462</v>
      </c>
      <c r="Q5" s="264" t="s">
        <v>2463</v>
      </c>
      <c r="R5" s="265" t="s">
        <v>2436</v>
      </c>
      <c r="S5" s="266" t="s">
        <v>2464</v>
      </c>
    </row>
    <row r="6" spans="2:19" s="260" customFormat="1" x14ac:dyDescent="0.25">
      <c r="B6" s="268" t="s">
        <v>2465</v>
      </c>
      <c r="C6" s="269" t="s">
        <v>2466</v>
      </c>
      <c r="D6" s="270"/>
      <c r="E6" s="271"/>
      <c r="F6" s="271"/>
      <c r="G6" s="272"/>
      <c r="H6" s="270"/>
      <c r="I6" s="271"/>
      <c r="J6" s="271"/>
      <c r="K6" s="272"/>
      <c r="L6" s="270"/>
      <c r="M6" s="271"/>
      <c r="N6" s="271"/>
      <c r="O6" s="272"/>
      <c r="P6" s="270"/>
      <c r="Q6" s="271"/>
      <c r="R6" s="271"/>
      <c r="S6" s="272"/>
    </row>
    <row r="7" spans="2:19" s="260" customFormat="1" x14ac:dyDescent="0.25">
      <c r="B7" s="273">
        <v>1</v>
      </c>
      <c r="C7" s="274" t="s">
        <v>2467</v>
      </c>
      <c r="D7" s="414"/>
      <c r="E7" s="415"/>
      <c r="F7" s="415"/>
      <c r="G7" s="276">
        <f t="shared" ref="G7" si="0">SUM(E7:F7)</f>
        <v>0</v>
      </c>
      <c r="H7" s="254"/>
      <c r="I7" s="275"/>
      <c r="J7" s="275"/>
      <c r="K7" s="276">
        <f t="shared" ref="K7:K16" si="1">SUM(I7:J7)</f>
        <v>0</v>
      </c>
      <c r="L7" s="254"/>
      <c r="M7" s="275"/>
      <c r="N7" s="275"/>
      <c r="O7" s="276">
        <f t="shared" ref="O7:O16" si="2">SUM(M7:N7)</f>
        <v>0</v>
      </c>
      <c r="P7" s="254"/>
      <c r="Q7" s="275"/>
      <c r="R7" s="275"/>
      <c r="S7" s="276">
        <f t="shared" ref="S7:S16" si="3">SUM(Q7:R7)</f>
        <v>0</v>
      </c>
    </row>
    <row r="8" spans="2:19" s="260" customFormat="1" ht="28.5" x14ac:dyDescent="0.25">
      <c r="B8" s="273">
        <v>2</v>
      </c>
      <c r="C8" s="277" t="s">
        <v>2468</v>
      </c>
      <c r="D8" s="414"/>
      <c r="E8" s="415"/>
      <c r="F8" s="415"/>
      <c r="G8" s="276">
        <f t="shared" ref="G8:G16" si="4">SUM(E8:F8)</f>
        <v>0</v>
      </c>
      <c r="H8" s="254"/>
      <c r="I8" s="275"/>
      <c r="J8" s="275"/>
      <c r="K8" s="276">
        <f t="shared" si="1"/>
        <v>0</v>
      </c>
      <c r="L8" s="254"/>
      <c r="M8" s="275"/>
      <c r="N8" s="275"/>
      <c r="O8" s="276">
        <f t="shared" si="2"/>
        <v>0</v>
      </c>
      <c r="P8" s="254"/>
      <c r="Q8" s="275"/>
      <c r="R8" s="275"/>
      <c r="S8" s="276">
        <f t="shared" si="3"/>
        <v>0</v>
      </c>
    </row>
    <row r="9" spans="2:19" s="260" customFormat="1" x14ac:dyDescent="0.25">
      <c r="B9" s="273">
        <v>3</v>
      </c>
      <c r="C9" s="277" t="s">
        <v>2469</v>
      </c>
      <c r="D9" s="414"/>
      <c r="E9" s="415"/>
      <c r="F9" s="415"/>
      <c r="G9" s="276">
        <f t="shared" si="4"/>
        <v>0</v>
      </c>
      <c r="H9" s="254"/>
      <c r="I9" s="275"/>
      <c r="J9" s="275"/>
      <c r="K9" s="276">
        <f t="shared" si="1"/>
        <v>0</v>
      </c>
      <c r="L9" s="254"/>
      <c r="M9" s="275"/>
      <c r="N9" s="275"/>
      <c r="O9" s="276">
        <f t="shared" si="2"/>
        <v>0</v>
      </c>
      <c r="P9" s="254"/>
      <c r="Q9" s="275"/>
      <c r="R9" s="275"/>
      <c r="S9" s="276">
        <f t="shared" si="3"/>
        <v>0</v>
      </c>
    </row>
    <row r="10" spans="2:19" s="260" customFormat="1" ht="28.5" x14ac:dyDescent="0.25">
      <c r="B10" s="273">
        <v>4</v>
      </c>
      <c r="C10" s="277" t="s">
        <v>2470</v>
      </c>
      <c r="D10" s="414"/>
      <c r="E10" s="415"/>
      <c r="F10" s="415"/>
      <c r="G10" s="276">
        <f t="shared" si="4"/>
        <v>0</v>
      </c>
      <c r="H10" s="254"/>
      <c r="I10" s="275"/>
      <c r="J10" s="275"/>
      <c r="K10" s="276">
        <f t="shared" si="1"/>
        <v>0</v>
      </c>
      <c r="L10" s="254"/>
      <c r="M10" s="275"/>
      <c r="N10" s="275"/>
      <c r="O10" s="276">
        <f t="shared" si="2"/>
        <v>0</v>
      </c>
      <c r="P10" s="254"/>
      <c r="Q10" s="275"/>
      <c r="R10" s="275"/>
      <c r="S10" s="276">
        <f t="shared" si="3"/>
        <v>0</v>
      </c>
    </row>
    <row r="11" spans="2:19" s="260" customFormat="1" x14ac:dyDescent="0.25">
      <c r="B11" s="273">
        <v>5</v>
      </c>
      <c r="C11" s="277" t="s">
        <v>2471</v>
      </c>
      <c r="D11" s="414"/>
      <c r="E11" s="415"/>
      <c r="F11" s="415"/>
      <c r="G11" s="276">
        <f t="shared" si="4"/>
        <v>0</v>
      </c>
      <c r="H11" s="254"/>
      <c r="I11" s="275"/>
      <c r="J11" s="275"/>
      <c r="K11" s="276">
        <f t="shared" si="1"/>
        <v>0</v>
      </c>
      <c r="L11" s="254"/>
      <c r="M11" s="275"/>
      <c r="N11" s="275"/>
      <c r="O11" s="276">
        <f t="shared" si="2"/>
        <v>0</v>
      </c>
      <c r="P11" s="254"/>
      <c r="Q11" s="275"/>
      <c r="R11" s="275"/>
      <c r="S11" s="276">
        <f t="shared" si="3"/>
        <v>0</v>
      </c>
    </row>
    <row r="12" spans="2:19" s="260" customFormat="1" x14ac:dyDescent="0.25">
      <c r="B12" s="273">
        <v>6</v>
      </c>
      <c r="C12" s="277" t="s">
        <v>2472</v>
      </c>
      <c r="D12" s="414"/>
      <c r="E12" s="415"/>
      <c r="F12" s="415"/>
      <c r="G12" s="276">
        <f t="shared" si="4"/>
        <v>0</v>
      </c>
      <c r="H12" s="254"/>
      <c r="I12" s="275"/>
      <c r="J12" s="275"/>
      <c r="K12" s="276">
        <f t="shared" si="1"/>
        <v>0</v>
      </c>
      <c r="L12" s="254"/>
      <c r="M12" s="275"/>
      <c r="N12" s="275"/>
      <c r="O12" s="276">
        <f t="shared" si="2"/>
        <v>0</v>
      </c>
      <c r="P12" s="254"/>
      <c r="Q12" s="275"/>
      <c r="R12" s="275"/>
      <c r="S12" s="276">
        <f t="shared" si="3"/>
        <v>0</v>
      </c>
    </row>
    <row r="13" spans="2:19" s="260" customFormat="1" ht="28.5" x14ac:dyDescent="0.25">
      <c r="B13" s="273">
        <v>7</v>
      </c>
      <c r="C13" s="277" t="s">
        <v>2473</v>
      </c>
      <c r="D13" s="414"/>
      <c r="E13" s="415"/>
      <c r="F13" s="415"/>
      <c r="G13" s="276">
        <f t="shared" si="4"/>
        <v>0</v>
      </c>
      <c r="H13" s="254"/>
      <c r="I13" s="275"/>
      <c r="J13" s="275"/>
      <c r="K13" s="276">
        <f t="shared" si="1"/>
        <v>0</v>
      </c>
      <c r="L13" s="254"/>
      <c r="M13" s="275"/>
      <c r="N13" s="275"/>
      <c r="O13" s="276">
        <f t="shared" si="2"/>
        <v>0</v>
      </c>
      <c r="P13" s="254"/>
      <c r="Q13" s="275"/>
      <c r="R13" s="275"/>
      <c r="S13" s="276">
        <f t="shared" si="3"/>
        <v>0</v>
      </c>
    </row>
    <row r="14" spans="2:19" s="260" customFormat="1" ht="28.5" x14ac:dyDescent="0.25">
      <c r="B14" s="273">
        <v>8</v>
      </c>
      <c r="C14" s="277" t="s">
        <v>2474</v>
      </c>
      <c r="D14" s="414"/>
      <c r="E14" s="415"/>
      <c r="F14" s="415"/>
      <c r="G14" s="276">
        <f t="shared" si="4"/>
        <v>0</v>
      </c>
      <c r="H14" s="254"/>
      <c r="I14" s="275"/>
      <c r="J14" s="275"/>
      <c r="K14" s="276">
        <f t="shared" si="1"/>
        <v>0</v>
      </c>
      <c r="L14" s="254"/>
      <c r="M14" s="275"/>
      <c r="N14" s="275"/>
      <c r="O14" s="276">
        <f t="shared" si="2"/>
        <v>0</v>
      </c>
      <c r="P14" s="254"/>
      <c r="Q14" s="275"/>
      <c r="R14" s="275"/>
      <c r="S14" s="276">
        <f t="shared" si="3"/>
        <v>0</v>
      </c>
    </row>
    <row r="15" spans="2:19" s="260" customFormat="1" x14ac:dyDescent="0.25">
      <c r="B15" s="273">
        <v>9</v>
      </c>
      <c r="C15" s="277" t="s">
        <v>2475</v>
      </c>
      <c r="D15" s="414"/>
      <c r="E15" s="415"/>
      <c r="F15" s="415"/>
      <c r="G15" s="276">
        <f t="shared" si="4"/>
        <v>0</v>
      </c>
      <c r="H15" s="254"/>
      <c r="I15" s="275"/>
      <c r="J15" s="275"/>
      <c r="K15" s="276">
        <f t="shared" si="1"/>
        <v>0</v>
      </c>
      <c r="L15" s="254"/>
      <c r="M15" s="275"/>
      <c r="N15" s="275"/>
      <c r="O15" s="276">
        <f t="shared" si="2"/>
        <v>0</v>
      </c>
      <c r="P15" s="254"/>
      <c r="Q15" s="275"/>
      <c r="R15" s="275"/>
      <c r="S15" s="276">
        <f t="shared" si="3"/>
        <v>0</v>
      </c>
    </row>
    <row r="16" spans="2:19" s="260" customFormat="1" ht="15" thickBot="1" x14ac:dyDescent="0.3">
      <c r="B16" s="278" t="s">
        <v>2476</v>
      </c>
      <c r="C16" s="417"/>
      <c r="D16" s="416"/>
      <c r="E16" s="415"/>
      <c r="F16" s="415"/>
      <c r="G16" s="276">
        <f t="shared" si="4"/>
        <v>0</v>
      </c>
      <c r="H16" s="279"/>
      <c r="I16" s="275"/>
      <c r="J16" s="275"/>
      <c r="K16" s="276">
        <f t="shared" si="1"/>
        <v>0</v>
      </c>
      <c r="L16" s="279"/>
      <c r="M16" s="275"/>
      <c r="N16" s="275"/>
      <c r="O16" s="276">
        <f t="shared" si="2"/>
        <v>0</v>
      </c>
      <c r="P16" s="279"/>
      <c r="Q16" s="275"/>
      <c r="R16" s="275"/>
      <c r="S16" s="276">
        <f t="shared" si="3"/>
        <v>0</v>
      </c>
    </row>
    <row r="17" spans="2:19" s="260" customFormat="1" x14ac:dyDescent="0.25">
      <c r="B17" s="268" t="s">
        <v>2477</v>
      </c>
      <c r="C17" s="280" t="s">
        <v>2478</v>
      </c>
      <c r="D17" s="270"/>
      <c r="E17" s="281"/>
      <c r="F17" s="281"/>
      <c r="G17" s="282"/>
      <c r="H17" s="270"/>
      <c r="I17" s="281"/>
      <c r="J17" s="281"/>
      <c r="K17" s="282"/>
      <c r="L17" s="270"/>
      <c r="M17" s="281"/>
      <c r="N17" s="281"/>
      <c r="O17" s="282"/>
      <c r="P17" s="270"/>
      <c r="Q17" s="281"/>
      <c r="R17" s="281"/>
      <c r="S17" s="282"/>
    </row>
    <row r="18" spans="2:19" s="260" customFormat="1" ht="28.5" x14ac:dyDescent="0.25">
      <c r="B18" s="273">
        <v>1</v>
      </c>
      <c r="C18" s="277" t="s">
        <v>2479</v>
      </c>
      <c r="D18" s="418"/>
      <c r="E18" s="419"/>
      <c r="F18" s="420"/>
      <c r="G18" s="276">
        <f>SUM(E18:F18)</f>
        <v>0</v>
      </c>
      <c r="H18" s="283"/>
      <c r="I18" s="284"/>
      <c r="J18" s="285"/>
      <c r="K18" s="276">
        <f>SUM(I18:J18)</f>
        <v>0</v>
      </c>
      <c r="L18" s="283"/>
      <c r="M18" s="284"/>
      <c r="N18" s="285"/>
      <c r="O18" s="276">
        <f>SUM(M18:N18)</f>
        <v>0</v>
      </c>
      <c r="P18" s="283"/>
      <c r="Q18" s="284"/>
      <c r="R18" s="285"/>
      <c r="S18" s="276">
        <f>SUM(Q18:R18)</f>
        <v>0</v>
      </c>
    </row>
    <row r="19" spans="2:19" s="260" customFormat="1" ht="28.5" x14ac:dyDescent="0.25">
      <c r="B19" s="273">
        <v>2</v>
      </c>
      <c r="C19" s="277" t="s">
        <v>2480</v>
      </c>
      <c r="D19" s="418"/>
      <c r="E19" s="419"/>
      <c r="F19" s="420"/>
      <c r="G19" s="276">
        <f t="shared" ref="G19:G27" si="5">SUM(E19:F19)</f>
        <v>0</v>
      </c>
      <c r="H19" s="283"/>
      <c r="I19" s="284"/>
      <c r="J19" s="285"/>
      <c r="K19" s="276">
        <f t="shared" ref="K19:K27" si="6">SUM(I19:J19)</f>
        <v>0</v>
      </c>
      <c r="L19" s="283"/>
      <c r="M19" s="284"/>
      <c r="N19" s="285"/>
      <c r="O19" s="276">
        <f t="shared" ref="O19:O27" si="7">SUM(M19:N19)</f>
        <v>0</v>
      </c>
      <c r="P19" s="283"/>
      <c r="Q19" s="284"/>
      <c r="R19" s="285"/>
      <c r="S19" s="276">
        <f t="shared" ref="S19:S27" si="8">SUM(Q19:R19)</f>
        <v>0</v>
      </c>
    </row>
    <row r="20" spans="2:19" s="260" customFormat="1" x14ac:dyDescent="0.25">
      <c r="B20" s="273">
        <v>3</v>
      </c>
      <c r="C20" s="277" t="s">
        <v>2481</v>
      </c>
      <c r="D20" s="418"/>
      <c r="E20" s="419"/>
      <c r="F20" s="420"/>
      <c r="G20" s="276">
        <f t="shared" si="5"/>
        <v>0</v>
      </c>
      <c r="H20" s="283"/>
      <c r="I20" s="284"/>
      <c r="J20" s="285"/>
      <c r="K20" s="276">
        <f t="shared" si="6"/>
        <v>0</v>
      </c>
      <c r="L20" s="283"/>
      <c r="M20" s="284"/>
      <c r="N20" s="285"/>
      <c r="O20" s="276">
        <f t="shared" si="7"/>
        <v>0</v>
      </c>
      <c r="P20" s="283"/>
      <c r="Q20" s="284"/>
      <c r="R20" s="285"/>
      <c r="S20" s="276">
        <f t="shared" si="8"/>
        <v>0</v>
      </c>
    </row>
    <row r="21" spans="2:19" s="260" customFormat="1" ht="28.5" x14ac:dyDescent="0.25">
      <c r="B21" s="273">
        <v>4</v>
      </c>
      <c r="C21" s="277" t="s">
        <v>2482</v>
      </c>
      <c r="D21" s="418"/>
      <c r="E21" s="419"/>
      <c r="F21" s="420"/>
      <c r="G21" s="276">
        <f t="shared" si="5"/>
        <v>0</v>
      </c>
      <c r="H21" s="283"/>
      <c r="I21" s="284"/>
      <c r="J21" s="285"/>
      <c r="K21" s="276">
        <f t="shared" si="6"/>
        <v>0</v>
      </c>
      <c r="L21" s="283"/>
      <c r="M21" s="284"/>
      <c r="N21" s="285"/>
      <c r="O21" s="276">
        <f t="shared" si="7"/>
        <v>0</v>
      </c>
      <c r="P21" s="283"/>
      <c r="Q21" s="284"/>
      <c r="R21" s="285"/>
      <c r="S21" s="276">
        <f t="shared" si="8"/>
        <v>0</v>
      </c>
    </row>
    <row r="22" spans="2:19" s="260" customFormat="1" ht="28.5" x14ac:dyDescent="0.25">
      <c r="B22" s="273">
        <v>5</v>
      </c>
      <c r="C22" s="277" t="s">
        <v>2483</v>
      </c>
      <c r="D22" s="418"/>
      <c r="E22" s="419"/>
      <c r="F22" s="420"/>
      <c r="G22" s="276">
        <f t="shared" si="5"/>
        <v>0</v>
      </c>
      <c r="H22" s="283"/>
      <c r="I22" s="284"/>
      <c r="J22" s="285"/>
      <c r="K22" s="276">
        <f t="shared" si="6"/>
        <v>0</v>
      </c>
      <c r="L22" s="283"/>
      <c r="M22" s="284"/>
      <c r="N22" s="285"/>
      <c r="O22" s="276">
        <f t="shared" si="7"/>
        <v>0</v>
      </c>
      <c r="P22" s="283"/>
      <c r="Q22" s="284"/>
      <c r="R22" s="285"/>
      <c r="S22" s="276">
        <f t="shared" si="8"/>
        <v>0</v>
      </c>
    </row>
    <row r="23" spans="2:19" s="260" customFormat="1" ht="28.5" x14ac:dyDescent="0.25">
      <c r="B23" s="273">
        <v>6</v>
      </c>
      <c r="C23" s="277" t="s">
        <v>2484</v>
      </c>
      <c r="D23" s="418"/>
      <c r="E23" s="419"/>
      <c r="F23" s="420"/>
      <c r="G23" s="276">
        <f t="shared" si="5"/>
        <v>0</v>
      </c>
      <c r="H23" s="283"/>
      <c r="I23" s="284"/>
      <c r="J23" s="285"/>
      <c r="K23" s="276">
        <f t="shared" si="6"/>
        <v>0</v>
      </c>
      <c r="L23" s="283"/>
      <c r="M23" s="284"/>
      <c r="N23" s="285"/>
      <c r="O23" s="276">
        <f t="shared" si="7"/>
        <v>0</v>
      </c>
      <c r="P23" s="283"/>
      <c r="Q23" s="284"/>
      <c r="R23" s="285"/>
      <c r="S23" s="276">
        <f t="shared" si="8"/>
        <v>0</v>
      </c>
    </row>
    <row r="24" spans="2:19" s="260" customFormat="1" ht="28.5" x14ac:dyDescent="0.25">
      <c r="B24" s="273">
        <v>7</v>
      </c>
      <c r="C24" s="277" t="s">
        <v>2485</v>
      </c>
      <c r="D24" s="418"/>
      <c r="E24" s="419"/>
      <c r="F24" s="420"/>
      <c r="G24" s="276">
        <f t="shared" si="5"/>
        <v>0</v>
      </c>
      <c r="H24" s="283"/>
      <c r="I24" s="284"/>
      <c r="J24" s="285"/>
      <c r="K24" s="276">
        <f t="shared" si="6"/>
        <v>0</v>
      </c>
      <c r="L24" s="283"/>
      <c r="M24" s="284"/>
      <c r="N24" s="285"/>
      <c r="O24" s="276">
        <f t="shared" si="7"/>
        <v>0</v>
      </c>
      <c r="P24" s="283"/>
      <c r="Q24" s="284"/>
      <c r="R24" s="285"/>
      <c r="S24" s="276">
        <f t="shared" si="8"/>
        <v>0</v>
      </c>
    </row>
    <row r="25" spans="2:19" s="260" customFormat="1" ht="44.25" customHeight="1" x14ac:dyDescent="0.25">
      <c r="B25" s="273">
        <v>8</v>
      </c>
      <c r="C25" s="277" t="s">
        <v>2486</v>
      </c>
      <c r="D25" s="418"/>
      <c r="E25" s="419"/>
      <c r="F25" s="420"/>
      <c r="G25" s="276">
        <f t="shared" si="5"/>
        <v>0</v>
      </c>
      <c r="H25" s="283"/>
      <c r="I25" s="284"/>
      <c r="J25" s="285"/>
      <c r="K25" s="276">
        <f t="shared" si="6"/>
        <v>0</v>
      </c>
      <c r="L25" s="283"/>
      <c r="M25" s="284"/>
      <c r="N25" s="285"/>
      <c r="O25" s="276">
        <f t="shared" si="7"/>
        <v>0</v>
      </c>
      <c r="P25" s="283"/>
      <c r="Q25" s="284"/>
      <c r="R25" s="285"/>
      <c r="S25" s="276">
        <f t="shared" si="8"/>
        <v>0</v>
      </c>
    </row>
    <row r="26" spans="2:19" s="260" customFormat="1" x14ac:dyDescent="0.25">
      <c r="B26" s="273">
        <v>9</v>
      </c>
      <c r="C26" s="286" t="s">
        <v>2487</v>
      </c>
      <c r="D26" s="418"/>
      <c r="E26" s="419"/>
      <c r="F26" s="420"/>
      <c r="G26" s="276">
        <f t="shared" si="5"/>
        <v>0</v>
      </c>
      <c r="H26" s="283"/>
      <c r="I26" s="284"/>
      <c r="J26" s="285"/>
      <c r="K26" s="276">
        <f t="shared" si="6"/>
        <v>0</v>
      </c>
      <c r="L26" s="283"/>
      <c r="M26" s="284"/>
      <c r="N26" s="285"/>
      <c r="O26" s="276">
        <f t="shared" si="7"/>
        <v>0</v>
      </c>
      <c r="P26" s="283"/>
      <c r="Q26" s="284"/>
      <c r="R26" s="285"/>
      <c r="S26" s="276">
        <f t="shared" si="8"/>
        <v>0</v>
      </c>
    </row>
    <row r="27" spans="2:19" s="260" customFormat="1" ht="15" thickBot="1" x14ac:dyDescent="0.3">
      <c r="B27" s="273" t="s">
        <v>2476</v>
      </c>
      <c r="C27" s="421"/>
      <c r="D27" s="418"/>
      <c r="E27" s="419"/>
      <c r="F27" s="420"/>
      <c r="G27" s="276">
        <f t="shared" si="5"/>
        <v>0</v>
      </c>
      <c r="H27" s="283"/>
      <c r="I27" s="284"/>
      <c r="J27" s="285"/>
      <c r="K27" s="276">
        <f t="shared" si="6"/>
        <v>0</v>
      </c>
      <c r="L27" s="283"/>
      <c r="M27" s="284"/>
      <c r="N27" s="285"/>
      <c r="O27" s="276">
        <f t="shared" si="7"/>
        <v>0</v>
      </c>
      <c r="P27" s="283"/>
      <c r="Q27" s="284"/>
      <c r="R27" s="285"/>
      <c r="S27" s="276">
        <f t="shared" si="8"/>
        <v>0</v>
      </c>
    </row>
    <row r="28" spans="2:19" s="260" customFormat="1" x14ac:dyDescent="0.25">
      <c r="B28" s="268" t="s">
        <v>2488</v>
      </c>
      <c r="C28" s="269" t="s">
        <v>2489</v>
      </c>
      <c r="D28" s="270"/>
      <c r="E28" s="271"/>
      <c r="F28" s="271"/>
      <c r="G28" s="272"/>
      <c r="H28" s="270"/>
      <c r="I28" s="271"/>
      <c r="J28" s="271"/>
      <c r="K28" s="272"/>
      <c r="L28" s="270"/>
      <c r="M28" s="271"/>
      <c r="N28" s="271"/>
      <c r="O28" s="272"/>
      <c r="P28" s="270"/>
      <c r="Q28" s="271"/>
      <c r="R28" s="271"/>
      <c r="S28" s="272"/>
    </row>
    <row r="29" spans="2:19" s="260" customFormat="1" ht="42.75" x14ac:dyDescent="0.25">
      <c r="B29" s="273">
        <v>1</v>
      </c>
      <c r="C29" s="277" t="s">
        <v>2490</v>
      </c>
      <c r="D29" s="418"/>
      <c r="E29" s="419"/>
      <c r="F29" s="420"/>
      <c r="G29" s="276">
        <f>SUM(E29:F29)</f>
        <v>0</v>
      </c>
      <c r="H29" s="283"/>
      <c r="I29" s="284"/>
      <c r="J29" s="285"/>
      <c r="K29" s="276">
        <f>SUM(I29:J29)</f>
        <v>0</v>
      </c>
      <c r="L29" s="283"/>
      <c r="M29" s="284"/>
      <c r="N29" s="285"/>
      <c r="O29" s="276">
        <f>SUM(M29:N29)</f>
        <v>0</v>
      </c>
      <c r="P29" s="283"/>
      <c r="Q29" s="284"/>
      <c r="R29" s="285"/>
      <c r="S29" s="276">
        <f>SUM(Q29:R29)</f>
        <v>0</v>
      </c>
    </row>
    <row r="30" spans="2:19" s="260" customFormat="1" ht="15" thickBot="1" x14ac:dyDescent="0.3">
      <c r="B30" s="278" t="s">
        <v>2491</v>
      </c>
      <c r="C30" s="417"/>
      <c r="D30" s="418"/>
      <c r="E30" s="419"/>
      <c r="F30" s="420"/>
      <c r="G30" s="287">
        <f>SUM(E30:F30)</f>
        <v>0</v>
      </c>
      <c r="H30" s="283"/>
      <c r="I30" s="284"/>
      <c r="J30" s="285"/>
      <c r="K30" s="287">
        <f>SUM(I30:J30)</f>
        <v>0</v>
      </c>
      <c r="L30" s="283"/>
      <c r="M30" s="284"/>
      <c r="N30" s="285"/>
      <c r="O30" s="287">
        <f>SUM(M30:N30)</f>
        <v>0</v>
      </c>
      <c r="P30" s="283"/>
      <c r="Q30" s="284"/>
      <c r="R30" s="285"/>
      <c r="S30" s="287">
        <f>SUM(Q30:R30)</f>
        <v>0</v>
      </c>
    </row>
    <row r="31" spans="2:19" ht="15" thickBot="1" x14ac:dyDescent="0.3">
      <c r="B31" s="288"/>
      <c r="D31" s="377" t="s">
        <v>2492</v>
      </c>
      <c r="E31" s="378"/>
      <c r="F31" s="378"/>
      <c r="G31" s="289">
        <f>SUM(G7:G30)</f>
        <v>0</v>
      </c>
      <c r="H31" s="377" t="s">
        <v>2492</v>
      </c>
      <c r="I31" s="378"/>
      <c r="J31" s="378"/>
      <c r="K31" s="289">
        <f>SUM(K7:K30)</f>
        <v>0</v>
      </c>
      <c r="L31" s="377" t="s">
        <v>2492</v>
      </c>
      <c r="M31" s="378"/>
      <c r="N31" s="378"/>
      <c r="O31" s="289">
        <f>SUM(O7:O30)</f>
        <v>0</v>
      </c>
      <c r="P31" s="377" t="s">
        <v>2492</v>
      </c>
      <c r="Q31" s="378"/>
      <c r="R31" s="378"/>
      <c r="S31" s="289">
        <f>SUM(S7:S30)</f>
        <v>0</v>
      </c>
    </row>
    <row r="32" spans="2:19" ht="15" thickBot="1" x14ac:dyDescent="0.3">
      <c r="B32" s="288"/>
      <c r="D32" s="383"/>
      <c r="E32" s="383"/>
      <c r="F32" s="383"/>
      <c r="G32" s="383"/>
      <c r="H32" s="383"/>
      <c r="I32" s="383"/>
      <c r="J32" s="383"/>
      <c r="K32" s="383"/>
      <c r="L32" s="383"/>
      <c r="M32" s="383"/>
      <c r="N32" s="383"/>
      <c r="O32" s="383"/>
      <c r="P32" s="383"/>
      <c r="Q32" s="383"/>
      <c r="R32" s="383"/>
      <c r="S32" s="383"/>
    </row>
    <row r="33" spans="2:19" s="260" customFormat="1" x14ac:dyDescent="0.25">
      <c r="B33" s="268" t="s">
        <v>2493</v>
      </c>
      <c r="C33" s="269" t="s">
        <v>2494</v>
      </c>
      <c r="D33" s="270"/>
      <c r="E33" s="281"/>
      <c r="F33" s="281"/>
      <c r="G33" s="282"/>
      <c r="H33" s="270"/>
      <c r="I33" s="281"/>
      <c r="J33" s="281"/>
      <c r="K33" s="282"/>
      <c r="L33" s="270"/>
      <c r="M33" s="281"/>
      <c r="N33" s="281"/>
      <c r="O33" s="282"/>
      <c r="P33" s="270"/>
      <c r="Q33" s="281"/>
      <c r="R33" s="281"/>
      <c r="S33" s="282"/>
    </row>
    <row r="34" spans="2:19" s="260" customFormat="1" x14ac:dyDescent="0.25">
      <c r="B34" s="273">
        <v>1</v>
      </c>
      <c r="C34" s="277" t="s">
        <v>2495</v>
      </c>
      <c r="D34" s="418"/>
      <c r="E34" s="419"/>
      <c r="F34" s="420"/>
      <c r="G34" s="276">
        <f t="shared" ref="G34:G35" si="9">SUM(E34:F34)</f>
        <v>0</v>
      </c>
      <c r="H34" s="283"/>
      <c r="I34" s="284"/>
      <c r="J34" s="285"/>
      <c r="K34" s="276">
        <f t="shared" ref="K34:K35" si="10">SUM(I34:J34)</f>
        <v>0</v>
      </c>
      <c r="L34" s="283"/>
      <c r="M34" s="284"/>
      <c r="N34" s="285"/>
      <c r="O34" s="276">
        <f t="shared" ref="O34:O35" si="11">SUM(M34:N34)</f>
        <v>0</v>
      </c>
      <c r="P34" s="283"/>
      <c r="Q34" s="284"/>
      <c r="R34" s="285"/>
      <c r="S34" s="276">
        <f>SUM(Q34:R34)</f>
        <v>0</v>
      </c>
    </row>
    <row r="35" spans="2:19" s="260" customFormat="1" ht="28.5" x14ac:dyDescent="0.25">
      <c r="B35" s="290">
        <v>2</v>
      </c>
      <c r="C35" s="291" t="s">
        <v>2496</v>
      </c>
      <c r="D35" s="422"/>
      <c r="E35" s="423"/>
      <c r="F35" s="424"/>
      <c r="G35" s="276">
        <f t="shared" si="9"/>
        <v>0</v>
      </c>
      <c r="H35" s="292"/>
      <c r="I35" s="293"/>
      <c r="J35" s="294"/>
      <c r="K35" s="276">
        <f t="shared" si="10"/>
        <v>0</v>
      </c>
      <c r="L35" s="292"/>
      <c r="M35" s="293"/>
      <c r="N35" s="294"/>
      <c r="O35" s="276">
        <f t="shared" si="11"/>
        <v>0</v>
      </c>
      <c r="P35" s="292"/>
      <c r="Q35" s="293"/>
      <c r="R35" s="294"/>
      <c r="S35" s="276">
        <f>SUM(Q35:R35)</f>
        <v>0</v>
      </c>
    </row>
    <row r="36" spans="2:19" s="260" customFormat="1" ht="15" thickBot="1" x14ac:dyDescent="0.3">
      <c r="B36" s="278" t="s">
        <v>2497</v>
      </c>
      <c r="C36" s="417"/>
      <c r="D36" s="425"/>
      <c r="E36" s="426"/>
      <c r="F36" s="427"/>
      <c r="G36" s="287">
        <f>SUM(E36:F36)</f>
        <v>0</v>
      </c>
      <c r="H36" s="295"/>
      <c r="I36" s="296"/>
      <c r="J36" s="297"/>
      <c r="K36" s="287">
        <f>SUM(I36:J36)</f>
        <v>0</v>
      </c>
      <c r="L36" s="295"/>
      <c r="M36" s="296"/>
      <c r="N36" s="297"/>
      <c r="O36" s="287">
        <f>SUM(M36:N36)</f>
        <v>0</v>
      </c>
      <c r="P36" s="295"/>
      <c r="Q36" s="296"/>
      <c r="R36" s="297"/>
      <c r="S36" s="287">
        <f>SUM(Q36:R36)</f>
        <v>0</v>
      </c>
    </row>
    <row r="37" spans="2:19" ht="15" thickBot="1" x14ac:dyDescent="0.3">
      <c r="B37" s="288"/>
      <c r="D37" s="377" t="s">
        <v>2498</v>
      </c>
      <c r="E37" s="378"/>
      <c r="F37" s="378"/>
      <c r="G37" s="289">
        <f>SUM(G34:G36)</f>
        <v>0</v>
      </c>
      <c r="H37" s="377" t="s">
        <v>2498</v>
      </c>
      <c r="I37" s="378"/>
      <c r="J37" s="378"/>
      <c r="K37" s="298">
        <f>SUM(K34:K36)</f>
        <v>0</v>
      </c>
      <c r="L37" s="377" t="s">
        <v>2498</v>
      </c>
      <c r="M37" s="378"/>
      <c r="N37" s="378"/>
      <c r="O37" s="289">
        <f>SUM(O34:O36)</f>
        <v>0</v>
      </c>
      <c r="P37" s="377" t="s">
        <v>2498</v>
      </c>
      <c r="Q37" s="378"/>
      <c r="R37" s="378"/>
      <c r="S37" s="289">
        <f>SUM(S34:S36)</f>
        <v>0</v>
      </c>
    </row>
    <row r="38" spans="2:19" ht="15.75" customHeight="1" thickBot="1" x14ac:dyDescent="0.3">
      <c r="D38" s="385"/>
      <c r="E38" s="383"/>
      <c r="F38" s="383"/>
      <c r="G38" s="383"/>
      <c r="H38" s="383"/>
      <c r="I38" s="383"/>
      <c r="J38" s="383"/>
      <c r="K38" s="383"/>
      <c r="L38" s="383"/>
      <c r="M38" s="383"/>
      <c r="N38" s="383"/>
      <c r="O38" s="383"/>
      <c r="P38" s="383"/>
      <c r="Q38" s="383"/>
      <c r="R38" s="383"/>
      <c r="S38" s="386"/>
    </row>
    <row r="39" spans="2:19" ht="15.75" customHeight="1" thickBot="1" x14ac:dyDescent="0.3">
      <c r="D39" s="381" t="s">
        <v>2463</v>
      </c>
      <c r="E39" s="382"/>
      <c r="F39" s="387"/>
      <c r="H39" s="299"/>
      <c r="I39" s="299"/>
      <c r="J39" s="299"/>
      <c r="K39" s="299"/>
      <c r="L39" s="300"/>
      <c r="M39" s="301"/>
      <c r="N39" s="301"/>
      <c r="O39" s="302"/>
      <c r="P39" s="300"/>
      <c r="Q39" s="301"/>
      <c r="R39" s="301"/>
      <c r="S39" s="302"/>
    </row>
    <row r="40" spans="2:19" ht="15.75" customHeight="1" thickBot="1" x14ac:dyDescent="0.3">
      <c r="D40" s="381" t="s">
        <v>2436</v>
      </c>
      <c r="E40" s="382"/>
      <c r="F40" s="387"/>
      <c r="G40" s="299"/>
      <c r="H40" s="299"/>
      <c r="I40" s="299"/>
      <c r="J40" s="299"/>
      <c r="K40" s="299"/>
      <c r="L40" s="300"/>
      <c r="M40" s="301"/>
      <c r="N40" s="301"/>
      <c r="O40" s="302"/>
      <c r="P40" s="300"/>
      <c r="Q40" s="301"/>
      <c r="R40" s="301"/>
      <c r="S40" s="302"/>
    </row>
    <row r="41" spans="2:19" ht="15" thickBot="1" x14ac:dyDescent="0.3">
      <c r="B41" s="288"/>
      <c r="D41" s="377" t="s">
        <v>2499</v>
      </c>
      <c r="E41" s="378"/>
      <c r="F41" s="378"/>
      <c r="G41" s="289">
        <f>G31+G37</f>
        <v>0</v>
      </c>
      <c r="H41" s="377" t="s">
        <v>2499</v>
      </c>
      <c r="I41" s="378"/>
      <c r="J41" s="378"/>
      <c r="K41" s="298">
        <f>K31+K37</f>
        <v>0</v>
      </c>
      <c r="L41" s="377" t="s">
        <v>2499</v>
      </c>
      <c r="M41" s="378"/>
      <c r="N41" s="378"/>
      <c r="O41" s="289">
        <f>O31+O37</f>
        <v>0</v>
      </c>
      <c r="P41" s="377" t="s">
        <v>2499</v>
      </c>
      <c r="Q41" s="378"/>
      <c r="R41" s="378"/>
      <c r="S41" s="289">
        <f>S31+S37</f>
        <v>0</v>
      </c>
    </row>
    <row r="44" spans="2:19" x14ac:dyDescent="0.25">
      <c r="D44" s="384"/>
      <c r="E44" s="384"/>
      <c r="F44" s="384"/>
    </row>
  </sheetData>
  <sheetProtection algorithmName="SHA-512" hashValue="EzTGNuYh6FICHKyMzj4OFt//Xv1i+l5WtZpnI2jgWSCuHP8SX3iKAAZ2SZYEfibcuhx4XjKHVeNWHsKdEPbDXA==" saltValue="PChYZWSHS+7gLPzIMBUDEQ==" spinCount="100000" sheet="1" objects="1" scenarios="1" selectLockedCells="1"/>
  <mergeCells count="25">
    <mergeCell ref="D44:F44"/>
    <mergeCell ref="D38:S38"/>
    <mergeCell ref="D39:F39"/>
    <mergeCell ref="D40:F40"/>
    <mergeCell ref="D41:F41"/>
    <mergeCell ref="H41:J41"/>
    <mergeCell ref="L41:N41"/>
    <mergeCell ref="P41:R41"/>
    <mergeCell ref="D32:G32"/>
    <mergeCell ref="H32:K32"/>
    <mergeCell ref="L32:O32"/>
    <mergeCell ref="P32:S32"/>
    <mergeCell ref="D37:F37"/>
    <mergeCell ref="H37:J37"/>
    <mergeCell ref="L37:N37"/>
    <mergeCell ref="P37:R37"/>
    <mergeCell ref="D31:F31"/>
    <mergeCell ref="H31:J31"/>
    <mergeCell ref="L31:N31"/>
    <mergeCell ref="P31:R31"/>
    <mergeCell ref="B4:C4"/>
    <mergeCell ref="D4:E4"/>
    <mergeCell ref="H4:I4"/>
    <mergeCell ref="L4:M4"/>
    <mergeCell ref="P4:Q4"/>
  </mergeCells>
  <conditionalFormatting sqref="C29:C30 C34:C36 C7:C16 C18:C27">
    <cfRule type="cellIs" dxfId="41" priority="18" operator="greaterThan">
      <formula>0</formula>
    </cfRule>
  </conditionalFormatting>
  <conditionalFormatting sqref="D7:F16">
    <cfRule type="cellIs" dxfId="40" priority="17" operator="greaterThan">
      <formula>0</formula>
    </cfRule>
  </conditionalFormatting>
  <conditionalFormatting sqref="D18:F27">
    <cfRule type="cellIs" dxfId="39" priority="16" operator="greaterThan">
      <formula>0</formula>
    </cfRule>
  </conditionalFormatting>
  <conditionalFormatting sqref="D29:F30">
    <cfRule type="cellIs" dxfId="38" priority="15" operator="greaterThan">
      <formula>0</formula>
    </cfRule>
  </conditionalFormatting>
  <conditionalFormatting sqref="D34:F36">
    <cfRule type="cellIs" dxfId="37" priority="14" operator="greaterThan">
      <formula>0</formula>
    </cfRule>
  </conditionalFormatting>
  <conditionalFormatting sqref="H7:J16">
    <cfRule type="cellIs" dxfId="36" priority="13" operator="greaterThan">
      <formula>0</formula>
    </cfRule>
  </conditionalFormatting>
  <conditionalFormatting sqref="H18:J27">
    <cfRule type="cellIs" dxfId="35" priority="12" operator="greaterThan">
      <formula>0</formula>
    </cfRule>
  </conditionalFormatting>
  <conditionalFormatting sqref="H29:J30">
    <cfRule type="cellIs" dxfId="34" priority="11" operator="greaterThan">
      <formula>0</formula>
    </cfRule>
  </conditionalFormatting>
  <conditionalFormatting sqref="H34:J36">
    <cfRule type="cellIs" dxfId="33" priority="10" operator="greaterThan">
      <formula>0</formula>
    </cfRule>
  </conditionalFormatting>
  <conditionalFormatting sqref="L7:N16">
    <cfRule type="cellIs" dxfId="32" priority="9" operator="greaterThan">
      <formula>0</formula>
    </cfRule>
  </conditionalFormatting>
  <conditionalFormatting sqref="L18:N27">
    <cfRule type="cellIs" dxfId="31" priority="8" operator="greaterThan">
      <formula>0</formula>
    </cfRule>
  </conditionalFormatting>
  <conditionalFormatting sqref="L29:N30">
    <cfRule type="cellIs" dxfId="30" priority="7" operator="greaterThan">
      <formula>0</formula>
    </cfRule>
  </conditionalFormatting>
  <conditionalFormatting sqref="L34:N36">
    <cfRule type="cellIs" dxfId="29" priority="6" operator="greaterThan">
      <formula>0</formula>
    </cfRule>
  </conditionalFormatting>
  <conditionalFormatting sqref="P7:R16">
    <cfRule type="cellIs" dxfId="28" priority="5" operator="greaterThan">
      <formula>0</formula>
    </cfRule>
  </conditionalFormatting>
  <conditionalFormatting sqref="P18:R27">
    <cfRule type="cellIs" dxfId="27" priority="4" operator="greaterThan">
      <formula>0</formula>
    </cfRule>
  </conditionalFormatting>
  <conditionalFormatting sqref="P29:R30">
    <cfRule type="cellIs" dxfId="26" priority="3" operator="greaterThan">
      <formula>0</formula>
    </cfRule>
  </conditionalFormatting>
  <conditionalFormatting sqref="P34:R36">
    <cfRule type="cellIs" dxfId="25" priority="2" operator="greaterThan">
      <formula>0</formula>
    </cfRule>
  </conditionalFormatting>
  <conditionalFormatting sqref="C2">
    <cfRule type="cellIs" dxfId="24" priority="1" operator="greaterThan">
      <formula>0</formula>
    </cfRule>
  </conditionalFormatting>
  <pageMargins left="0.39370078740157483" right="0" top="0.39370078740157483" bottom="0" header="0" footer="0"/>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zoomScaleNormal="100" workbookViewId="0">
      <selection activeCell="C19" sqref="C19"/>
    </sheetView>
  </sheetViews>
  <sheetFormatPr defaultColWidth="8.7109375" defaultRowHeight="15" x14ac:dyDescent="0.25"/>
  <cols>
    <col min="1" max="1" width="44.5703125" style="214" customWidth="1"/>
    <col min="2" max="3" width="50.7109375" style="214" customWidth="1"/>
    <col min="4" max="4" width="28.42578125" style="214" bestFit="1" customWidth="1"/>
    <col min="5" max="5" width="19.42578125" style="214" bestFit="1" customWidth="1"/>
    <col min="6" max="6" width="14.140625" style="214" bestFit="1" customWidth="1"/>
    <col min="7" max="7" width="25.28515625" style="214" customWidth="1"/>
    <col min="8" max="8" width="13.28515625" style="214" customWidth="1"/>
    <col min="9" max="16384" width="8.7109375" style="214"/>
  </cols>
  <sheetData>
    <row r="1" spans="1:8" ht="18" x14ac:dyDescent="0.25">
      <c r="A1" s="303"/>
      <c r="D1" s="215" t="s">
        <v>2421</v>
      </c>
      <c r="E1" s="304">
        <f>SUM(G$14:G$226)</f>
        <v>0</v>
      </c>
      <c r="F1" s="216"/>
      <c r="G1" s="216"/>
    </row>
    <row r="2" spans="1:8" x14ac:dyDescent="0.25">
      <c r="D2" s="215" t="s">
        <v>2422</v>
      </c>
      <c r="E2" s="304">
        <f>SUM(F$14:F$226)</f>
        <v>0</v>
      </c>
    </row>
    <row r="3" spans="1:8" x14ac:dyDescent="0.25">
      <c r="B3" s="305"/>
      <c r="D3" s="215" t="s">
        <v>2423</v>
      </c>
      <c r="E3" s="304">
        <f>SUM(E$14:E$226)</f>
        <v>0</v>
      </c>
    </row>
    <row r="4" spans="1:8" x14ac:dyDescent="0.25">
      <c r="B4" s="305"/>
      <c r="D4" s="215" t="s">
        <v>2424</v>
      </c>
      <c r="E4" s="304">
        <f>SUM(H$14:H$226)</f>
        <v>0</v>
      </c>
    </row>
    <row r="8" spans="1:8" ht="15.75" thickBot="1" x14ac:dyDescent="0.3"/>
    <row r="9" spans="1:8" ht="15.75" thickBot="1" x14ac:dyDescent="0.3">
      <c r="A9" s="218" t="s">
        <v>2537</v>
      </c>
      <c r="B9" s="219" t="s">
        <v>2425</v>
      </c>
    </row>
    <row r="10" spans="1:8" x14ac:dyDescent="0.25">
      <c r="A10" s="222" t="s">
        <v>122</v>
      </c>
      <c r="B10" s="306" t="s">
        <v>2271</v>
      </c>
    </row>
    <row r="11" spans="1:8" x14ac:dyDescent="0.25">
      <c r="A11" s="224" t="s">
        <v>3</v>
      </c>
      <c r="B11" s="223" t="s">
        <v>413</v>
      </c>
    </row>
    <row r="12" spans="1:8" ht="15.75" thickBot="1" x14ac:dyDescent="0.3">
      <c r="A12" s="225" t="s">
        <v>121</v>
      </c>
      <c r="B12" s="307" t="s">
        <v>2426</v>
      </c>
    </row>
    <row r="13" spans="1:8" x14ac:dyDescent="0.25">
      <c r="A13" s="308" t="s">
        <v>2500</v>
      </c>
      <c r="B13" s="229" t="s">
        <v>2432</v>
      </c>
      <c r="C13" s="229" t="s">
        <v>2501</v>
      </c>
      <c r="D13" s="229" t="s">
        <v>2502</v>
      </c>
      <c r="E13" s="229" t="s">
        <v>2503</v>
      </c>
      <c r="F13" s="229" t="s">
        <v>2436</v>
      </c>
      <c r="G13" s="229" t="s">
        <v>2504</v>
      </c>
      <c r="H13" s="309" t="s">
        <v>2438</v>
      </c>
    </row>
    <row r="14" spans="1:8" ht="30.75" customHeight="1" x14ac:dyDescent="0.25">
      <c r="A14" s="310" t="s">
        <v>2505</v>
      </c>
      <c r="B14" s="231"/>
      <c r="C14" s="231"/>
      <c r="D14" s="231"/>
      <c r="E14" s="311"/>
      <c r="F14" s="311"/>
      <c r="G14" s="312" t="str">
        <f t="shared" ref="G14:G27" si="0">IF(E14="",IF(F14="","",F14),E14+F14)</f>
        <v/>
      </c>
      <c r="H14" s="313">
        <f t="shared" ref="H14:H27" si="1">IF(RIGHT(A14,3)="(*)",0,IF(OR(ISBLANK(D14),D14&lt;1),SUM(E14:F14),(SUM(E14:F14)/(1.5*D14))))</f>
        <v>0</v>
      </c>
    </row>
    <row r="15" spans="1:8" ht="30.75" customHeight="1" x14ac:dyDescent="0.25">
      <c r="A15" s="310" t="s">
        <v>2506</v>
      </c>
      <c r="B15" s="231"/>
      <c r="C15" s="231"/>
      <c r="D15" s="231"/>
      <c r="E15" s="311"/>
      <c r="F15" s="311"/>
      <c r="G15" s="312" t="str">
        <f t="shared" si="0"/>
        <v/>
      </c>
      <c r="H15" s="313">
        <f t="shared" si="1"/>
        <v>0</v>
      </c>
    </row>
    <row r="16" spans="1:8" ht="30.75" customHeight="1" x14ac:dyDescent="0.25">
      <c r="A16" s="310" t="s">
        <v>2507</v>
      </c>
      <c r="B16" s="231"/>
      <c r="C16" s="231"/>
      <c r="D16" s="231"/>
      <c r="E16" s="311"/>
      <c r="F16" s="311"/>
      <c r="G16" s="312" t="str">
        <f t="shared" si="0"/>
        <v/>
      </c>
      <c r="H16" s="313">
        <f t="shared" si="1"/>
        <v>0</v>
      </c>
    </row>
    <row r="17" spans="1:8" ht="30.75" customHeight="1" x14ac:dyDescent="0.25">
      <c r="A17" s="310" t="s">
        <v>2508</v>
      </c>
      <c r="B17" s="314"/>
      <c r="C17" s="231"/>
      <c r="D17" s="231"/>
      <c r="E17" s="311"/>
      <c r="F17" s="311"/>
      <c r="G17" s="312" t="str">
        <f t="shared" si="0"/>
        <v/>
      </c>
      <c r="H17" s="313">
        <f t="shared" si="1"/>
        <v>0</v>
      </c>
    </row>
    <row r="18" spans="1:8" ht="30.75" customHeight="1" x14ac:dyDescent="0.25">
      <c r="A18" s="310" t="s">
        <v>2509</v>
      </c>
      <c r="B18" s="314"/>
      <c r="C18" s="231"/>
      <c r="D18" s="231"/>
      <c r="E18" s="311"/>
      <c r="F18" s="311"/>
      <c r="G18" s="312" t="str">
        <f t="shared" si="0"/>
        <v/>
      </c>
      <c r="H18" s="313">
        <f t="shared" si="1"/>
        <v>0</v>
      </c>
    </row>
    <row r="19" spans="1:8" ht="30.75" customHeight="1" x14ac:dyDescent="0.25">
      <c r="A19" s="310" t="s">
        <v>2510</v>
      </c>
      <c r="B19" s="314"/>
      <c r="C19" s="231"/>
      <c r="D19" s="231"/>
      <c r="E19" s="311"/>
      <c r="F19" s="311"/>
      <c r="G19" s="312" t="str">
        <f t="shared" si="0"/>
        <v/>
      </c>
      <c r="H19" s="313">
        <f t="shared" si="1"/>
        <v>0</v>
      </c>
    </row>
    <row r="20" spans="1:8" ht="30.75" customHeight="1" x14ac:dyDescent="0.25">
      <c r="A20" s="310" t="s">
        <v>2511</v>
      </c>
      <c r="B20" s="231"/>
      <c r="C20" s="231"/>
      <c r="D20" s="231"/>
      <c r="E20" s="311"/>
      <c r="F20" s="311"/>
      <c r="G20" s="312" t="str">
        <f t="shared" si="0"/>
        <v/>
      </c>
      <c r="H20" s="313">
        <f t="shared" si="1"/>
        <v>0</v>
      </c>
    </row>
    <row r="21" spans="1:8" ht="30.75" customHeight="1" x14ac:dyDescent="0.25">
      <c r="A21" s="310" t="s">
        <v>2512</v>
      </c>
      <c r="B21" s="231"/>
      <c r="C21" s="231"/>
      <c r="D21" s="231"/>
      <c r="E21" s="311"/>
      <c r="F21" s="311"/>
      <c r="G21" s="312" t="str">
        <f t="shared" si="0"/>
        <v/>
      </c>
      <c r="H21" s="313">
        <f t="shared" si="1"/>
        <v>0</v>
      </c>
    </row>
    <row r="22" spans="1:8" ht="30.75" customHeight="1" x14ac:dyDescent="0.25">
      <c r="A22" s="310" t="s">
        <v>2513</v>
      </c>
      <c r="B22" s="231"/>
      <c r="C22" s="231"/>
      <c r="D22" s="231"/>
      <c r="E22" s="311"/>
      <c r="F22" s="311"/>
      <c r="G22" s="312" t="str">
        <f t="shared" si="0"/>
        <v/>
      </c>
      <c r="H22" s="313">
        <f t="shared" si="1"/>
        <v>0</v>
      </c>
    </row>
    <row r="23" spans="1:8" ht="30.75" customHeight="1" x14ac:dyDescent="0.25">
      <c r="A23" s="310" t="s">
        <v>2514</v>
      </c>
      <c r="B23" s="231"/>
      <c r="C23" s="231"/>
      <c r="D23" s="231"/>
      <c r="E23" s="311"/>
      <c r="F23" s="311"/>
      <c r="G23" s="312" t="str">
        <f t="shared" si="0"/>
        <v/>
      </c>
      <c r="H23" s="313">
        <f t="shared" si="1"/>
        <v>0</v>
      </c>
    </row>
    <row r="24" spans="1:8" ht="30.75" customHeight="1" x14ac:dyDescent="0.25">
      <c r="A24" s="310" t="s">
        <v>2515</v>
      </c>
      <c r="B24" s="231"/>
      <c r="C24" s="231"/>
      <c r="D24" s="231"/>
      <c r="E24" s="311"/>
      <c r="F24" s="311"/>
      <c r="G24" s="312" t="str">
        <f t="shared" si="0"/>
        <v/>
      </c>
      <c r="H24" s="313">
        <f t="shared" si="1"/>
        <v>0</v>
      </c>
    </row>
    <row r="25" spans="1:8" ht="30.75" customHeight="1" x14ac:dyDescent="0.25">
      <c r="A25" s="310" t="s">
        <v>2516</v>
      </c>
      <c r="B25" s="231"/>
      <c r="C25" s="231"/>
      <c r="D25" s="231"/>
      <c r="E25" s="311"/>
      <c r="F25" s="311"/>
      <c r="G25" s="312" t="str">
        <f t="shared" si="0"/>
        <v/>
      </c>
      <c r="H25" s="313">
        <f t="shared" si="1"/>
        <v>0</v>
      </c>
    </row>
    <row r="26" spans="1:8" ht="30.75" customHeight="1" x14ac:dyDescent="0.25">
      <c r="A26" s="310" t="s">
        <v>2517</v>
      </c>
      <c r="B26" s="231"/>
      <c r="C26" s="231"/>
      <c r="D26" s="231"/>
      <c r="E26" s="311"/>
      <c r="F26" s="311"/>
      <c r="G26" s="312" t="str">
        <f t="shared" si="0"/>
        <v/>
      </c>
      <c r="H26" s="313">
        <f t="shared" si="1"/>
        <v>0</v>
      </c>
    </row>
    <row r="27" spans="1:8" ht="30.75" customHeight="1" x14ac:dyDescent="0.25">
      <c r="A27" s="310" t="s">
        <v>2518</v>
      </c>
      <c r="B27" s="231"/>
      <c r="C27" s="231"/>
      <c r="D27" s="231"/>
      <c r="E27" s="311"/>
      <c r="F27" s="311"/>
      <c r="G27" s="312" t="str">
        <f t="shared" si="0"/>
        <v/>
      </c>
      <c r="H27" s="313">
        <f t="shared" si="1"/>
        <v>0</v>
      </c>
    </row>
  </sheetData>
  <sheetProtection algorithmName="SHA-512" hashValue="FLozriJsVhW9Hax29PL2SRpi+cKLfD/5QJCWS0PvTgRlMJsnpsny858tjs8PWY0LIee3XnQtknhAUBg1WF+oaA==" saltValue="39tGHhBsguypDNLCwYTHkw==" spinCount="100000" sheet="1" selectLockedCells="1"/>
  <pageMargins left="0.70866141732283505" right="0.70866141732283505" top="0.74803149606299202" bottom="0.74803149606299202" header="0.31496062992126" footer="0.31496062992126"/>
  <pageSetup paperSize="9" orientation="landscape" horizontalDpi="0" verticalDpi="0" r:id="rId1"/>
  <headerFooter>
    <oddHeader>&amp;C&amp;A</oddHeader>
    <oddFooter>&amp;C&amp;F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C1:H8"/>
  <sheetViews>
    <sheetView workbookViewId="0">
      <selection activeCell="G3" sqref="G3"/>
    </sheetView>
  </sheetViews>
  <sheetFormatPr defaultRowHeight="15" x14ac:dyDescent="0.25"/>
  <cols>
    <col min="1" max="2" width="3.5703125" customWidth="1"/>
    <col min="3" max="3" width="31" bestFit="1" customWidth="1"/>
    <col min="4" max="4" width="20.28515625" customWidth="1"/>
    <col min="5" max="6" width="9.140625" style="78" customWidth="1"/>
    <col min="7" max="7" width="20.28515625" customWidth="1"/>
  </cols>
  <sheetData>
    <row r="1" spans="3:8" ht="54.75" customHeight="1" x14ac:dyDescent="0.25">
      <c r="C1" s="389"/>
      <c r="D1" s="389"/>
      <c r="E1" s="389"/>
      <c r="F1" s="389"/>
      <c r="G1" s="389"/>
    </row>
    <row r="2" spans="3:8" s="315" customFormat="1" ht="41.25" customHeight="1" x14ac:dyDescent="0.25">
      <c r="C2" s="388"/>
      <c r="D2" s="388"/>
      <c r="E2" s="318" t="s">
        <v>2524</v>
      </c>
      <c r="F2" s="318" t="s">
        <v>2526</v>
      </c>
      <c r="G2" s="325" t="s">
        <v>2527</v>
      </c>
    </row>
    <row r="3" spans="3:8" x14ac:dyDescent="0.25">
      <c r="C3" s="317" t="s">
        <v>2521</v>
      </c>
      <c r="D3" s="316">
        <f>'Prijzenblad Onderhoud'!$AK$27</f>
        <v>0</v>
      </c>
      <c r="E3" s="319">
        <v>1</v>
      </c>
      <c r="F3" s="324">
        <f>COUNT('Prijzenblad Onderhoud'!$AK$5:$AK$26)</f>
        <v>22</v>
      </c>
      <c r="G3" s="326">
        <f>D3/E3/F3</f>
        <v>0</v>
      </c>
      <c r="H3" s="2"/>
    </row>
    <row r="4" spans="3:8" x14ac:dyDescent="0.25">
      <c r="C4" s="317" t="s">
        <v>2522</v>
      </c>
      <c r="D4" s="316">
        <f>'Case Renovatie'!E1</f>
        <v>0</v>
      </c>
      <c r="E4" s="319">
        <v>5</v>
      </c>
      <c r="F4" s="324">
        <v>1</v>
      </c>
      <c r="G4" s="326">
        <f t="shared" ref="G4:G6" si="0">D4/E4/F4</f>
        <v>0</v>
      </c>
      <c r="H4" s="2"/>
    </row>
    <row r="5" spans="3:8" x14ac:dyDescent="0.25">
      <c r="C5" s="317" t="s">
        <v>2523</v>
      </c>
      <c r="D5" s="316">
        <f>'Case Nieuwe lift'!G41</f>
        <v>0</v>
      </c>
      <c r="E5" s="319">
        <v>30</v>
      </c>
      <c r="F5" s="324">
        <v>1</v>
      </c>
      <c r="G5" s="326">
        <f t="shared" si="0"/>
        <v>0</v>
      </c>
      <c r="H5" s="2"/>
    </row>
    <row r="6" spans="3:8" x14ac:dyDescent="0.25">
      <c r="C6" s="317" t="s">
        <v>2528</v>
      </c>
      <c r="D6" s="316">
        <f>'Jaarkosten Nieuwe lift'!E4</f>
        <v>0</v>
      </c>
      <c r="E6" s="319">
        <v>1</v>
      </c>
      <c r="F6" s="324">
        <v>1</v>
      </c>
      <c r="G6" s="326">
        <f t="shared" si="0"/>
        <v>0</v>
      </c>
      <c r="H6" s="2"/>
    </row>
    <row r="7" spans="3:8" x14ac:dyDescent="0.25">
      <c r="C7" s="317" t="s">
        <v>2525</v>
      </c>
      <c r="D7" s="316">
        <f>Brongegevens!C30*Brongegevens!C35</f>
        <v>0</v>
      </c>
      <c r="E7" s="319">
        <v>1</v>
      </c>
      <c r="F7" s="324">
        <v>1</v>
      </c>
      <c r="G7" s="326">
        <f>D7/E7/F7</f>
        <v>0</v>
      </c>
      <c r="H7" s="2"/>
    </row>
    <row r="8" spans="3:8" x14ac:dyDescent="0.25">
      <c r="C8" s="322" t="s">
        <v>2414</v>
      </c>
      <c r="D8" s="316">
        <f>Verrekenprijzen!E53</f>
        <v>0</v>
      </c>
      <c r="E8" s="319">
        <v>1</v>
      </c>
      <c r="F8" s="324">
        <v>1</v>
      </c>
      <c r="G8" s="326">
        <f>D8/E8/F8</f>
        <v>0</v>
      </c>
    </row>
  </sheetData>
  <sheetProtection sheet="1" objects="1" scenarios="1" selectLockedCells="1"/>
  <mergeCells count="2">
    <mergeCell ref="C2:D2"/>
    <mergeCell ref="C1:G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F8E41E-3245-4B52-B012-12EF7DAA48C2}">
  <ds:schemaRefs>
    <ds:schemaRef ds:uri="http://schemas.microsoft.com/sharepoint/v3/contenttype/forms"/>
  </ds:schemaRefs>
</ds:datastoreItem>
</file>

<file path=customXml/itemProps2.xml><?xml version="1.0" encoding="utf-8"?>
<ds:datastoreItem xmlns:ds="http://schemas.openxmlformats.org/officeDocument/2006/customXml" ds:itemID="{0A8B68EE-93CA-4B34-9071-A9056032D951}">
  <ds:schemaRefs>
    <ds:schemaRef ds:uri="http://schemas.microsoft.com/office/infopath/2007/PartnerControls"/>
    <ds:schemaRef ds:uri="http://purl.org/dc/dcmitype/"/>
    <ds:schemaRef ds:uri="f99fa4a4-b8fc-4636-97b2-2bd61acd763f"/>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A35E8055-8FB1-4111-9BB4-D2031B815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34fc7-c816-43a9-a188-18b1c9d68cd6"/>
    <ds:schemaRef ds:uri="b90365f1-38ba-4870-ad9b-c1e7947d0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18</vt:i4>
      </vt:variant>
      <vt:variant>
        <vt:lpstr>Benoemde bereiken</vt:lpstr>
      </vt:variant>
      <vt:variant>
        <vt:i4>8</vt:i4>
      </vt:variant>
    </vt:vector>
  </HeadingPairs>
  <TitlesOfParts>
    <vt:vector size="26" baseType="lpstr">
      <vt:lpstr>Toelichting</vt:lpstr>
      <vt:lpstr>Brongegevens</vt:lpstr>
      <vt:lpstr>Blad2</vt:lpstr>
      <vt:lpstr>Prijzenblad Onderhoud</vt:lpstr>
      <vt:lpstr>Verrekenprijzen</vt:lpstr>
      <vt:lpstr>Case Renovatie</vt:lpstr>
      <vt:lpstr>Case Nieuwe lift</vt:lpstr>
      <vt:lpstr>Jaarkosten Nieuwe lift</vt:lpstr>
      <vt:lpstr>Totale jaarkosten per lift</vt:lpstr>
      <vt:lpstr>Inschrijvingsverklaring</vt:lpstr>
      <vt:lpstr>Eigen Verklaring</vt:lpstr>
      <vt:lpstr>Personeelsbezetting</vt:lpstr>
      <vt:lpstr>Vragenformulier</vt:lpstr>
      <vt:lpstr>Ritten</vt:lpstr>
      <vt:lpstr>2020-2</vt:lpstr>
      <vt:lpstr>2020-1</vt:lpstr>
      <vt:lpstr>2019-2</vt:lpstr>
      <vt:lpstr>Ritten 2019</vt:lpstr>
      <vt:lpstr>Brongegevens!Afdrukbereik</vt:lpstr>
      <vt:lpstr>'Case Nieuwe lift'!Afdrukbereik</vt:lpstr>
      <vt:lpstr>'Case Renovatie'!Afdrukbereik</vt:lpstr>
      <vt:lpstr>'Jaarkosten Nieuwe lift'!Afdrukbereik</vt:lpstr>
      <vt:lpstr>Personeelsbezetting!Afdrukbereik</vt:lpstr>
      <vt:lpstr>'Prijzenblad Onderhoud'!Afdrukbereik</vt:lpstr>
      <vt:lpstr>Toelichting!Afdrukbereik</vt:lpstr>
      <vt:lpstr>'Case Nieuwe lift'!Afdruktitels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Installaties (Uitgebreid)</dc:title>
  <dc:creator>Lex Kooij</dc:creator>
  <cp:lastModifiedBy>Lex Kooij</cp:lastModifiedBy>
  <cp:lastPrinted>2020-10-10T21:41:45Z</cp:lastPrinted>
  <dcterms:created xsi:type="dcterms:W3CDTF">2019-12-24T18:56:10Z</dcterms:created>
  <dcterms:modified xsi:type="dcterms:W3CDTF">2021-04-07T07:51:37Z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y fmtid="{D5CDD505-2E9C-101B-9397-08002B2CF9AE}" pid="3" name="Order">
    <vt:r8>289900</vt:r8>
  </property>
</Properties>
</file>