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aaiwerkzaamheden Texel 2021-2025\03 Aanbestedingsdocumenten (definitief)\"/>
    </mc:Choice>
  </mc:AlternateContent>
  <xr:revisionPtr revIDLastSave="0" documentId="8_{87F0F0A3-7DF6-4616-ADB5-36A61DEB2D51}" xr6:coauthVersionLast="46" xr6:coauthVersionMax="46" xr10:uidLastSave="{00000000-0000-0000-0000-000000000000}"/>
  <bookViews>
    <workbookView xWindow="-120" yWindow="-120" windowWidth="29040" windowHeight="15840" activeTab="1" xr2:uid="{092BEF36-255A-4457-A213-4717FF6B4BB5}"/>
  </bookViews>
  <sheets>
    <sheet name="Voorbeeldblad" sheetId="2" r:id="rId1"/>
    <sheet name="Invulblad" sheetId="4" r:id="rId2"/>
    <sheet name="Brongegevens" sheetId="3" r:id="rId3"/>
  </sheets>
  <definedNames>
    <definedName name="Brandstof">Brongegevens!$B$13:$B$20</definedName>
    <definedName name="Klimaatschade">Brongegevens!$B$13:$C$20</definedName>
    <definedName name="Materieel">Brongegevens!$B$26:$B$46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4" l="1"/>
  <c r="G21" i="4"/>
  <c r="G22" i="4"/>
  <c r="G23" i="4"/>
  <c r="G24" i="4"/>
  <c r="F15" i="4"/>
  <c r="G15" i="4" s="1"/>
  <c r="F16" i="4"/>
  <c r="G16" i="4" s="1"/>
  <c r="F17" i="4"/>
  <c r="G17" i="4" s="1"/>
  <c r="F18" i="4"/>
  <c r="G18" i="4" s="1"/>
  <c r="F19" i="4"/>
  <c r="G19" i="4" s="1"/>
  <c r="F20" i="4"/>
  <c r="F21" i="4"/>
  <c r="F22" i="4"/>
  <c r="F23" i="4"/>
  <c r="F24" i="4"/>
  <c r="F14" i="4" l="1"/>
  <c r="G14" i="4" s="1"/>
  <c r="D26" i="4" l="1"/>
  <c r="G26" i="4" l="1"/>
  <c r="G28" i="4" s="1"/>
  <c r="E26" i="4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F30" i="2"/>
  <c r="F31" i="2"/>
  <c r="F22" i="2"/>
  <c r="G22" i="2" s="1"/>
  <c r="D33" i="2" l="1"/>
  <c r="E33" i="2" s="1"/>
  <c r="G33" i="2"/>
  <c r="G35" i="2" s="1"/>
</calcChain>
</file>

<file path=xl/sharedStrings.xml><?xml version="1.0" encoding="utf-8"?>
<sst xmlns="http://schemas.openxmlformats.org/spreadsheetml/2006/main" count="94" uniqueCount="54">
  <si>
    <t>Brandstof</t>
  </si>
  <si>
    <t>Klimaatschade</t>
  </si>
  <si>
    <t>BIO-CNG</t>
  </si>
  <si>
    <t>Elektrisch (grijze stroom)</t>
  </si>
  <si>
    <t>Waterstof (CNG)</t>
  </si>
  <si>
    <t>CNG</t>
  </si>
  <si>
    <t>Diesel</t>
  </si>
  <si>
    <t>BIJLAGE 3 VAN DE  INSCHRIJVINGSLEIDRAAD AANBESTEDING MAAIWERKZAAMHEDEN TEXEL 2021-2025</t>
  </si>
  <si>
    <t>Datum:</t>
  </si>
  <si>
    <t xml:space="preserve">Versie: </t>
  </si>
  <si>
    <t>Status:</t>
  </si>
  <si>
    <t>Aantal</t>
  </si>
  <si>
    <t>Klimaatschade brandstof</t>
  </si>
  <si>
    <t>Totaal</t>
  </si>
  <si>
    <t>Landbouwtrekker 37-55 kW</t>
  </si>
  <si>
    <t>Landbouwtrekker 55-70 kW</t>
  </si>
  <si>
    <t>Bosmaaier</t>
  </si>
  <si>
    <t>Maai/zuigcombinatie</t>
  </si>
  <si>
    <t>Vrachtauto &gt; 20 ton</t>
  </si>
  <si>
    <t>In te zetten materieel</t>
  </si>
  <si>
    <t>landbouwtrekker &gt;70 kW</t>
  </si>
  <si>
    <t>Compact trekker</t>
  </si>
  <si>
    <t>Maaiboot</t>
  </si>
  <si>
    <t>Mobiele kraan</t>
  </si>
  <si>
    <t>Rupskraan (groot)</t>
  </si>
  <si>
    <t>Rupskraan (midi)</t>
  </si>
  <si>
    <t>Rupskraan (klein)</t>
  </si>
  <si>
    <t>Aebi laag zwaartepunt maaier</t>
  </si>
  <si>
    <t>Vrachtauto &lt;10 ton</t>
  </si>
  <si>
    <t>Vrachtauto 10-20 ton</t>
  </si>
  <si>
    <t>Tractor met kipper (5 m3)</t>
  </si>
  <si>
    <t>Tractor met kipper (20 m3)</t>
  </si>
  <si>
    <t>Tractor met kipper (15 m3)</t>
  </si>
  <si>
    <t>Behaalde kwaliteitswaarde</t>
  </si>
  <si>
    <t>GUNNINGSCRITERIUM INZET DUURZAAM MATERIEEL</t>
  </si>
  <si>
    <t>TABBLAD:</t>
  </si>
  <si>
    <t>VOORBEELDBLAD</t>
  </si>
  <si>
    <t>Aandeel materieel</t>
  </si>
  <si>
    <t>Benzine</t>
  </si>
  <si>
    <t>Elektrisch groen (zon en wind)</t>
  </si>
  <si>
    <t>Klimaatschade brandstof gewogen</t>
  </si>
  <si>
    <t>Materieel</t>
  </si>
  <si>
    <t>BRONGEGEVENS</t>
  </si>
  <si>
    <t>Bron: Factsheet Impact mobiele werktuigen 2018; Stichting Natuur &amp; Milieu</t>
  </si>
  <si>
    <t>https://www.natuurenmilieu.nl/wp-content/uploads/2018/12/Factsheet-Impact-mobiele-werktuigen-2018.pdf</t>
  </si>
  <si>
    <t>Naam inschrijver</t>
  </si>
  <si>
    <t>Ingevuld door</t>
  </si>
  <si>
    <t>Datum</t>
  </si>
  <si>
    <t>Biodiesel (HVO100 uit afval en reststromen)</t>
  </si>
  <si>
    <t>Wiellader compact</t>
  </si>
  <si>
    <t>Wiellader medium</t>
  </si>
  <si>
    <t>Wiellader groot</t>
  </si>
  <si>
    <t>Definitief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</si>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</sst>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FF0000"/>
      <name val="Verdana"/>
      <family val="2"/>
    </font>
    <font>
      <i/>
      <sz val="9"/>
      <color theme="1"/>
      <name val="Verdana"/>
      <family val="2"/>
    </font>
    <font>
      <u/>
      <sz val="9"/>
      <color theme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7" borderId="0" xfId="0" applyFont="1" applyFill="1"/>
    <xf numFmtId="0" fontId="1" fillId="7" borderId="0" xfId="0" applyFont="1" applyFill="1"/>
    <xf numFmtId="0" fontId="0" fillId="7" borderId="0" xfId="0" applyFill="1"/>
    <xf numFmtId="0" fontId="1" fillId="7" borderId="0" xfId="0" quotePrefix="1" applyFont="1" applyFill="1"/>
    <xf numFmtId="0" fontId="0" fillId="5" borderId="2" xfId="0" applyFill="1" applyBorder="1"/>
    <xf numFmtId="42" fontId="1" fillId="4" borderId="2" xfId="0" applyNumberFormat="1" applyFont="1" applyFill="1" applyBorder="1"/>
    <xf numFmtId="0" fontId="0" fillId="9" borderId="1" xfId="0" applyFill="1" applyBorder="1"/>
    <xf numFmtId="0" fontId="0" fillId="7" borderId="0" xfId="0" applyFill="1" applyBorder="1"/>
    <xf numFmtId="0" fontId="5" fillId="7" borderId="0" xfId="0" applyFont="1" applyFill="1" applyBorder="1"/>
    <xf numFmtId="0" fontId="6" fillId="7" borderId="0" xfId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9" fontId="0" fillId="2" borderId="1" xfId="0" applyNumberFormat="1" applyFill="1" applyBorder="1"/>
    <xf numFmtId="9" fontId="0" fillId="8" borderId="1" xfId="0" applyNumberFormat="1" applyFill="1" applyBorder="1"/>
    <xf numFmtId="0" fontId="0" fillId="2" borderId="1" xfId="0" applyFont="1" applyFill="1" applyBorder="1"/>
    <xf numFmtId="0" fontId="4" fillId="7" borderId="3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left" wrapText="1"/>
    </xf>
    <xf numFmtId="2" fontId="0" fillId="5" borderId="2" xfId="0" applyNumberFormat="1" applyFill="1" applyBorder="1"/>
    <xf numFmtId="15" fontId="1" fillId="7" borderId="0" xfId="0" quotePrefix="1" applyNumberFormat="1" applyFont="1" applyFill="1"/>
    <xf numFmtId="15" fontId="1" fillId="7" borderId="0" xfId="0" quotePrefix="1" applyNumberFormat="1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Grafiek</a:t>
            </a:r>
            <a:r>
              <a:rPr lang="nl-NL" baseline="0"/>
              <a:t> berekening kwaliteitswaarde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1.0354549431321084E-2"/>
                  <c:y val="-0.331535433070866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Brongegevens!$J$5:$J$6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Brongegevens!$K$5:$K$6</c:f>
              <c:numCache>
                <c:formatCode>General</c:formatCode>
                <c:ptCount val="2"/>
                <c:pt idx="0">
                  <c:v>37500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18-4E34-9D65-0C62CD6C7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251376"/>
        <c:axId val="523266792"/>
      </c:scatterChart>
      <c:valAx>
        <c:axId val="52325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</a:t>
                </a:r>
                <a:r>
                  <a:rPr lang="nl-NL" baseline="0"/>
                  <a:t> klimaatschade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23266792"/>
        <c:crosses val="autoZero"/>
        <c:crossBetween val="midCat"/>
      </c:valAx>
      <c:valAx>
        <c:axId val="52326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Kwaliteitswaarde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2325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19049</xdr:rowOff>
    </xdr:from>
    <xdr:to>
      <xdr:col>1</xdr:col>
      <xdr:colOff>2047875</xdr:colOff>
      <xdr:row>18</xdr:row>
      <xdr:rowOff>66674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FFAEFE6B-191C-4AAB-9407-1BAE5BABF101}"/>
            </a:ext>
          </a:extLst>
        </xdr:cNvPr>
        <xdr:cNvSpPr/>
      </xdr:nvSpPr>
      <xdr:spPr>
        <a:xfrm>
          <a:off x="228600" y="1771649"/>
          <a:ext cx="2038350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Maak</a:t>
          </a:r>
          <a:r>
            <a:rPr lang="nl-NL" sz="1100" baseline="0"/>
            <a:t> uit een drop-down menu een keuze welke type materieel u gaat inzetten</a:t>
          </a:r>
          <a:endParaRPr lang="nl-NL" sz="1100"/>
        </a:p>
      </xdr:txBody>
    </xdr:sp>
    <xdr:clientData/>
  </xdr:twoCellAnchor>
  <xdr:twoCellAnchor>
    <xdr:from>
      <xdr:col>1</xdr:col>
      <xdr:colOff>1114425</xdr:colOff>
      <xdr:row>18</xdr:row>
      <xdr:rowOff>57149</xdr:rowOff>
    </xdr:from>
    <xdr:to>
      <xdr:col>1</xdr:col>
      <xdr:colOff>1123950</xdr:colOff>
      <xdr:row>20</xdr:row>
      <xdr:rowOff>152400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2D1448B7-A447-4051-A809-4D34B7804D64}"/>
            </a:ext>
          </a:extLst>
        </xdr:cNvPr>
        <xdr:cNvCxnSpPr/>
      </xdr:nvCxnSpPr>
      <xdr:spPr>
        <a:xfrm flipH="1">
          <a:off x="1333500" y="2381249"/>
          <a:ext cx="9525" cy="3810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2628900</xdr:colOff>
      <xdr:row>11</xdr:row>
      <xdr:rowOff>47625</xdr:rowOff>
    </xdr:from>
    <xdr:to>
      <xdr:col>4</xdr:col>
      <xdr:colOff>190500</xdr:colOff>
      <xdr:row>18</xdr:row>
      <xdr:rowOff>66675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51DF1719-7441-4527-BAD7-F7BAEE256C19}"/>
            </a:ext>
          </a:extLst>
        </xdr:cNvPr>
        <xdr:cNvSpPr/>
      </xdr:nvSpPr>
      <xdr:spPr>
        <a:xfrm>
          <a:off x="2847975" y="1657350"/>
          <a:ext cx="1752600" cy="1019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Welk percentage</a:t>
          </a:r>
          <a:r>
            <a:rPr lang="nl-NL" sz="1100" baseline="0"/>
            <a:t> van de opdracht gaat u met dit dit materieel uitvoeren? Het eindtotaal in de oranje cel moet altijd 100% zijn</a:t>
          </a:r>
          <a:endParaRPr lang="nl-NL" sz="1100"/>
        </a:p>
      </xdr:txBody>
    </xdr:sp>
    <xdr:clientData/>
  </xdr:twoCellAnchor>
  <xdr:twoCellAnchor>
    <xdr:from>
      <xdr:col>3</xdr:col>
      <xdr:colOff>114300</xdr:colOff>
      <xdr:row>18</xdr:row>
      <xdr:rowOff>66675</xdr:rowOff>
    </xdr:from>
    <xdr:to>
      <xdr:col>3</xdr:col>
      <xdr:colOff>238125</xdr:colOff>
      <xdr:row>20</xdr:row>
      <xdr:rowOff>76200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CAE8F069-A52B-4950-A832-013AA291872E}"/>
            </a:ext>
          </a:extLst>
        </xdr:cNvPr>
        <xdr:cNvCxnSpPr>
          <a:stCxn id="6" idx="2"/>
        </xdr:cNvCxnSpPr>
      </xdr:nvCxnSpPr>
      <xdr:spPr>
        <a:xfrm>
          <a:off x="3724275" y="2676525"/>
          <a:ext cx="123825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14</xdr:row>
      <xdr:rowOff>19050</xdr:rowOff>
    </xdr:from>
    <xdr:to>
      <xdr:col>4</xdr:col>
      <xdr:colOff>2314575</xdr:colOff>
      <xdr:row>18</xdr:row>
      <xdr:rowOff>95250</xdr:rowOff>
    </xdr:to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F54730BF-C128-40A1-9A69-94605A1577AF}"/>
            </a:ext>
          </a:extLst>
        </xdr:cNvPr>
        <xdr:cNvSpPr/>
      </xdr:nvSpPr>
      <xdr:spPr>
        <a:xfrm>
          <a:off x="5019675" y="2057400"/>
          <a:ext cx="1704975" cy="647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Maak</a:t>
          </a:r>
          <a:r>
            <a:rPr lang="nl-NL" sz="1100" baseline="0"/>
            <a:t> uit een drop-down menu een keuze uit de soorten brandstof</a:t>
          </a:r>
          <a:endParaRPr lang="nl-NL" sz="1100"/>
        </a:p>
      </xdr:txBody>
    </xdr:sp>
    <xdr:clientData/>
  </xdr:twoCellAnchor>
  <xdr:twoCellAnchor>
    <xdr:from>
      <xdr:col>4</xdr:col>
      <xdr:colOff>1123950</xdr:colOff>
      <xdr:row>18</xdr:row>
      <xdr:rowOff>95250</xdr:rowOff>
    </xdr:from>
    <xdr:to>
      <xdr:col>4</xdr:col>
      <xdr:colOff>1462088</xdr:colOff>
      <xdr:row>20</xdr:row>
      <xdr:rowOff>200025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FDFB17DA-6500-47AC-8214-E587A604399D}"/>
            </a:ext>
          </a:extLst>
        </xdr:cNvPr>
        <xdr:cNvCxnSpPr>
          <a:stCxn id="11" idx="2"/>
        </xdr:cNvCxnSpPr>
      </xdr:nvCxnSpPr>
      <xdr:spPr>
        <a:xfrm flipH="1">
          <a:off x="5534025" y="2705100"/>
          <a:ext cx="338138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2019301</xdr:colOff>
      <xdr:row>7</xdr:row>
      <xdr:rowOff>104775</xdr:rowOff>
    </xdr:from>
    <xdr:to>
      <xdr:col>6</xdr:col>
      <xdr:colOff>485776</xdr:colOff>
      <xdr:row>12</xdr:row>
      <xdr:rowOff>28575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39200DD8-D4F8-481D-8BF7-96687F99AC8D}"/>
            </a:ext>
          </a:extLst>
        </xdr:cNvPr>
        <xdr:cNvSpPr/>
      </xdr:nvSpPr>
      <xdr:spPr>
        <a:xfrm>
          <a:off x="6429376" y="1143000"/>
          <a:ext cx="2000250" cy="638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Dit wordt automatisch berekend op basis</a:t>
          </a:r>
          <a:r>
            <a:rPr lang="nl-NL" sz="1100" baseline="0"/>
            <a:t> van uw keuze voor soort brandstof</a:t>
          </a:r>
          <a:endParaRPr lang="nl-NL" sz="1100"/>
        </a:p>
      </xdr:txBody>
    </xdr:sp>
    <xdr:clientData/>
  </xdr:twoCellAnchor>
  <xdr:twoCellAnchor>
    <xdr:from>
      <xdr:col>5</xdr:col>
      <xdr:colOff>495301</xdr:colOff>
      <xdr:row>12</xdr:row>
      <xdr:rowOff>28575</xdr:rowOff>
    </xdr:from>
    <xdr:to>
      <xdr:col>5</xdr:col>
      <xdr:colOff>504826</xdr:colOff>
      <xdr:row>20</xdr:row>
      <xdr:rowOff>133350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54F5F419-524B-4B5F-AADE-2D00EDA28851}"/>
            </a:ext>
          </a:extLst>
        </xdr:cNvPr>
        <xdr:cNvCxnSpPr>
          <a:stCxn id="14" idx="2"/>
        </xdr:cNvCxnSpPr>
      </xdr:nvCxnSpPr>
      <xdr:spPr>
        <a:xfrm>
          <a:off x="7429501" y="1781175"/>
          <a:ext cx="9525" cy="1247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13</xdr:row>
      <xdr:rowOff>0</xdr:rowOff>
    </xdr:from>
    <xdr:to>
      <xdr:col>9</xdr:col>
      <xdr:colOff>371475</xdr:colOff>
      <xdr:row>18</xdr:row>
      <xdr:rowOff>85725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BFA128AA-19C5-4D25-AE88-0B8C7FC02487}"/>
            </a:ext>
          </a:extLst>
        </xdr:cNvPr>
        <xdr:cNvSpPr/>
      </xdr:nvSpPr>
      <xdr:spPr>
        <a:xfrm>
          <a:off x="7962900" y="1895475"/>
          <a:ext cx="2771775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Dit wordt automatisch berekend op basis van uw keuze voor type</a:t>
          </a:r>
          <a:r>
            <a:rPr lang="nl-NL" sz="1100" baseline="0"/>
            <a:t> brandstof en het percentage waarmee het materieel bijdraagt aan de uitvoering van de opdracht</a:t>
          </a:r>
          <a:endParaRPr lang="nl-NL" sz="1100"/>
        </a:p>
      </xdr:txBody>
    </xdr:sp>
    <xdr:clientData/>
  </xdr:twoCellAnchor>
  <xdr:twoCellAnchor>
    <xdr:from>
      <xdr:col>6</xdr:col>
      <xdr:colOff>933450</xdr:colOff>
      <xdr:row>18</xdr:row>
      <xdr:rowOff>85725</xdr:rowOff>
    </xdr:from>
    <xdr:to>
      <xdr:col>7</xdr:col>
      <xdr:colOff>357188</xdr:colOff>
      <xdr:row>20</xdr:row>
      <xdr:rowOff>104775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7C6FD8AB-2149-4542-A76B-9EF33C5F8AB4}"/>
            </a:ext>
          </a:extLst>
        </xdr:cNvPr>
        <xdr:cNvCxnSpPr>
          <a:stCxn id="17" idx="2"/>
        </xdr:cNvCxnSpPr>
      </xdr:nvCxnSpPr>
      <xdr:spPr>
        <a:xfrm flipH="1">
          <a:off x="8877300" y="2695575"/>
          <a:ext cx="471488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33</xdr:row>
      <xdr:rowOff>76199</xdr:rowOff>
    </xdr:from>
    <xdr:to>
      <xdr:col>5</xdr:col>
      <xdr:colOff>352425</xdr:colOff>
      <xdr:row>39</xdr:row>
      <xdr:rowOff>47625</xdr:rowOff>
    </xdr:to>
    <xdr:sp macro="" textlink="">
      <xdr:nvSpPr>
        <xdr:cNvPr id="20" name="Rechthoek 19">
          <a:extLst>
            <a:ext uri="{FF2B5EF4-FFF2-40B4-BE49-F238E27FC236}">
              <a16:creationId xmlns:a16="http://schemas.microsoft.com/office/drawing/2014/main" id="{63A8A9EE-45AF-42B5-96FA-BC1728274294}"/>
            </a:ext>
          </a:extLst>
        </xdr:cNvPr>
        <xdr:cNvSpPr/>
      </xdr:nvSpPr>
      <xdr:spPr>
        <a:xfrm>
          <a:off x="4933950" y="6257924"/>
          <a:ext cx="2352675" cy="9525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Dit is de automatisch berekende</a:t>
          </a:r>
          <a:r>
            <a:rPr lang="nl-NL" sz="1100" baseline="0"/>
            <a:t> kwaliteitswaarde op basis van uw gegevens en wordt fictief in mindering gebracht op uw inschrijvingssom</a:t>
          </a:r>
          <a:endParaRPr lang="nl-NL" sz="1100"/>
        </a:p>
      </xdr:txBody>
    </xdr:sp>
    <xdr:clientData/>
  </xdr:twoCellAnchor>
  <xdr:twoCellAnchor>
    <xdr:from>
      <xdr:col>5</xdr:col>
      <xdr:colOff>276225</xdr:colOff>
      <xdr:row>34</xdr:row>
      <xdr:rowOff>190501</xdr:rowOff>
    </xdr:from>
    <xdr:to>
      <xdr:col>5</xdr:col>
      <xdr:colOff>990600</xdr:colOff>
      <xdr:row>35</xdr:row>
      <xdr:rowOff>123825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7D1D40A5-B494-4698-B11D-D1A2EF5A9A2D}"/>
            </a:ext>
          </a:extLst>
        </xdr:cNvPr>
        <xdr:cNvCxnSpPr/>
      </xdr:nvCxnSpPr>
      <xdr:spPr>
        <a:xfrm flipV="1">
          <a:off x="7210425" y="6524626"/>
          <a:ext cx="714375" cy="1904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2247900</xdr:colOff>
      <xdr:row>35</xdr:row>
      <xdr:rowOff>9525</xdr:rowOff>
    </xdr:from>
    <xdr:to>
      <xdr:col>4</xdr:col>
      <xdr:colOff>66675</xdr:colOff>
      <xdr:row>40</xdr:row>
      <xdr:rowOff>123825</xdr:rowOff>
    </xdr:to>
    <xdr:sp macro="" textlink="">
      <xdr:nvSpPr>
        <xdr:cNvPr id="29" name="Rechthoek 28">
          <a:extLst>
            <a:ext uri="{FF2B5EF4-FFF2-40B4-BE49-F238E27FC236}">
              <a16:creationId xmlns:a16="http://schemas.microsoft.com/office/drawing/2014/main" id="{5C662FEC-C5D2-46CD-A472-0264580F8316}"/>
            </a:ext>
          </a:extLst>
        </xdr:cNvPr>
        <xdr:cNvSpPr/>
      </xdr:nvSpPr>
      <xdr:spPr>
        <a:xfrm>
          <a:off x="2466975" y="6600825"/>
          <a:ext cx="2009775" cy="828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Als het eindtotaal niet gelijk is aan 100% verschijnt er een waarschuwingstekst, pas</a:t>
          </a:r>
          <a:r>
            <a:rPr lang="nl-NL" sz="1100" baseline="0"/>
            <a:t> uw opgave dan aan!</a:t>
          </a:r>
          <a:endParaRPr lang="nl-NL" sz="1100"/>
        </a:p>
      </xdr:txBody>
    </xdr:sp>
    <xdr:clientData/>
  </xdr:twoCellAnchor>
  <xdr:twoCellAnchor>
    <xdr:from>
      <xdr:col>2</xdr:col>
      <xdr:colOff>547688</xdr:colOff>
      <xdr:row>32</xdr:row>
      <xdr:rowOff>219075</xdr:rowOff>
    </xdr:from>
    <xdr:to>
      <xdr:col>3</xdr:col>
      <xdr:colOff>352425</xdr:colOff>
      <xdr:row>35</xdr:row>
      <xdr:rowOff>9525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002D6C4E-25A3-4674-AC03-FA879D1C2077}"/>
            </a:ext>
          </a:extLst>
        </xdr:cNvPr>
        <xdr:cNvCxnSpPr>
          <a:stCxn id="29" idx="0"/>
        </xdr:cNvCxnSpPr>
      </xdr:nvCxnSpPr>
      <xdr:spPr>
        <a:xfrm flipV="1">
          <a:off x="3471863" y="6086475"/>
          <a:ext cx="490537" cy="514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7</xdr:row>
      <xdr:rowOff>104775</xdr:rowOff>
    </xdr:from>
    <xdr:to>
      <xdr:col>15</xdr:col>
      <xdr:colOff>180975</xdr:colOff>
      <xdr:row>32</xdr:row>
      <xdr:rowOff>133350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A3C4435-B3B9-453E-AFDD-CF379C935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uurenmilieu.nl/wp-content/uploads/2018/12/Factsheet-Impact-mobiele-werktuigen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352C-F09F-4A33-AC94-0496774B9EFA}">
  <dimension ref="B2:G35"/>
  <sheetViews>
    <sheetView workbookViewId="0">
      <selection activeCell="P27" sqref="P27"/>
    </sheetView>
  </sheetViews>
  <sheetFormatPr defaultRowHeight="11.25" x14ac:dyDescent="0.15"/>
  <cols>
    <col min="1" max="1" width="2.875" style="9" customWidth="1"/>
    <col min="2" max="2" width="35.5" style="9" customWidth="1"/>
    <col min="3" max="3" width="9" style="9"/>
    <col min="4" max="4" width="10.5" style="9" customWidth="1"/>
    <col min="5" max="5" width="36.5" style="9" customWidth="1"/>
    <col min="6" max="6" width="13.25" style="9" customWidth="1"/>
    <col min="7" max="7" width="13.75" style="9" customWidth="1"/>
    <col min="8" max="16384" width="9" style="9"/>
  </cols>
  <sheetData>
    <row r="2" spans="2:4" s="7" customFormat="1" ht="14.25" x14ac:dyDescent="0.2">
      <c r="B2" s="7" t="s">
        <v>34</v>
      </c>
    </row>
    <row r="4" spans="2:4" x14ac:dyDescent="0.15">
      <c r="B4" s="8" t="s">
        <v>7</v>
      </c>
    </row>
    <row r="6" spans="2:4" s="8" customFormat="1" x14ac:dyDescent="0.15">
      <c r="B6" s="8" t="s">
        <v>35</v>
      </c>
      <c r="C6" s="8" t="s">
        <v>36</v>
      </c>
    </row>
    <row r="8" spans="2:4" x14ac:dyDescent="0.15">
      <c r="B8" s="8" t="s">
        <v>8</v>
      </c>
      <c r="C8" s="26">
        <v>44319</v>
      </c>
      <c r="D8" s="10"/>
    </row>
    <row r="9" spans="2:4" x14ac:dyDescent="0.15">
      <c r="B9" s="8" t="s">
        <v>9</v>
      </c>
      <c r="C9" s="8" t="s">
        <v>53</v>
      </c>
      <c r="D9" s="8"/>
    </row>
    <row r="10" spans="2:4" x14ac:dyDescent="0.15">
      <c r="B10" s="8" t="s">
        <v>10</v>
      </c>
      <c r="C10" s="8" t="s">
        <v>52</v>
      </c>
      <c r="D10" s="8"/>
    </row>
    <row r="11" spans="2:4" x14ac:dyDescent="0.15">
      <c r="B11" s="8"/>
      <c r="C11" s="8"/>
      <c r="D11" s="8"/>
    </row>
    <row r="12" spans="2:4" x14ac:dyDescent="0.15">
      <c r="B12" s="8"/>
      <c r="C12" s="8"/>
      <c r="D12" s="8"/>
    </row>
    <row r="13" spans="2:4" x14ac:dyDescent="0.15">
      <c r="B13" s="8"/>
      <c r="C13" s="8"/>
      <c r="D13" s="8"/>
    </row>
    <row r="14" spans="2:4" x14ac:dyDescent="0.15">
      <c r="B14" s="8"/>
      <c r="C14" s="8"/>
      <c r="D14" s="8"/>
    </row>
    <row r="15" spans="2:4" x14ac:dyDescent="0.15">
      <c r="B15" s="8"/>
      <c r="C15" s="8"/>
      <c r="D15" s="8"/>
    </row>
    <row r="16" spans="2:4" x14ac:dyDescent="0.15">
      <c r="B16" s="8"/>
      <c r="C16" s="8"/>
      <c r="D16" s="8"/>
    </row>
    <row r="17" spans="2:7" x14ac:dyDescent="0.15">
      <c r="B17" s="8"/>
      <c r="C17" s="8"/>
      <c r="D17" s="8"/>
    </row>
    <row r="18" spans="2:7" x14ac:dyDescent="0.15">
      <c r="B18" s="8"/>
      <c r="C18" s="8"/>
      <c r="D18" s="8"/>
    </row>
    <row r="19" spans="2:7" x14ac:dyDescent="0.15">
      <c r="B19" s="8"/>
      <c r="C19" s="8"/>
      <c r="D19" s="8"/>
    </row>
    <row r="21" spans="2:7" ht="39" customHeight="1" x14ac:dyDescent="0.15">
      <c r="B21" s="3" t="s">
        <v>19</v>
      </c>
      <c r="C21" s="3" t="s">
        <v>11</v>
      </c>
      <c r="D21" s="4" t="s">
        <v>37</v>
      </c>
      <c r="E21" s="3" t="s">
        <v>0</v>
      </c>
      <c r="F21" s="4" t="s">
        <v>12</v>
      </c>
      <c r="G21" s="4" t="s">
        <v>40</v>
      </c>
    </row>
    <row r="22" spans="2:7" ht="17.25" customHeight="1" x14ac:dyDescent="0.15">
      <c r="B22" s="1" t="s">
        <v>16</v>
      </c>
      <c r="C22" s="1">
        <v>1</v>
      </c>
      <c r="D22" s="20">
        <v>0.2</v>
      </c>
      <c r="E22" s="1" t="s">
        <v>3</v>
      </c>
      <c r="F22" s="2">
        <f>IF(B22="","",VLOOKUP(E22,Brongegevens!$B$13:$C$20,2,0))</f>
        <v>64</v>
      </c>
      <c r="G22" s="2">
        <f>D22*F22</f>
        <v>12.8</v>
      </c>
    </row>
    <row r="23" spans="2:7" ht="17.25" customHeight="1" x14ac:dyDescent="0.15">
      <c r="B23" s="1" t="s">
        <v>20</v>
      </c>
      <c r="C23" s="1">
        <v>2</v>
      </c>
      <c r="D23" s="20">
        <v>0.2</v>
      </c>
      <c r="E23" s="1" t="s">
        <v>48</v>
      </c>
      <c r="F23" s="2">
        <f>IF(B23="","",VLOOKUP(E23,Brongegevens!$B$13:$C$20,2,0))</f>
        <v>12</v>
      </c>
      <c r="G23" s="2">
        <f t="shared" ref="G23:G28" si="0">D23*F23</f>
        <v>2.4000000000000004</v>
      </c>
    </row>
    <row r="24" spans="2:7" ht="17.25" customHeight="1" x14ac:dyDescent="0.15">
      <c r="B24" s="1" t="s">
        <v>17</v>
      </c>
      <c r="C24" s="1">
        <v>1</v>
      </c>
      <c r="D24" s="20">
        <v>0.15</v>
      </c>
      <c r="E24" s="1" t="s">
        <v>48</v>
      </c>
      <c r="F24" s="2">
        <f>IF(B24="","",VLOOKUP(E24,Brongegevens!$B$13:$C$20,2,0))</f>
        <v>12</v>
      </c>
      <c r="G24" s="2">
        <f t="shared" si="0"/>
        <v>1.7999999999999998</v>
      </c>
    </row>
    <row r="25" spans="2:7" ht="17.25" customHeight="1" x14ac:dyDescent="0.15">
      <c r="B25" s="1" t="s">
        <v>22</v>
      </c>
      <c r="C25" s="1">
        <v>2</v>
      </c>
      <c r="D25" s="20">
        <v>0.1</v>
      </c>
      <c r="E25" s="1" t="s">
        <v>6</v>
      </c>
      <c r="F25" s="2">
        <f>IF(B25="","",VLOOKUP(E25,Brongegevens!$B$13:$C$20,2,0))</f>
        <v>100</v>
      </c>
      <c r="G25" s="2">
        <f t="shared" si="0"/>
        <v>10</v>
      </c>
    </row>
    <row r="26" spans="2:7" ht="17.25" customHeight="1" x14ac:dyDescent="0.15">
      <c r="B26" s="1" t="s">
        <v>23</v>
      </c>
      <c r="C26" s="1">
        <v>1</v>
      </c>
      <c r="D26" s="20">
        <v>0.1</v>
      </c>
      <c r="E26" s="1" t="s">
        <v>48</v>
      </c>
      <c r="F26" s="2">
        <f>IF(B26="","",VLOOKUP(E26,Brongegevens!$B$13:$C$20,2,0))</f>
        <v>12</v>
      </c>
      <c r="G26" s="2">
        <f t="shared" si="0"/>
        <v>1.2000000000000002</v>
      </c>
    </row>
    <row r="27" spans="2:7" ht="17.25" customHeight="1" x14ac:dyDescent="0.15">
      <c r="B27" s="1" t="s">
        <v>29</v>
      </c>
      <c r="C27" s="1">
        <v>3</v>
      </c>
      <c r="D27" s="20">
        <v>0.15</v>
      </c>
      <c r="E27" s="1" t="s">
        <v>48</v>
      </c>
      <c r="F27" s="2">
        <f>IF(B27="","",VLOOKUP(E27,Brongegevens!$B$13:$C$20,2,0))</f>
        <v>12</v>
      </c>
      <c r="G27" s="2">
        <f t="shared" si="0"/>
        <v>1.7999999999999998</v>
      </c>
    </row>
    <row r="28" spans="2:7" ht="17.25" customHeight="1" x14ac:dyDescent="0.15">
      <c r="B28" s="1" t="s">
        <v>32</v>
      </c>
      <c r="C28" s="1">
        <v>5</v>
      </c>
      <c r="D28" s="20">
        <v>0.1</v>
      </c>
      <c r="E28" s="1" t="s">
        <v>48</v>
      </c>
      <c r="F28" s="2">
        <f>IF(B28="","",VLOOKUP(E28,Brongegevens!$B$13:$C$20,2,0))</f>
        <v>12</v>
      </c>
      <c r="G28" s="2">
        <f t="shared" si="0"/>
        <v>1.2000000000000002</v>
      </c>
    </row>
    <row r="29" spans="2:7" ht="17.25" customHeight="1" x14ac:dyDescent="0.15">
      <c r="B29" s="1"/>
      <c r="C29" s="1"/>
      <c r="D29" s="20"/>
      <c r="E29" s="1"/>
      <c r="F29" s="2" t="str">
        <f>IF(B29="","",VLOOKUP(E29,Brongegevens!$B$13:$C$20,2,0))</f>
        <v/>
      </c>
      <c r="G29" s="2"/>
    </row>
    <row r="30" spans="2:7" ht="17.25" customHeight="1" x14ac:dyDescent="0.15">
      <c r="B30" s="1"/>
      <c r="C30" s="1"/>
      <c r="D30" s="20"/>
      <c r="E30" s="1"/>
      <c r="F30" s="2" t="str">
        <f>IF(B30="","",VLOOKUP(E30,Brongegevens!$B$13:$C$20,2,0))</f>
        <v/>
      </c>
      <c r="G30" s="2"/>
    </row>
    <row r="31" spans="2:7" ht="17.25" customHeight="1" x14ac:dyDescent="0.15">
      <c r="B31" s="1"/>
      <c r="C31" s="1"/>
      <c r="D31" s="20"/>
      <c r="E31" s="1"/>
      <c r="F31" s="2" t="str">
        <f>IF(B31="","",VLOOKUP(E31,Brongegevens!$B$13:$C$20,2,0))</f>
        <v/>
      </c>
      <c r="G31" s="2"/>
    </row>
    <row r="32" spans="2:7" ht="12" thickBot="1" x14ac:dyDescent="0.2"/>
    <row r="33" spans="2:7" ht="24.75" customHeight="1" thickBot="1" x14ac:dyDescent="0.2">
      <c r="B33" s="8" t="s">
        <v>13</v>
      </c>
      <c r="D33" s="21">
        <f>SUM(D22:D31)</f>
        <v>1</v>
      </c>
      <c r="E33" s="23" t="str">
        <f>IF(D33=100%,"",IF(D33&lt;&gt;100%,"Let op! Het totaal aandeel van al het materieel moet altijd gelijk zijn aan 100%"))</f>
        <v/>
      </c>
      <c r="F33" s="24"/>
      <c r="G33" s="11">
        <f>SUM(G22:G32)</f>
        <v>31.2</v>
      </c>
    </row>
    <row r="34" spans="2:7" ht="12" thickBot="1" x14ac:dyDescent="0.2"/>
    <row r="35" spans="2:7" ht="20.25" customHeight="1" thickBot="1" x14ac:dyDescent="0.2">
      <c r="B35" s="8" t="s">
        <v>33</v>
      </c>
      <c r="G35" s="12">
        <f>-375*G33+37500</f>
        <v>25800</v>
      </c>
    </row>
  </sheetData>
  <mergeCells count="1">
    <mergeCell ref="E33:F33"/>
  </mergeCells>
  <dataValidations count="1">
    <dataValidation type="list" allowBlank="1" showInputMessage="1" showErrorMessage="1" sqref="B22" xr:uid="{AF0B1EBE-557F-47C8-B627-CB3597D502C8}">
      <formula1>Materieel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CABF39-D8CC-4FA6-A1F9-B3703304CF24}">
          <x14:formula1>
            <xm:f>Brongegevens!$B$27:$B$46</xm:f>
          </x14:formula1>
          <xm:sqref>B23:B31</xm:sqref>
        </x14:dataValidation>
        <x14:dataValidation type="list" allowBlank="1" showInputMessage="1" showErrorMessage="1" xr:uid="{3A5379AE-F5CB-4328-989D-5937F613F8F4}">
          <x14:formula1>
            <xm:f>Brongegevens!$B$13:$B$20</xm:f>
          </x14:formula1>
          <xm:sqref>E22:E31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4A01-9F31-4551-A800-1D9F07579434}">
  <dimension ref="B2:G35"/>
  <sheetViews>
    <sheetView tabSelected="1" workbookViewId="0">
      <selection activeCell="E14" sqref="E14"/>
    </sheetView>
  </sheetViews>
  <sheetFormatPr defaultRowHeight="11.25" x14ac:dyDescent="0.15"/>
  <cols>
    <col min="1" max="1" width="2.875" style="9" customWidth="1"/>
    <col min="2" max="2" width="35.5" style="9" customWidth="1"/>
    <col min="3" max="3" width="9" style="9"/>
    <col min="4" max="4" width="10.5" style="9" customWidth="1"/>
    <col min="5" max="5" width="33.125" style="9" customWidth="1"/>
    <col min="6" max="6" width="13.25" style="9" customWidth="1"/>
    <col min="7" max="7" width="13.75" style="9" customWidth="1"/>
    <col min="8" max="16384" width="9" style="9"/>
  </cols>
  <sheetData>
    <row r="2" spans="2:7" s="7" customFormat="1" ht="14.25" x14ac:dyDescent="0.2">
      <c r="B2" s="7" t="s">
        <v>34</v>
      </c>
    </row>
    <row r="4" spans="2:7" x14ac:dyDescent="0.15">
      <c r="B4" s="8" t="s">
        <v>7</v>
      </c>
    </row>
    <row r="6" spans="2:7" s="8" customFormat="1" x14ac:dyDescent="0.15">
      <c r="B6" s="8" t="s">
        <v>35</v>
      </c>
      <c r="C6" s="8" t="s">
        <v>36</v>
      </c>
    </row>
    <row r="8" spans="2:7" x14ac:dyDescent="0.15">
      <c r="B8" s="8" t="s">
        <v>8</v>
      </c>
      <c r="C8" s="26">
        <v>44319</v>
      </c>
      <c r="D8" s="10"/>
    </row>
    <row r="9" spans="2:7" x14ac:dyDescent="0.15">
      <c r="B9" s="8" t="s">
        <v>9</v>
      </c>
      <c r="C9" s="8" t="s">
        <v>53</v>
      </c>
      <c r="D9" s="8"/>
    </row>
    <row r="10" spans="2:7" x14ac:dyDescent="0.15">
      <c r="B10" s="8" t="s">
        <v>10</v>
      </c>
      <c r="C10" s="8" t="s">
        <v>52</v>
      </c>
      <c r="D10" s="8"/>
    </row>
    <row r="11" spans="2:7" x14ac:dyDescent="0.15">
      <c r="B11" s="8"/>
      <c r="C11" s="8"/>
      <c r="D11" s="8"/>
    </row>
    <row r="13" spans="2:7" ht="42.75" customHeight="1" x14ac:dyDescent="0.15">
      <c r="B13" s="3" t="s">
        <v>19</v>
      </c>
      <c r="C13" s="3" t="s">
        <v>11</v>
      </c>
      <c r="D13" s="4" t="s">
        <v>37</v>
      </c>
      <c r="E13" s="3" t="s">
        <v>0</v>
      </c>
      <c r="F13" s="4" t="s">
        <v>12</v>
      </c>
      <c r="G13" s="4" t="s">
        <v>40</v>
      </c>
    </row>
    <row r="14" spans="2:7" ht="17.25" customHeight="1" x14ac:dyDescent="0.15">
      <c r="B14" s="1"/>
      <c r="C14" s="1"/>
      <c r="D14" s="20"/>
      <c r="E14" s="1"/>
      <c r="F14" s="2" t="str">
        <f t="shared" ref="F14:F24" si="0">IF(B14="","",VLOOKUP(E14,Klimaatschade,2,0))</f>
        <v/>
      </c>
      <c r="G14" s="2" t="str">
        <f>IF(F14="","",D14*F14)</f>
        <v/>
      </c>
    </row>
    <row r="15" spans="2:7" ht="17.25" customHeight="1" x14ac:dyDescent="0.15">
      <c r="B15" s="1"/>
      <c r="C15" s="1"/>
      <c r="D15" s="20"/>
      <c r="E15" s="1"/>
      <c r="F15" s="2" t="str">
        <f t="shared" si="0"/>
        <v/>
      </c>
      <c r="G15" s="2" t="str">
        <f t="shared" ref="G15:G24" si="1">IF(F15="","",D15*F15)</f>
        <v/>
      </c>
    </row>
    <row r="16" spans="2:7" ht="17.25" customHeight="1" x14ac:dyDescent="0.15">
      <c r="B16" s="1"/>
      <c r="C16" s="1"/>
      <c r="D16" s="20"/>
      <c r="E16" s="1"/>
      <c r="F16" s="2" t="str">
        <f t="shared" si="0"/>
        <v/>
      </c>
      <c r="G16" s="2" t="str">
        <f t="shared" si="1"/>
        <v/>
      </c>
    </row>
    <row r="17" spans="2:7" ht="17.25" customHeight="1" x14ac:dyDescent="0.15">
      <c r="B17" s="1"/>
      <c r="C17" s="1"/>
      <c r="D17" s="20"/>
      <c r="E17" s="1"/>
      <c r="F17" s="2" t="str">
        <f t="shared" si="0"/>
        <v/>
      </c>
      <c r="G17" s="2" t="str">
        <f t="shared" si="1"/>
        <v/>
      </c>
    </row>
    <row r="18" spans="2:7" ht="17.25" customHeight="1" x14ac:dyDescent="0.15">
      <c r="B18" s="1"/>
      <c r="C18" s="1"/>
      <c r="D18" s="20"/>
      <c r="E18" s="1"/>
      <c r="F18" s="2" t="str">
        <f t="shared" si="0"/>
        <v/>
      </c>
      <c r="G18" s="2" t="str">
        <f t="shared" si="1"/>
        <v/>
      </c>
    </row>
    <row r="19" spans="2:7" ht="17.25" customHeight="1" x14ac:dyDescent="0.15">
      <c r="B19" s="1"/>
      <c r="C19" s="1"/>
      <c r="D19" s="20"/>
      <c r="E19" s="1"/>
      <c r="F19" s="2" t="str">
        <f t="shared" si="0"/>
        <v/>
      </c>
      <c r="G19" s="2" t="str">
        <f t="shared" si="1"/>
        <v/>
      </c>
    </row>
    <row r="20" spans="2:7" ht="17.25" customHeight="1" x14ac:dyDescent="0.15">
      <c r="B20" s="1"/>
      <c r="C20" s="1"/>
      <c r="D20" s="20"/>
      <c r="E20" s="1"/>
      <c r="F20" s="2" t="str">
        <f t="shared" si="0"/>
        <v/>
      </c>
      <c r="G20" s="2" t="str">
        <f t="shared" si="1"/>
        <v/>
      </c>
    </row>
    <row r="21" spans="2:7" ht="17.25" customHeight="1" x14ac:dyDescent="0.15">
      <c r="B21" s="1"/>
      <c r="C21" s="1"/>
      <c r="D21" s="20"/>
      <c r="E21" s="1"/>
      <c r="F21" s="2" t="str">
        <f t="shared" si="0"/>
        <v/>
      </c>
      <c r="G21" s="2" t="str">
        <f t="shared" si="1"/>
        <v/>
      </c>
    </row>
    <row r="22" spans="2:7" ht="17.25" customHeight="1" x14ac:dyDescent="0.15">
      <c r="B22" s="1"/>
      <c r="C22" s="1"/>
      <c r="D22" s="20"/>
      <c r="E22" s="1"/>
      <c r="F22" s="2" t="str">
        <f t="shared" si="0"/>
        <v/>
      </c>
      <c r="G22" s="2" t="str">
        <f t="shared" si="1"/>
        <v/>
      </c>
    </row>
    <row r="23" spans="2:7" ht="17.25" customHeight="1" x14ac:dyDescent="0.15">
      <c r="B23" s="1"/>
      <c r="C23" s="1"/>
      <c r="D23" s="20"/>
      <c r="E23" s="1"/>
      <c r="F23" s="2" t="str">
        <f t="shared" si="0"/>
        <v/>
      </c>
      <c r="G23" s="2" t="str">
        <f t="shared" si="1"/>
        <v/>
      </c>
    </row>
    <row r="24" spans="2:7" ht="17.25" customHeight="1" x14ac:dyDescent="0.15">
      <c r="B24" s="1"/>
      <c r="C24" s="1"/>
      <c r="D24" s="20"/>
      <c r="E24" s="1"/>
      <c r="F24" s="2" t="str">
        <f t="shared" si="0"/>
        <v/>
      </c>
      <c r="G24" s="2" t="str">
        <f t="shared" si="1"/>
        <v/>
      </c>
    </row>
    <row r="25" spans="2:7" ht="12" thickBot="1" x14ac:dyDescent="0.2"/>
    <row r="26" spans="2:7" ht="24.75" customHeight="1" thickBot="1" x14ac:dyDescent="0.2">
      <c r="B26" s="8" t="s">
        <v>13</v>
      </c>
      <c r="D26" s="21">
        <f>SUM(D14:D24)</f>
        <v>0</v>
      </c>
      <c r="E26" s="23" t="str">
        <f>IF(D26=100%,"",IF(D26&lt;&gt;100%,"Let op! Het totaal aandeel van al het materieel moet altijd gelijk zijn aan 100%"))</f>
        <v>Let op! Het totaal aandeel van al het materieel moet altijd gelijk zijn aan 100%</v>
      </c>
      <c r="F26" s="24"/>
      <c r="G26" s="25" t="str">
        <f>IF(D26 &lt;&gt;100%,"",SUM(G14:G25))</f>
        <v/>
      </c>
    </row>
    <row r="27" spans="2:7" ht="12" thickBot="1" x14ac:dyDescent="0.2"/>
    <row r="28" spans="2:7" ht="20.25" customHeight="1" thickBot="1" x14ac:dyDescent="0.2">
      <c r="B28" s="8" t="s">
        <v>33</v>
      </c>
      <c r="G28" s="12" t="e">
        <f>-375*G26+37500</f>
        <v>#VALUE!</v>
      </c>
    </row>
    <row r="31" spans="2:7" ht="16.5" customHeight="1" x14ac:dyDescent="0.15">
      <c r="B31" s="9" t="s">
        <v>45</v>
      </c>
      <c r="C31" s="17"/>
      <c r="D31" s="18"/>
      <c r="E31" s="19"/>
    </row>
    <row r="32" spans="2:7" ht="16.5" customHeight="1" x14ac:dyDescent="0.15"/>
    <row r="33" spans="2:5" ht="16.5" customHeight="1" x14ac:dyDescent="0.15">
      <c r="B33" s="9" t="s">
        <v>46</v>
      </c>
      <c r="C33" s="17"/>
      <c r="D33" s="18"/>
      <c r="E33" s="19"/>
    </row>
    <row r="34" spans="2:5" ht="16.5" customHeight="1" x14ac:dyDescent="0.15"/>
    <row r="35" spans="2:5" ht="16.5" customHeight="1" x14ac:dyDescent="0.15">
      <c r="B35" s="9" t="s">
        <v>47</v>
      </c>
      <c r="C35" s="17"/>
      <c r="D35" s="19"/>
    </row>
  </sheetData>
  <mergeCells count="1">
    <mergeCell ref="E26:F26"/>
  </mergeCells>
  <dataValidations count="2">
    <dataValidation type="list" allowBlank="1" showInputMessage="1" showErrorMessage="1" sqref="E14:E24" xr:uid="{E71D68A8-D22A-47D6-805E-E71E20C60994}">
      <formula1>Brandstof</formula1>
    </dataValidation>
    <dataValidation type="list" allowBlank="1" showInputMessage="1" showErrorMessage="1" sqref="B14" xr:uid="{A7865B3C-6D9B-4EFA-BC53-BB032141FA99}">
      <formula1>Materieel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48B51C-88ED-403A-AA7B-56BB5E9329C8}">
          <x14:formula1>
            <xm:f>Brongegevens!$B$27:$B$46</xm:f>
          </x14:formula1>
          <xm:sqref>B15:B24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F72B-B71D-4FE5-859B-79363056D255}">
  <dimension ref="B2:K46"/>
  <sheetViews>
    <sheetView workbookViewId="0">
      <selection activeCell="C8" sqref="C8"/>
    </sheetView>
  </sheetViews>
  <sheetFormatPr defaultRowHeight="11.25" x14ac:dyDescent="0.15"/>
  <cols>
    <col min="1" max="1" width="9" style="9"/>
    <col min="2" max="2" width="37.25" style="9" customWidth="1"/>
    <col min="3" max="3" width="17.5" style="9" customWidth="1"/>
    <col min="4" max="16384" width="9" style="9"/>
  </cols>
  <sheetData>
    <row r="2" spans="2:11" s="7" customFormat="1" ht="14.25" x14ac:dyDescent="0.2">
      <c r="B2" s="7" t="s">
        <v>34</v>
      </c>
    </row>
    <row r="4" spans="2:11" x14ac:dyDescent="0.15">
      <c r="B4" s="8" t="s">
        <v>7</v>
      </c>
    </row>
    <row r="5" spans="2:11" x14ac:dyDescent="0.15">
      <c r="J5" s="9">
        <v>0</v>
      </c>
      <c r="K5" s="9">
        <v>37500</v>
      </c>
    </row>
    <row r="6" spans="2:11" s="8" customFormat="1" x14ac:dyDescent="0.15">
      <c r="B6" s="8" t="s">
        <v>35</v>
      </c>
      <c r="C6" s="8" t="s">
        <v>42</v>
      </c>
      <c r="J6" s="9">
        <v>100</v>
      </c>
      <c r="K6" s="9">
        <v>0</v>
      </c>
    </row>
    <row r="8" spans="2:11" x14ac:dyDescent="0.15">
      <c r="B8" s="8" t="s">
        <v>8</v>
      </c>
      <c r="C8" s="27">
        <v>44319</v>
      </c>
      <c r="D8" s="10"/>
    </row>
    <row r="9" spans="2:11" x14ac:dyDescent="0.15">
      <c r="B9" s="8" t="s">
        <v>9</v>
      </c>
      <c r="C9" s="8" t="s">
        <v>53</v>
      </c>
      <c r="D9" s="8"/>
    </row>
    <row r="10" spans="2:11" x14ac:dyDescent="0.15">
      <c r="B10" s="8" t="s">
        <v>10</v>
      </c>
      <c r="C10" s="8" t="s">
        <v>52</v>
      </c>
      <c r="D10" s="8"/>
    </row>
    <row r="12" spans="2:11" x14ac:dyDescent="0.15">
      <c r="B12" s="3" t="s">
        <v>0</v>
      </c>
      <c r="C12" s="3" t="s">
        <v>1</v>
      </c>
    </row>
    <row r="13" spans="2:11" x14ac:dyDescent="0.15">
      <c r="B13" s="13" t="s">
        <v>39</v>
      </c>
      <c r="C13" s="13">
        <v>0</v>
      </c>
    </row>
    <row r="14" spans="2:11" x14ac:dyDescent="0.15">
      <c r="B14" s="13" t="s">
        <v>48</v>
      </c>
      <c r="C14" s="13">
        <v>12</v>
      </c>
    </row>
    <row r="15" spans="2:11" x14ac:dyDescent="0.15">
      <c r="B15" s="13" t="s">
        <v>2</v>
      </c>
      <c r="C15" s="13">
        <v>25</v>
      </c>
    </row>
    <row r="16" spans="2:11" x14ac:dyDescent="0.15">
      <c r="B16" s="13" t="s">
        <v>3</v>
      </c>
      <c r="C16" s="13">
        <v>64</v>
      </c>
    </row>
    <row r="17" spans="2:3" x14ac:dyDescent="0.15">
      <c r="B17" s="13" t="s">
        <v>4</v>
      </c>
      <c r="C17" s="13">
        <v>72</v>
      </c>
    </row>
    <row r="18" spans="2:3" x14ac:dyDescent="0.15">
      <c r="B18" s="13" t="s">
        <v>5</v>
      </c>
      <c r="C18" s="13">
        <v>73</v>
      </c>
    </row>
    <row r="19" spans="2:3" x14ac:dyDescent="0.15">
      <c r="B19" s="13" t="s">
        <v>38</v>
      </c>
      <c r="C19" s="13">
        <v>98</v>
      </c>
    </row>
    <row r="20" spans="2:3" x14ac:dyDescent="0.15">
      <c r="B20" s="13" t="s">
        <v>6</v>
      </c>
      <c r="C20" s="13">
        <v>100</v>
      </c>
    </row>
    <row r="21" spans="2:3" x14ac:dyDescent="0.15">
      <c r="B21" s="14"/>
      <c r="C21" s="14"/>
    </row>
    <row r="22" spans="2:3" x14ac:dyDescent="0.15">
      <c r="B22" s="15" t="s">
        <v>43</v>
      </c>
      <c r="C22" s="14"/>
    </row>
    <row r="23" spans="2:3" x14ac:dyDescent="0.15">
      <c r="B23" s="16" t="s">
        <v>44</v>
      </c>
      <c r="C23" s="14"/>
    </row>
    <row r="25" spans="2:3" x14ac:dyDescent="0.15">
      <c r="B25" s="3" t="s">
        <v>41</v>
      </c>
    </row>
    <row r="26" spans="2:3" x14ac:dyDescent="0.15">
      <c r="B26" s="22" t="s">
        <v>16</v>
      </c>
    </row>
    <row r="27" spans="2:3" x14ac:dyDescent="0.15">
      <c r="B27" s="5" t="s">
        <v>14</v>
      </c>
    </row>
    <row r="28" spans="2:3" x14ac:dyDescent="0.15">
      <c r="B28" s="5" t="s">
        <v>15</v>
      </c>
    </row>
    <row r="29" spans="2:3" x14ac:dyDescent="0.15">
      <c r="B29" s="5" t="s">
        <v>20</v>
      </c>
    </row>
    <row r="30" spans="2:3" x14ac:dyDescent="0.15">
      <c r="B30" s="5" t="s">
        <v>21</v>
      </c>
    </row>
    <row r="31" spans="2:3" x14ac:dyDescent="0.15">
      <c r="B31" s="6" t="s">
        <v>17</v>
      </c>
    </row>
    <row r="32" spans="2:3" x14ac:dyDescent="0.15">
      <c r="B32" s="6" t="s">
        <v>22</v>
      </c>
    </row>
    <row r="33" spans="2:2" x14ac:dyDescent="0.15">
      <c r="B33" s="6" t="s">
        <v>23</v>
      </c>
    </row>
    <row r="34" spans="2:2" x14ac:dyDescent="0.15">
      <c r="B34" s="6" t="s">
        <v>24</v>
      </c>
    </row>
    <row r="35" spans="2:2" x14ac:dyDescent="0.15">
      <c r="B35" s="6" t="s">
        <v>25</v>
      </c>
    </row>
    <row r="36" spans="2:2" x14ac:dyDescent="0.15">
      <c r="B36" s="6" t="s">
        <v>26</v>
      </c>
    </row>
    <row r="37" spans="2:2" x14ac:dyDescent="0.15">
      <c r="B37" s="6" t="s">
        <v>27</v>
      </c>
    </row>
    <row r="38" spans="2:2" x14ac:dyDescent="0.15">
      <c r="B38" s="6" t="s">
        <v>30</v>
      </c>
    </row>
    <row r="39" spans="2:2" x14ac:dyDescent="0.15">
      <c r="B39" s="6" t="s">
        <v>31</v>
      </c>
    </row>
    <row r="40" spans="2:2" x14ac:dyDescent="0.15">
      <c r="B40" s="6" t="s">
        <v>32</v>
      </c>
    </row>
    <row r="41" spans="2:2" x14ac:dyDescent="0.15">
      <c r="B41" s="6" t="s">
        <v>28</v>
      </c>
    </row>
    <row r="42" spans="2:2" x14ac:dyDescent="0.15">
      <c r="B42" s="6" t="s">
        <v>18</v>
      </c>
    </row>
    <row r="43" spans="2:2" x14ac:dyDescent="0.15">
      <c r="B43" s="6" t="s">
        <v>29</v>
      </c>
    </row>
    <row r="44" spans="2:2" x14ac:dyDescent="0.15">
      <c r="B44" s="5" t="s">
        <v>49</v>
      </c>
    </row>
    <row r="45" spans="2:2" x14ac:dyDescent="0.15">
      <c r="B45" s="6" t="s">
        <v>50</v>
      </c>
    </row>
    <row r="46" spans="2:2" x14ac:dyDescent="0.15">
      <c r="B46" s="6" t="s">
        <v>51</v>
      </c>
    </row>
  </sheetData>
  <hyperlinks>
    <hyperlink ref="B23" r:id="rId1" xr:uid="{6C5F6AB4-D2A5-4815-AD49-6197D2DC51DA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Z V l 3 U t Y 5 Q E y n A A A A + A A A A B I A H A B D b 2 5 m a W c v U G F j a 2 F n Z S 5 4 b W w g o h g A K K A U A A A A A A A A A A A A A A A A A A A A A A A A A A A A h Y 9 B D o I w F E S v Q r q n L Y i B k E 9 Z u A V j Y m L c N q V C I x R D i + V u L j y S V 5 B E U X c u Z / I m e f O 4 3 S G f u t a 7 y s G o X m c o w B R 5 U o u + U r r O 0 G h P f o J y B j s u z r y W 3 g x r k 0 5 G Z a i x 9 p I S 4 p z D b o X 7 o S Y h p Q E 5 l s V e N L L j v t L G c i 0 k + q y q / y v E 4 P C S Y S G O E 7 y O I 4 q j J A C y 1 F A q / U X C 2 R h T I D 8 l b M b W j o N k u v W 3 B Z A l A n m / Y E 9 Q S w M E F A A C A A g A Z V l 3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Z d 1 I o i k e 4 D g A A A B E A A A A T A B w A R m 9 y b X V s Y X M v U 2 V j d G l v b j E u b S C i G A A o o B Q A A A A A A A A A A A A A A A A A A A A A A A A A A A A r T k 0 u y c z P U w i G 0 I b W A F B L A Q I t A B Q A A g A I A G V Z d 1 L W O U B M p w A A A P g A A A A S A A A A A A A A A A A A A A A A A A A A A A B D b 2 5 m a W c v U G F j a 2 F n Z S 5 4 b W x Q S w E C L Q A U A A I A C A B l W X d S D 8 r p q 6 Q A A A D p A A A A E w A A A A A A A A A A A A A A A A D z A A A A W 0 N v b n R l b n R f V H l w Z X N d L n h t b F B L A Q I t A B Q A A g A I A G V Z d 1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m R r Y G m Z 8 R I U Q D m l J H E I I A A A A A A I A A A A A A A N m A A D A A A A A E A A A A B 5 A c f 0 n Q P Q D U U E G N W f + D A A A A A A A B I A A A K A A A A A Q A A A A d q Q h q Q S b Y g q F w r o y p X d u / l A A A A C i A v 2 c N S X X q c Z B n + m 8 z k Y x f K e A x M i D u a / r e X z n 4 5 y 5 u / L O d E c B c y O h z P n l w l p O V t T d a D Y a r r V f M / + 2 l d t + b k s Q 8 4 g V A b E Z B U A m U F M s W T x y R B Q A A A D e q 9 W H Y 2 9 R u W B F l G e j v u E t Y L c f C Q = = < / D a t a M a s h u p > 
</file>

<file path=customXml/itemProps1.xml><?xml version="1.0" encoding="utf-8"?>
<ds:datastoreItem xmlns:ds="http://schemas.openxmlformats.org/officeDocument/2006/customXml" ds:itemID="{6A0FBDCB-2ECD-4F2A-877B-F27144E6ED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Voorbeeldblad</vt:lpstr>
      <vt:lpstr>Invulblad</vt:lpstr>
      <vt:lpstr>Brongegevens</vt:lpstr>
      <vt:lpstr>Brandstof</vt:lpstr>
      <vt:lpstr>Klimaatschade</vt:lpstr>
      <vt:lpstr>Materieel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2021-03-22T11:05:19Z</dcterms:created>
  <dcterms:modified xsi:type="dcterms:W3CDTF">2021-05-03T10:58:02Z</dcterms:modified>
</cp:coreProperties>
</file>