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U:\Handhaving\Milieuvluchten\Milieuvluchten corporate aanbesteding\Gezamenlijk contract 2021\Aanbestedingsdocumenten\"/>
    </mc:Choice>
  </mc:AlternateContent>
  <workbookProtection workbookAlgorithmName="SHA-512" workbookHashValue="uPoqOE+MEbxjqjhK+UxBI6qZIhBXPN/m8vYQ2+f4lj0cIaKEy59XrrtWJJb01te4jFRnpb0y6nA6ydkEk6+rIg==" workbookSaltValue="vTAjo7mZ3bELhDDQpmOi2A==" workbookSpinCount="100000" lockStructure="1"/>
  <bookViews>
    <workbookView xWindow="4875" yWindow="-165" windowWidth="18315" windowHeight="7230"/>
  </bookViews>
  <sheets>
    <sheet name="Inschrijfstaat Perceel 1" sheetId="2" r:id="rId1"/>
    <sheet name="Inschrijfstaat Perceel 2" sheetId="3" r:id="rId2"/>
    <sheet name="Inschrijfstaat Perceel 3" sheetId="4" r:id="rId3"/>
  </sheets>
  <calcPr calcId="162913"/>
</workbook>
</file>

<file path=xl/calcChain.xml><?xml version="1.0" encoding="utf-8"?>
<calcChain xmlns="http://schemas.openxmlformats.org/spreadsheetml/2006/main">
  <c r="C8" i="3" l="1"/>
  <c r="C8" i="2" l="1"/>
  <c r="C8" i="4" l="1"/>
  <c r="D15" i="4" l="1"/>
  <c r="D11" i="4"/>
  <c r="D22" i="3"/>
  <c r="D19" i="3"/>
  <c r="C25" i="3" s="1"/>
  <c r="C26" i="3" s="1"/>
  <c r="C19" i="2"/>
  <c r="C20" i="2" s="1"/>
  <c r="C28" i="3" l="1"/>
  <c r="C18" i="4"/>
  <c r="C22" i="2"/>
  <c r="C19" i="4" l="1"/>
  <c r="C21" i="4" s="1"/>
</calcChain>
</file>

<file path=xl/sharedStrings.xml><?xml version="1.0" encoding="utf-8"?>
<sst xmlns="http://schemas.openxmlformats.org/spreadsheetml/2006/main" count="126" uniqueCount="71">
  <si>
    <t>Aanbieder :</t>
  </si>
  <si>
    <t>Totale aanneemsom (1)</t>
  </si>
  <si>
    <t xml:space="preserve">(1) de totale aanneemsom bevat alle kosten voor de totale aanneemsom per perceel, voor de maximale looptijd van 5 jaar. </t>
  </si>
  <si>
    <t xml:space="preserve">Alle prijzen zijn in Euro's, excl BTW, </t>
  </si>
  <si>
    <t xml:space="preserve">Onder helibasis wordt niet verstaan het vertrekpunt waar een helikopter tijdelijk wordt neergezet om van daaruit te starten voor een inspectievlucht. </t>
  </si>
  <si>
    <t>Vluchten RWS Noord Nederland</t>
  </si>
  <si>
    <t>Vluchten RWS Midden Nederland</t>
  </si>
  <si>
    <t>Vluchten RWS Oost Nederland</t>
  </si>
  <si>
    <t>Vluchten RWS VWM</t>
  </si>
  <si>
    <t xml:space="preserve">Indien bij een RWS dienst/Waterschap/ Hoogheemraadschap meerdere opstapplaatsen mogelijk zijn, </t>
  </si>
  <si>
    <t>dan hoeft alleen de kortste ferryafstand ingevuld te worden. Indien van toepassing is dit met rood aangegeven.</t>
  </si>
  <si>
    <t>Gemiddelde ferryvlucht 0-50 km</t>
  </si>
  <si>
    <t>CO2 prestatiefactor = € 125.000,-</t>
  </si>
  <si>
    <t>Gemiddelde ferryvlucht 50-100 km</t>
  </si>
  <si>
    <t>CO2 prestatiefactor = € 45.000,-</t>
  </si>
  <si>
    <t>Gemiddelde ferryvlucht &gt;100 km</t>
  </si>
  <si>
    <t>CO2 prestatiefactor = € 0,-</t>
  </si>
  <si>
    <t>Vluchten RWS West Nederland Noord</t>
  </si>
  <si>
    <t>Vluchten RWS West Nederland Zuid</t>
  </si>
  <si>
    <t>Vluchten RWS Zee en DeltaWest Nederland Zuid</t>
  </si>
  <si>
    <t>Vluchten Hoogheemraadschap v Delfland</t>
  </si>
  <si>
    <t>Vluchten Hoogheemraadschap v Rijnland</t>
  </si>
  <si>
    <t>CO2 prestatiefactor = € 100.000,-</t>
  </si>
  <si>
    <t>CO2 prestatiefactor = € 35.000,-</t>
  </si>
  <si>
    <t>Vluchten RWS Zuid Nederland</t>
  </si>
  <si>
    <t>Vluchten Waterschap Limburg</t>
  </si>
  <si>
    <t>CO2 prestatiefactor = € 75.000,-</t>
  </si>
  <si>
    <t>CO2 prestatiefactor = € 25.000,-</t>
  </si>
  <si>
    <t>Inschrijfstaat Perceel 1</t>
  </si>
  <si>
    <t>Inschrijfstaat Perceel 2</t>
  </si>
  <si>
    <t>Inschrijfstaat Perceel 3</t>
  </si>
  <si>
    <t>Bij digitale indiening hoeven alleen de gele velden te worden ingevuld</t>
  </si>
  <si>
    <t>Bij digitale indiening worden de groene velden automatisch berekend</t>
  </si>
  <si>
    <t>ferryvlucht, alle landingsgelden, kosten van 1 tussenlanding, algemene kosten, personele kosten, winst, brandstof, exploitatiekosten,...</t>
  </si>
  <si>
    <t xml:space="preserve">de totale kosten bevatten alle kosten verband houdend met de uitvoering van de inspectievluchten, inclusief mobilisatiekosten, </t>
  </si>
  <si>
    <t>Berekend tarief per vlieguur (2)</t>
  </si>
  <si>
    <t>Locatie helibasis (3)</t>
  </si>
  <si>
    <t>Ferryafstand vice versa helibasis - opstapplaats Lelystad (4)</t>
  </si>
  <si>
    <t>Ferryafstand vice versa helibasis - opstapplaats Teuge (4)</t>
  </si>
  <si>
    <t>Gemiddelde ferryafstand (5)</t>
  </si>
  <si>
    <t>CO2 prestatiefactor (6)</t>
  </si>
  <si>
    <t>Fictieve aanneemsom Perceel 1 (7)</t>
  </si>
  <si>
    <t>(2) het tarief per vlieguur wordt berekend door de totale aanneemsom te delen door het totaal aantal geraamde vlieguren in perceel 1</t>
  </si>
  <si>
    <t xml:space="preserve">(3) Helibasis: die standplaats waar de helikopter voor meer dan 80% van z’n inzetbare tijd wordt ondergebracht. </t>
  </si>
  <si>
    <t>(4) Afstand heen en terug tussen helibasis en opstapplaats in kilometers, gemeten als loodrechte afstand via Google Earth.</t>
  </si>
  <si>
    <t>(5) Wordt berekend door het gemiddelde te bepalen van alle ferryafstanden in dit perceel.</t>
  </si>
  <si>
    <t>(6) De CO2 prestatiefactor voor perceel 1 is afhankelijk van de gemiddelde ferryafstand</t>
  </si>
  <si>
    <t>(7) De fictieve aanneemsom wordt bepaald door de CO2 prestatiefactor af te trekken van de totale aanneemsom.</t>
  </si>
  <si>
    <t>Ferryafstand vice versa helibasis - Opstapplaats Amsterdam Heliport (4)</t>
  </si>
  <si>
    <t>Ferryafstand vice versa helibasis - Opstapplaats Dordrecht Duivelseiland (4)</t>
  </si>
  <si>
    <t>Ferryafstand vice versa helibasis - Opstapplaats Midden Zeeland (4)</t>
  </si>
  <si>
    <t>Ferryafstand vice versa helibasis - Opstapplaats Hoek van Holland (4)</t>
  </si>
  <si>
    <t>Ferryafstand vice versa helibasis - Opstapplaats AWZI Alphen Kerk&amp;Zanen (4)</t>
  </si>
  <si>
    <t>Ferryafstand vice versa helibasis - Opstapplaats Den Helder Middenmeer (4)</t>
  </si>
  <si>
    <t>Fictieve aanneemsom Perceel 2 (7)</t>
  </si>
  <si>
    <t>(6) De CO2 prestatiefactor voor perceel 2 is afhankelijk van de gemiddelde ferryafstand</t>
  </si>
  <si>
    <t>(2) het tarief per vlieguur wordt berekend door de totale aanneemsom te delen door het totaal aantal geraamde vlieguren in perceel 2</t>
  </si>
  <si>
    <t>Ferryafstand vice versa helibasis - Opstapplaats Budel Airport (4)</t>
  </si>
  <si>
    <t>Ferryafstand vice versa helibasis - Opstapplaats Sluis Maasbracht (4)</t>
  </si>
  <si>
    <t>Ferryafstand vice versa helibasis - Opstapplaats Heythuysen Heliport (4)</t>
  </si>
  <si>
    <t>Fictieve aanneemsom Perceel 3 (7)</t>
  </si>
  <si>
    <t>(2) het tarief per vlieguur wordt berekend door de totale aanneemsom te delen door het totaal aantal geraamde vlieguren in perceel 3</t>
  </si>
  <si>
    <t>gedurende de looptijd van 5 jaar. Voor perceel 3 bedraagt het totaal aantal vlieguren 490.</t>
  </si>
  <si>
    <t>(6) De CO2 prestatiefactor voor perceel 3 is afhankelijk van de gemiddelde ferryafstand</t>
  </si>
  <si>
    <t>alleen kortste ferryafstand invullen (4)</t>
  </si>
  <si>
    <t>Vluchten Hoogheemraadschap Holl. Noorderkwartier</t>
  </si>
  <si>
    <t>Bijlage I van de Aanbestedingsleidraad met zaaknummer 31169697.</t>
  </si>
  <si>
    <t>Bijlage J van de Aanbestedingsleidraad met zaaknummer 31169727.</t>
  </si>
  <si>
    <t>Bijlage K van de Aanbestedingsleidraad met zaaknummer 31169730.</t>
  </si>
  <si>
    <t>gedurende de looptijd van 5 jaar. Voor perceel 1 bedraagt het totaal aantal vlieguren 1297,5.</t>
  </si>
  <si>
    <t>gedurende de looptijd van 5 jaar. Voor perceel 2 bedraagt het totaal aantal vlieguren 770.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</si>
</sst>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€&quot;* #,##0.00_);_(&quot;€&quot;* \(#,##0.00\);_(&quot;€&quot;* &quot;-&quot;??_);_(@_)"/>
    <numFmt numFmtId="165" formatCode="_-&quot;€&quot;\ * #,##0.00_-;_-&quot;€&quot;\ * #,##0.00\-;_-&quot;€&quot;\ * &quot;-&quot;??_-;_-@_-"/>
  </numFmts>
  <fonts count="10" x14ac:knownFonts="1">
    <font>
      <sz val="9"/>
      <color theme="1"/>
      <name val="Verdana"/>
      <family val="2"/>
    </font>
    <font>
      <sz val="9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9"/>
      <color theme="1"/>
      <name val="Verdana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b/>
      <sz val="9"/>
      <color theme="3"/>
      <name val="Verdana"/>
      <family val="2"/>
    </font>
    <font>
      <b/>
      <i/>
      <sz val="9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165" fontId="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Protection="1">
      <protection hidden="1"/>
    </xf>
    <xf numFmtId="0" fontId="6" fillId="0" borderId="0" xfId="0" applyFont="1"/>
    <xf numFmtId="0" fontId="5" fillId="0" borderId="0" xfId="0" applyFont="1"/>
    <xf numFmtId="0" fontId="6" fillId="0" borderId="2" xfId="0" applyFont="1" applyBorder="1"/>
    <xf numFmtId="0" fontId="6" fillId="0" borderId="4" xfId="0" applyFont="1" applyBorder="1"/>
    <xf numFmtId="0" fontId="6" fillId="0" borderId="6" xfId="0" applyFont="1" applyBorder="1"/>
    <xf numFmtId="0" fontId="1" fillId="0" borderId="3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11" xfId="0" applyFont="1" applyBorder="1"/>
    <xf numFmtId="0" fontId="0" fillId="0" borderId="12" xfId="0" applyBorder="1"/>
    <xf numFmtId="0" fontId="1" fillId="0" borderId="14" xfId="0" applyFont="1" applyBorder="1"/>
    <xf numFmtId="0" fontId="1" fillId="0" borderId="15" xfId="0" applyFont="1" applyBorder="1"/>
    <xf numFmtId="0" fontId="8" fillId="0" borderId="11" xfId="0" applyFont="1" applyBorder="1"/>
    <xf numFmtId="0" fontId="1" fillId="2" borderId="1" xfId="0" applyFont="1" applyFill="1" applyBorder="1"/>
    <xf numFmtId="164" fontId="1" fillId="3" borderId="17" xfId="0" applyNumberFormat="1" applyFont="1" applyFill="1" applyBorder="1" applyAlignment="1"/>
    <xf numFmtId="164" fontId="8" fillId="3" borderId="1" xfId="0" applyNumberFormat="1" applyFont="1" applyFill="1" applyBorder="1" applyAlignment="1">
      <alignment horizontal="left"/>
    </xf>
    <xf numFmtId="0" fontId="7" fillId="0" borderId="1" xfId="0" applyFont="1" applyBorder="1"/>
    <xf numFmtId="0" fontId="9" fillId="0" borderId="4" xfId="0" applyFont="1" applyBorder="1"/>
    <xf numFmtId="0" fontId="8" fillId="0" borderId="0" xfId="0" applyFont="1" applyBorder="1"/>
    <xf numFmtId="0" fontId="1" fillId="0" borderId="0" xfId="0" applyFont="1" applyBorder="1"/>
    <xf numFmtId="0" fontId="9" fillId="0" borderId="6" xfId="0" applyFont="1" applyBorder="1"/>
    <xf numFmtId="0" fontId="6" fillId="0" borderId="14" xfId="0" applyFont="1" applyBorder="1"/>
    <xf numFmtId="0" fontId="6" fillId="0" borderId="15" xfId="0" applyFont="1" applyBorder="1"/>
    <xf numFmtId="164" fontId="1" fillId="3" borderId="17" xfId="0" applyNumberFormat="1" applyFont="1" applyFill="1" applyBorder="1"/>
    <xf numFmtId="0" fontId="7" fillId="0" borderId="1" xfId="0" applyFont="1" applyBorder="1" applyProtection="1"/>
    <xf numFmtId="0" fontId="0" fillId="0" borderId="0" xfId="0" applyProtection="1"/>
    <xf numFmtId="0" fontId="8" fillId="0" borderId="11" xfId="0" applyFont="1" applyBorder="1" applyProtection="1"/>
    <xf numFmtId="0" fontId="8" fillId="0" borderId="0" xfId="0" applyFont="1" applyBorder="1" applyProtection="1"/>
    <xf numFmtId="0" fontId="1" fillId="0" borderId="0" xfId="0" applyFont="1" applyBorder="1" applyProtection="1"/>
    <xf numFmtId="0" fontId="6" fillId="0" borderId="2" xfId="0" applyFont="1" applyBorder="1" applyProtection="1"/>
    <xf numFmtId="0" fontId="6" fillId="0" borderId="3" xfId="0" applyFont="1" applyBorder="1" applyProtection="1"/>
    <xf numFmtId="0" fontId="6" fillId="0" borderId="4" xfId="0" applyFont="1" applyBorder="1" applyProtection="1"/>
    <xf numFmtId="0" fontId="6" fillId="0" borderId="5" xfId="0" applyFont="1" applyBorder="1" applyProtection="1"/>
    <xf numFmtId="0" fontId="9" fillId="0" borderId="4" xfId="0" applyFont="1" applyBorder="1" applyProtection="1"/>
    <xf numFmtId="0" fontId="9" fillId="0" borderId="6" xfId="0" applyFont="1" applyBorder="1" applyProtection="1"/>
    <xf numFmtId="0" fontId="6" fillId="0" borderId="7" xfId="0" applyFont="1" applyBorder="1" applyProtection="1"/>
    <xf numFmtId="0" fontId="6" fillId="0" borderId="0" xfId="0" applyFont="1" applyProtection="1"/>
    <xf numFmtId="0" fontId="6" fillId="0" borderId="14" xfId="0" applyFont="1" applyBorder="1" applyProtection="1"/>
    <xf numFmtId="0" fontId="6" fillId="0" borderId="15" xfId="0" applyFont="1" applyBorder="1" applyProtection="1"/>
    <xf numFmtId="0" fontId="1" fillId="0" borderId="0" xfId="0" applyFont="1" applyProtection="1"/>
    <xf numFmtId="0" fontId="6" fillId="0" borderId="11" xfId="0" applyFont="1" applyBorder="1" applyProtection="1"/>
    <xf numFmtId="0" fontId="0" fillId="0" borderId="12" xfId="0" applyBorder="1" applyProtection="1"/>
    <xf numFmtId="0" fontId="1" fillId="0" borderId="0" xfId="0" applyFont="1" applyFill="1" applyBorder="1" applyAlignment="1" applyProtection="1">
      <alignment horizontal="left"/>
    </xf>
    <xf numFmtId="0" fontId="6" fillId="0" borderId="18" xfId="0" applyFont="1" applyBorder="1"/>
    <xf numFmtId="0" fontId="1" fillId="0" borderId="0" xfId="0" applyFont="1" applyFill="1" applyBorder="1" applyAlignment="1" applyProtection="1">
      <protection locked="0"/>
    </xf>
    <xf numFmtId="0" fontId="1" fillId="0" borderId="0" xfId="0" applyFont="1" applyAlignment="1"/>
    <xf numFmtId="164" fontId="8" fillId="3" borderId="1" xfId="0" applyNumberFormat="1" applyFont="1" applyFill="1" applyBorder="1" applyAlignment="1"/>
    <xf numFmtId="0" fontId="1" fillId="3" borderId="16" xfId="0" applyFont="1" applyFill="1" applyBorder="1" applyAlignment="1"/>
    <xf numFmtId="0" fontId="6" fillId="0" borderId="20" xfId="0" applyFont="1" applyBorder="1"/>
    <xf numFmtId="0" fontId="6" fillId="0" borderId="0" xfId="0" applyFont="1" applyFill="1" applyBorder="1" applyProtection="1"/>
    <xf numFmtId="164" fontId="1" fillId="0" borderId="0" xfId="0" applyNumberFormat="1" applyFont="1" applyFill="1" applyBorder="1" applyAlignment="1" applyProtection="1">
      <protection locked="0"/>
    </xf>
    <xf numFmtId="49" fontId="1" fillId="2" borderId="16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Protection="1">
      <protection locked="0"/>
    </xf>
    <xf numFmtId="0" fontId="1" fillId="0" borderId="0" xfId="0" applyFont="1" applyFill="1" applyBorder="1"/>
    <xf numFmtId="0" fontId="6" fillId="0" borderId="22" xfId="0" applyFont="1" applyBorder="1"/>
    <xf numFmtId="0" fontId="1" fillId="0" borderId="0" xfId="0" applyFont="1" applyFill="1"/>
    <xf numFmtId="2" fontId="1" fillId="3" borderId="16" xfId="0" applyNumberFormat="1" applyFont="1" applyFill="1" applyBorder="1"/>
    <xf numFmtId="0" fontId="1" fillId="0" borderId="0" xfId="0" applyFont="1" applyAlignment="1">
      <alignment horizontal="right"/>
    </xf>
    <xf numFmtId="164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23" xfId="0" applyFont="1" applyBorder="1" applyAlignment="1">
      <alignment horizontal="right"/>
    </xf>
    <xf numFmtId="2" fontId="1" fillId="3" borderId="16" xfId="0" applyNumberFormat="1" applyFont="1" applyFill="1" applyBorder="1" applyAlignment="1">
      <alignment horizontal="right"/>
    </xf>
    <xf numFmtId="164" fontId="1" fillId="3" borderId="17" xfId="0" applyNumberFormat="1" applyFont="1" applyFill="1" applyBorder="1" applyAlignment="1">
      <alignment horizontal="right"/>
    </xf>
    <xf numFmtId="164" fontId="0" fillId="0" borderId="0" xfId="0" applyNumberFormat="1" applyAlignment="1">
      <alignment horizontal="right"/>
    </xf>
    <xf numFmtId="164" fontId="8" fillId="3" borderId="1" xfId="0" applyNumberFormat="1" applyFont="1" applyFill="1" applyBorder="1" applyAlignment="1">
      <alignment horizontal="right"/>
    </xf>
    <xf numFmtId="0" fontId="1" fillId="0" borderId="9" xfId="0" applyFont="1" applyFill="1" applyBorder="1" applyProtection="1"/>
    <xf numFmtId="0" fontId="1" fillId="0" borderId="9" xfId="0" applyFont="1" applyFill="1" applyBorder="1" applyAlignment="1" applyProtection="1">
      <alignment horizontal="right"/>
    </xf>
    <xf numFmtId="0" fontId="1" fillId="0" borderId="19" xfId="0" applyFont="1" applyFill="1" applyBorder="1" applyAlignment="1" applyProtection="1"/>
    <xf numFmtId="0" fontId="1" fillId="0" borderId="21" xfId="0" applyFont="1" applyFill="1" applyBorder="1" applyAlignment="1" applyProtection="1"/>
    <xf numFmtId="2" fontId="1" fillId="2" borderId="19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49" fontId="1" fillId="2" borderId="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49" fontId="1" fillId="2" borderId="13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protection locked="0"/>
    </xf>
    <xf numFmtId="49" fontId="1" fillId="2" borderId="13" xfId="0" applyNumberFormat="1" applyFont="1" applyFill="1" applyBorder="1" applyAlignment="1" applyProtection="1">
      <alignment horizontal="right"/>
      <protection locked="0"/>
    </xf>
    <xf numFmtId="0" fontId="1" fillId="3" borderId="1" xfId="0" applyFont="1" applyFill="1" applyBorder="1"/>
    <xf numFmtId="0" fontId="6" fillId="0" borderId="24" xfId="0" applyFont="1" applyBorder="1" applyProtection="1"/>
    <xf numFmtId="164" fontId="1" fillId="2" borderId="3" xfId="0" applyNumberFormat="1" applyFont="1" applyFill="1" applyBorder="1" applyAlignment="1" applyProtection="1">
      <protection locked="0"/>
    </xf>
    <xf numFmtId="0" fontId="6" fillId="0" borderId="6" xfId="0" applyFont="1" applyBorder="1" applyProtection="1"/>
    <xf numFmtId="0" fontId="6" fillId="0" borderId="25" xfId="0" applyFont="1" applyBorder="1" applyProtection="1"/>
    <xf numFmtId="164" fontId="1" fillId="2" borderId="3" xfId="0" applyNumberFormat="1" applyFont="1" applyFill="1" applyBorder="1" applyProtection="1">
      <protection locked="0"/>
    </xf>
    <xf numFmtId="0" fontId="1" fillId="0" borderId="24" xfId="0" applyFont="1" applyBorder="1"/>
    <xf numFmtId="164" fontId="1" fillId="2" borderId="3" xfId="0" applyNumberFormat="1" applyFont="1" applyFill="1" applyBorder="1" applyAlignment="1" applyProtection="1">
      <alignment horizontal="right"/>
      <protection locked="0"/>
    </xf>
    <xf numFmtId="0" fontId="1" fillId="0" borderId="25" xfId="0" applyFont="1" applyBorder="1"/>
    <xf numFmtId="164" fontId="1" fillId="3" borderId="7" xfId="0" applyNumberFormat="1" applyFont="1" applyFill="1" applyBorder="1" applyProtection="1"/>
    <xf numFmtId="164" fontId="1" fillId="3" borderId="7" xfId="0" applyNumberFormat="1" applyFont="1" applyFill="1" applyBorder="1" applyAlignment="1" applyProtection="1"/>
    <xf numFmtId="164" fontId="1" fillId="3" borderId="7" xfId="0" applyNumberFormat="1" applyFont="1" applyFill="1" applyBorder="1" applyAlignment="1" applyProtection="1">
      <alignment horizontal="right"/>
    </xf>
  </cellXfs>
  <cellStyles count="6">
    <cellStyle name="Standaard" xfId="0" builtinId="0"/>
    <cellStyle name="Standaard 2" xfId="1"/>
    <cellStyle name="Standaard 3" xfId="3"/>
    <cellStyle name="Standaard 4" xfId="5"/>
    <cellStyle name="Valuta 2" xfId="2"/>
    <cellStyle name="Valuta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workbookViewId="0">
      <selection activeCell="C8" sqref="C8"/>
    </sheetView>
  </sheetViews>
  <sheetFormatPr defaultRowHeight="11.25" x14ac:dyDescent="0.15"/>
  <cols>
    <col min="1" max="1" width="32.5" style="1" bestFit="1" customWidth="1"/>
    <col min="2" max="2" width="55.5" style="1" customWidth="1"/>
    <col min="3" max="3" width="34" style="1" customWidth="1"/>
    <col min="4" max="4" width="27.75" style="1" bestFit="1" customWidth="1"/>
    <col min="5" max="5" width="10.625" style="1" bestFit="1" customWidth="1"/>
    <col min="6" max="16384" width="9" style="1"/>
  </cols>
  <sheetData>
    <row r="1" spans="1:3" x14ac:dyDescent="0.15">
      <c r="A1" s="1" t="s">
        <v>66</v>
      </c>
    </row>
    <row r="2" spans="1:3" ht="12" thickBot="1" x14ac:dyDescent="0.2"/>
    <row r="3" spans="1:3" ht="15" thickBot="1" x14ac:dyDescent="0.25">
      <c r="A3" s="19" t="s">
        <v>28</v>
      </c>
      <c r="B3"/>
      <c r="C3"/>
    </row>
    <row r="4" spans="1:3" ht="12" thickBot="1" x14ac:dyDescent="0.2">
      <c r="A4"/>
      <c r="B4"/>
      <c r="C4"/>
    </row>
    <row r="5" spans="1:3" ht="12" thickBot="1" x14ac:dyDescent="0.2">
      <c r="A5" s="15" t="s">
        <v>0</v>
      </c>
      <c r="B5" s="80"/>
      <c r="C5" s="81"/>
    </row>
    <row r="6" spans="1:3" ht="12" thickBot="1" x14ac:dyDescent="0.2">
      <c r="A6" s="21"/>
      <c r="B6" s="22"/>
      <c r="C6" s="47"/>
    </row>
    <row r="7" spans="1:3" x14ac:dyDescent="0.15">
      <c r="A7" s="32" t="s">
        <v>1</v>
      </c>
      <c r="B7" s="84"/>
      <c r="C7" s="85"/>
    </row>
    <row r="8" spans="1:3" ht="12" thickBot="1" x14ac:dyDescent="0.2">
      <c r="A8" s="86" t="s">
        <v>35</v>
      </c>
      <c r="B8" s="87"/>
      <c r="C8" s="93">
        <f>C7/1297.5</f>
        <v>0</v>
      </c>
    </row>
    <row r="9" spans="1:3" ht="12" thickBot="1" x14ac:dyDescent="0.2">
      <c r="A9" s="52"/>
      <c r="B9" s="52"/>
      <c r="C9" s="53"/>
    </row>
    <row r="10" spans="1:3" x14ac:dyDescent="0.15">
      <c r="A10" s="5" t="s">
        <v>36</v>
      </c>
      <c r="B10" s="24"/>
      <c r="C10" s="54"/>
    </row>
    <row r="11" spans="1:3" x14ac:dyDescent="0.15">
      <c r="A11" s="6" t="s">
        <v>5</v>
      </c>
      <c r="B11" s="46" t="s">
        <v>37</v>
      </c>
      <c r="C11" s="71"/>
    </row>
    <row r="12" spans="1:3" x14ac:dyDescent="0.15">
      <c r="A12" s="6"/>
      <c r="B12" s="46"/>
      <c r="C12" s="69"/>
    </row>
    <row r="13" spans="1:3" x14ac:dyDescent="0.15">
      <c r="A13" s="6" t="s">
        <v>6</v>
      </c>
      <c r="B13" s="46" t="s">
        <v>37</v>
      </c>
      <c r="C13" s="71"/>
    </row>
    <row r="14" spans="1:3" x14ac:dyDescent="0.15">
      <c r="A14" s="6"/>
      <c r="B14" s="46"/>
      <c r="C14" s="69"/>
    </row>
    <row r="15" spans="1:3" x14ac:dyDescent="0.15">
      <c r="A15" s="6" t="s">
        <v>7</v>
      </c>
      <c r="B15" s="46" t="s">
        <v>38</v>
      </c>
      <c r="C15" s="71"/>
    </row>
    <row r="16" spans="1:3" x14ac:dyDescent="0.15">
      <c r="A16" s="51"/>
      <c r="B16" s="46"/>
      <c r="C16" s="70"/>
    </row>
    <row r="17" spans="1:3" ht="12" thickBot="1" x14ac:dyDescent="0.2">
      <c r="A17" s="7" t="s">
        <v>8</v>
      </c>
      <c r="B17" s="25" t="s">
        <v>37</v>
      </c>
      <c r="C17" s="72"/>
    </row>
    <row r="18" spans="1:3" ht="12" thickBot="1" x14ac:dyDescent="0.2">
      <c r="A18" s="3"/>
      <c r="B18" s="3"/>
      <c r="C18" s="48"/>
    </row>
    <row r="19" spans="1:3" x14ac:dyDescent="0.15">
      <c r="A19" s="5" t="s">
        <v>39</v>
      </c>
      <c r="B19" s="24"/>
      <c r="C19" s="50">
        <f>SUM(C11:C17)/4</f>
        <v>0</v>
      </c>
    </row>
    <row r="20" spans="1:3" ht="12" thickBot="1" x14ac:dyDescent="0.2">
      <c r="A20" s="7" t="s">
        <v>40</v>
      </c>
      <c r="B20" s="25"/>
      <c r="C20" s="17">
        <f>IF(AND(C19&gt;0,C19&lt;=50),125000,IF(AND(C19&gt;50,C19&lt;=100),45000,0))</f>
        <v>0</v>
      </c>
    </row>
    <row r="21" spans="1:3" ht="12" thickBot="1" x14ac:dyDescent="0.2">
      <c r="C21" s="48"/>
    </row>
    <row r="22" spans="1:3" ht="12" thickBot="1" x14ac:dyDescent="0.2">
      <c r="A22" s="43" t="s">
        <v>41</v>
      </c>
      <c r="B22" s="44"/>
      <c r="C22" s="49">
        <f>C7-C20</f>
        <v>0</v>
      </c>
    </row>
    <row r="26" spans="1:3" x14ac:dyDescent="0.15">
      <c r="A26" s="1" t="s">
        <v>2</v>
      </c>
    </row>
    <row r="27" spans="1:3" x14ac:dyDescent="0.15">
      <c r="A27" s="1" t="s">
        <v>34</v>
      </c>
    </row>
    <row r="28" spans="1:3" x14ac:dyDescent="0.15">
      <c r="A28" s="1" t="s">
        <v>33</v>
      </c>
    </row>
    <row r="29" spans="1:3" x14ac:dyDescent="0.15">
      <c r="A29" s="1" t="s">
        <v>3</v>
      </c>
    </row>
    <row r="31" spans="1:3" x14ac:dyDescent="0.15">
      <c r="A31" s="1" t="s">
        <v>42</v>
      </c>
    </row>
    <row r="32" spans="1:3" x14ac:dyDescent="0.15">
      <c r="A32" s="1" t="s">
        <v>69</v>
      </c>
    </row>
    <row r="34" spans="1:2" x14ac:dyDescent="0.15">
      <c r="A34" s="1" t="s">
        <v>43</v>
      </c>
    </row>
    <row r="35" spans="1:2" x14ac:dyDescent="0.15">
      <c r="A35" s="1" t="s">
        <v>4</v>
      </c>
    </row>
    <row r="37" spans="1:2" x14ac:dyDescent="0.15">
      <c r="A37" s="1" t="s">
        <v>44</v>
      </c>
    </row>
    <row r="38" spans="1:2" x14ac:dyDescent="0.15">
      <c r="A38" s="1" t="s">
        <v>9</v>
      </c>
    </row>
    <row r="39" spans="1:2" x14ac:dyDescent="0.15">
      <c r="A39" s="1" t="s">
        <v>10</v>
      </c>
    </row>
    <row r="41" spans="1:2" x14ac:dyDescent="0.15">
      <c r="A41" s="1" t="s">
        <v>45</v>
      </c>
    </row>
    <row r="43" spans="1:2" x14ac:dyDescent="0.15">
      <c r="A43" s="1" t="s">
        <v>46</v>
      </c>
    </row>
    <row r="44" spans="1:2" x14ac:dyDescent="0.15">
      <c r="A44" s="1" t="s">
        <v>11</v>
      </c>
      <c r="B44" s="1" t="s">
        <v>12</v>
      </c>
    </row>
    <row r="45" spans="1:2" x14ac:dyDescent="0.15">
      <c r="A45" s="1" t="s">
        <v>13</v>
      </c>
      <c r="B45" s="1" t="s">
        <v>14</v>
      </c>
    </row>
    <row r="46" spans="1:2" x14ac:dyDescent="0.15">
      <c r="A46" s="1" t="s">
        <v>15</v>
      </c>
      <c r="B46" s="1" t="s">
        <v>16</v>
      </c>
    </row>
    <row r="48" spans="1:2" x14ac:dyDescent="0.15">
      <c r="A48" s="1" t="s">
        <v>47</v>
      </c>
    </row>
    <row r="49" spans="1:2" ht="12" thickBot="1" x14ac:dyDescent="0.2"/>
    <row r="50" spans="1:2" ht="12" thickBot="1" x14ac:dyDescent="0.2">
      <c r="A50" s="16"/>
      <c r="B50" s="58" t="s">
        <v>31</v>
      </c>
    </row>
    <row r="51" spans="1:2" ht="12" thickBot="1" x14ac:dyDescent="0.2">
      <c r="A51" s="83"/>
      <c r="B51" s="58" t="s">
        <v>32</v>
      </c>
    </row>
  </sheetData>
  <sheetProtection algorithmName="SHA-512" hashValue="uNxDZc/GCGqOyL2tgKwCI6II1aFzChgYJYLv2p/eKGfG+ZFUwb8KObS1NCVP7Tkai3NyOtuobcUut97RMd3OGw==" saltValue="JVG8HURf+pv0ixi3ae5ehg==" spinCount="100000" sheet="1" objects="1" scenario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selection activeCell="C34" sqref="C34"/>
    </sheetView>
  </sheetViews>
  <sheetFormatPr defaultRowHeight="11.25" x14ac:dyDescent="0.15"/>
  <cols>
    <col min="1" max="1" width="45.875" style="1" customWidth="1"/>
    <col min="2" max="2" width="68.375" style="1" customWidth="1"/>
    <col min="3" max="3" width="13.5" style="1" customWidth="1"/>
    <col min="4" max="4" width="4.125" style="1" hidden="1" customWidth="1"/>
    <col min="5" max="16384" width="9" style="1"/>
  </cols>
  <sheetData>
    <row r="1" spans="1:3" x14ac:dyDescent="0.15">
      <c r="A1" s="1" t="s">
        <v>67</v>
      </c>
    </row>
    <row r="2" spans="1:3" ht="12" thickBot="1" x14ac:dyDescent="0.2"/>
    <row r="3" spans="1:3" ht="15" thickBot="1" x14ac:dyDescent="0.25">
      <c r="A3" s="27" t="s">
        <v>29</v>
      </c>
      <c r="B3" s="28"/>
      <c r="C3"/>
    </row>
    <row r="4" spans="1:3" ht="12" thickBot="1" x14ac:dyDescent="0.2">
      <c r="A4" s="28"/>
      <c r="B4" s="28"/>
      <c r="C4"/>
    </row>
    <row r="5" spans="1:3" ht="12" thickBot="1" x14ac:dyDescent="0.2">
      <c r="A5" s="29" t="s">
        <v>0</v>
      </c>
      <c r="B5" s="80"/>
      <c r="C5" s="79"/>
    </row>
    <row r="6" spans="1:3" ht="12" thickBot="1" x14ac:dyDescent="0.2">
      <c r="A6" s="30"/>
      <c r="B6" s="31"/>
      <c r="C6" s="45"/>
    </row>
    <row r="7" spans="1:3" x14ac:dyDescent="0.15">
      <c r="A7" s="32" t="s">
        <v>1</v>
      </c>
      <c r="B7" s="84"/>
      <c r="C7" s="88"/>
    </row>
    <row r="8" spans="1:3" ht="12" thickBot="1" x14ac:dyDescent="0.2">
      <c r="A8" s="86" t="s">
        <v>35</v>
      </c>
      <c r="B8" s="87"/>
      <c r="C8" s="92">
        <f>C7/770</f>
        <v>0</v>
      </c>
    </row>
    <row r="9" spans="1:3" ht="12" thickBot="1" x14ac:dyDescent="0.2">
      <c r="A9" s="52"/>
      <c r="B9" s="52"/>
      <c r="C9" s="55"/>
    </row>
    <row r="10" spans="1:3" x14ac:dyDescent="0.15">
      <c r="A10" s="32" t="s">
        <v>36</v>
      </c>
      <c r="B10" s="33"/>
      <c r="C10" s="73"/>
    </row>
    <row r="11" spans="1:3" x14ac:dyDescent="0.15">
      <c r="A11" s="34" t="s">
        <v>17</v>
      </c>
      <c r="B11" s="35" t="s">
        <v>48</v>
      </c>
      <c r="C11" s="74"/>
    </row>
    <row r="12" spans="1:3" x14ac:dyDescent="0.15">
      <c r="A12" s="34"/>
      <c r="B12" s="35"/>
      <c r="C12" s="67"/>
    </row>
    <row r="13" spans="1:3" x14ac:dyDescent="0.15">
      <c r="A13" s="34" t="s">
        <v>18</v>
      </c>
      <c r="B13" s="35" t="s">
        <v>49</v>
      </c>
      <c r="C13" s="74"/>
    </row>
    <row r="14" spans="1:3" x14ac:dyDescent="0.15">
      <c r="A14" s="34"/>
      <c r="B14" s="35"/>
      <c r="C14" s="67"/>
    </row>
    <row r="15" spans="1:3" x14ac:dyDescent="0.15">
      <c r="A15" s="34" t="s">
        <v>19</v>
      </c>
      <c r="B15" s="35" t="s">
        <v>50</v>
      </c>
      <c r="C15" s="74"/>
    </row>
    <row r="16" spans="1:3" x14ac:dyDescent="0.15">
      <c r="A16" s="34"/>
      <c r="B16" s="35"/>
      <c r="C16" s="67"/>
    </row>
    <row r="17" spans="1:4" x14ac:dyDescent="0.15">
      <c r="A17" s="34" t="s">
        <v>20</v>
      </c>
      <c r="B17" s="35" t="s">
        <v>51</v>
      </c>
      <c r="C17" s="74"/>
    </row>
    <row r="18" spans="1:4" x14ac:dyDescent="0.15">
      <c r="A18" s="34"/>
      <c r="B18" s="35"/>
      <c r="C18" s="67"/>
    </row>
    <row r="19" spans="1:4" x14ac:dyDescent="0.15">
      <c r="A19" s="34" t="s">
        <v>21</v>
      </c>
      <c r="B19" s="35" t="s">
        <v>48</v>
      </c>
      <c r="C19" s="74"/>
      <c r="D19" s="1">
        <f>MIN(C19:C20)</f>
        <v>0</v>
      </c>
    </row>
    <row r="20" spans="1:4" x14ac:dyDescent="0.15">
      <c r="A20" s="36" t="s">
        <v>64</v>
      </c>
      <c r="B20" s="35" t="s">
        <v>52</v>
      </c>
      <c r="C20" s="74"/>
    </row>
    <row r="21" spans="1:4" x14ac:dyDescent="0.15">
      <c r="A21" s="34"/>
      <c r="B21" s="35"/>
      <c r="C21" s="67"/>
    </row>
    <row r="22" spans="1:4" x14ac:dyDescent="0.15">
      <c r="A22" s="34" t="s">
        <v>65</v>
      </c>
      <c r="B22" s="35" t="s">
        <v>48</v>
      </c>
      <c r="C22" s="74"/>
      <c r="D22" s="1">
        <f>MIN(C22:C23)</f>
        <v>0</v>
      </c>
    </row>
    <row r="23" spans="1:4" ht="12" thickBot="1" x14ac:dyDescent="0.2">
      <c r="A23" s="37" t="s">
        <v>64</v>
      </c>
      <c r="B23" s="38" t="s">
        <v>53</v>
      </c>
      <c r="C23" s="75"/>
    </row>
    <row r="24" spans="1:4" ht="12" thickBot="1" x14ac:dyDescent="0.2">
      <c r="A24" s="39"/>
      <c r="B24" s="39"/>
    </row>
    <row r="25" spans="1:4" x14ac:dyDescent="0.15">
      <c r="A25" s="5" t="s">
        <v>39</v>
      </c>
      <c r="B25" s="40"/>
      <c r="C25" s="59">
        <f>(C11+C13+C15+C17+D19+D22)/6</f>
        <v>0</v>
      </c>
    </row>
    <row r="26" spans="1:4" ht="12" thickBot="1" x14ac:dyDescent="0.2">
      <c r="A26" s="7" t="s">
        <v>40</v>
      </c>
      <c r="B26" s="41"/>
      <c r="C26" s="26">
        <f>IF(AND(C25&gt;0,C25&lt;=50),100000,IF(AND(C25&gt;50,C25&lt;=100),35000,0))</f>
        <v>0</v>
      </c>
    </row>
    <row r="27" spans="1:4" ht="12" thickBot="1" x14ac:dyDescent="0.2">
      <c r="B27" s="42"/>
    </row>
    <row r="28" spans="1:4" ht="12" thickBot="1" x14ac:dyDescent="0.2">
      <c r="A28" s="43" t="s">
        <v>54</v>
      </c>
      <c r="B28" s="44"/>
      <c r="C28" s="18">
        <f>C7-C26</f>
        <v>0</v>
      </c>
    </row>
    <row r="32" spans="1:4" x14ac:dyDescent="0.15">
      <c r="A32" s="1" t="s">
        <v>2</v>
      </c>
    </row>
    <row r="33" spans="1:1" x14ac:dyDescent="0.15">
      <c r="A33" s="1" t="s">
        <v>34</v>
      </c>
    </row>
    <row r="34" spans="1:1" x14ac:dyDescent="0.15">
      <c r="A34" s="1" t="s">
        <v>33</v>
      </c>
    </row>
    <row r="35" spans="1:1" x14ac:dyDescent="0.15">
      <c r="A35" s="1" t="s">
        <v>3</v>
      </c>
    </row>
    <row r="37" spans="1:1" x14ac:dyDescent="0.15">
      <c r="A37" s="1" t="s">
        <v>56</v>
      </c>
    </row>
    <row r="38" spans="1:1" x14ac:dyDescent="0.15">
      <c r="A38" s="1" t="s">
        <v>70</v>
      </c>
    </row>
    <row r="40" spans="1:1" x14ac:dyDescent="0.15">
      <c r="A40" s="1" t="s">
        <v>43</v>
      </c>
    </row>
    <row r="41" spans="1:1" x14ac:dyDescent="0.15">
      <c r="A41" s="1" t="s">
        <v>4</v>
      </c>
    </row>
    <row r="43" spans="1:1" x14ac:dyDescent="0.15">
      <c r="A43" s="1" t="s">
        <v>44</v>
      </c>
    </row>
    <row r="44" spans="1:1" x14ac:dyDescent="0.15">
      <c r="A44" s="1" t="s">
        <v>9</v>
      </c>
    </row>
    <row r="45" spans="1:1" x14ac:dyDescent="0.15">
      <c r="A45" s="1" t="s">
        <v>10</v>
      </c>
    </row>
    <row r="47" spans="1:1" x14ac:dyDescent="0.15">
      <c r="A47" s="1" t="s">
        <v>45</v>
      </c>
    </row>
    <row r="49" spans="1:2" x14ac:dyDescent="0.15">
      <c r="A49" s="1" t="s">
        <v>55</v>
      </c>
    </row>
    <row r="50" spans="1:2" x14ac:dyDescent="0.15">
      <c r="A50" s="1" t="s">
        <v>11</v>
      </c>
      <c r="B50" s="1" t="s">
        <v>22</v>
      </c>
    </row>
    <row r="51" spans="1:2" x14ac:dyDescent="0.15">
      <c r="A51" s="1" t="s">
        <v>13</v>
      </c>
      <c r="B51" s="1" t="s">
        <v>23</v>
      </c>
    </row>
    <row r="52" spans="1:2" x14ac:dyDescent="0.15">
      <c r="A52" s="1" t="s">
        <v>15</v>
      </c>
      <c r="B52" s="1" t="s">
        <v>16</v>
      </c>
    </row>
    <row r="54" spans="1:2" x14ac:dyDescent="0.15">
      <c r="A54" s="1" t="s">
        <v>47</v>
      </c>
    </row>
    <row r="55" spans="1:2" ht="12" thickBot="1" x14ac:dyDescent="0.2"/>
    <row r="56" spans="1:2" ht="12" thickBot="1" x14ac:dyDescent="0.2">
      <c r="A56" s="16"/>
      <c r="B56" s="58" t="s">
        <v>31</v>
      </c>
    </row>
    <row r="57" spans="1:2" ht="12" thickBot="1" x14ac:dyDescent="0.2">
      <c r="A57" s="83"/>
      <c r="B57" s="58" t="s">
        <v>32</v>
      </c>
    </row>
  </sheetData>
  <sheetProtection algorithmName="SHA-512" hashValue="WciXncODjXWFt6U72bhjq3ZLTDoPPu/PVhMongCPC+sXFGDd4Lgg9Bmk8hZ1hoA5Wut7qF02JTkZdZY5II62LQ==" saltValue="V/G62d7tkaae7TLiW0obsg==" spinCount="100000" sheet="1" objects="1" scenarios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0"/>
  <sheetViews>
    <sheetView workbookViewId="0">
      <selection activeCell="C8" sqref="C8"/>
    </sheetView>
  </sheetViews>
  <sheetFormatPr defaultRowHeight="11.25" x14ac:dyDescent="0.15"/>
  <cols>
    <col min="1" max="1" width="35.5" customWidth="1"/>
    <col min="2" max="2" width="65.5" customWidth="1"/>
    <col min="3" max="3" width="25.625" customWidth="1"/>
    <col min="4" max="4" width="8.75" hidden="1" customWidth="1"/>
  </cols>
  <sheetData>
    <row r="1" spans="1:16384" x14ac:dyDescent="0.15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6384" ht="12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pans="1:16384" ht="15" thickBot="1" x14ac:dyDescent="0.25">
      <c r="A3" s="19" t="s">
        <v>30</v>
      </c>
    </row>
    <row r="4" spans="1:16384" ht="12" thickBot="1" x14ac:dyDescent="0.2"/>
    <row r="5" spans="1:16384" ht="12" thickBot="1" x14ac:dyDescent="0.2">
      <c r="A5" s="15" t="s">
        <v>0</v>
      </c>
      <c r="B5" s="80"/>
      <c r="C5" s="82"/>
      <c r="D5" s="1"/>
    </row>
    <row r="6" spans="1:16384" ht="12" thickBot="1" x14ac:dyDescent="0.2">
      <c r="A6" s="3"/>
      <c r="B6" s="1"/>
      <c r="C6" s="60"/>
      <c r="D6" s="1"/>
    </row>
    <row r="7" spans="1:16384" x14ac:dyDescent="0.15">
      <c r="A7" s="32" t="s">
        <v>1</v>
      </c>
      <c r="B7" s="89"/>
      <c r="C7" s="90"/>
      <c r="D7" s="1"/>
    </row>
    <row r="8" spans="1:16384" ht="12" thickBot="1" x14ac:dyDescent="0.2">
      <c r="A8" s="86" t="s">
        <v>35</v>
      </c>
      <c r="B8" s="91"/>
      <c r="C8" s="94">
        <f>C7/490</f>
        <v>0</v>
      </c>
      <c r="D8" s="1"/>
    </row>
    <row r="9" spans="1:16384" ht="12" thickBot="1" x14ac:dyDescent="0.2">
      <c r="A9" s="52"/>
      <c r="B9" s="56"/>
      <c r="C9" s="61"/>
      <c r="D9" s="1"/>
    </row>
    <row r="10" spans="1:16384" x14ac:dyDescent="0.15">
      <c r="A10" s="32" t="s">
        <v>36</v>
      </c>
      <c r="B10" s="8"/>
      <c r="C10" s="76"/>
      <c r="D10" s="1"/>
    </row>
    <row r="11" spans="1:16384" x14ac:dyDescent="0.15">
      <c r="A11" s="6" t="s">
        <v>24</v>
      </c>
      <c r="B11" s="9" t="s">
        <v>57</v>
      </c>
      <c r="C11" s="77"/>
      <c r="D11" s="2">
        <f>MIN(C11:C13)</f>
        <v>0</v>
      </c>
    </row>
    <row r="12" spans="1:16384" x14ac:dyDescent="0.15">
      <c r="A12" s="20" t="s">
        <v>64</v>
      </c>
      <c r="B12" s="9" t="s">
        <v>58</v>
      </c>
      <c r="C12" s="77"/>
      <c r="D12" s="1"/>
    </row>
    <row r="13" spans="1:16384" x14ac:dyDescent="0.15">
      <c r="A13" s="6"/>
      <c r="B13" s="9" t="s">
        <v>59</v>
      </c>
      <c r="C13" s="77"/>
      <c r="D13" s="1"/>
    </row>
    <row r="14" spans="1:16384" x14ac:dyDescent="0.15">
      <c r="A14" s="6"/>
      <c r="B14" s="9"/>
      <c r="C14" s="68"/>
      <c r="D14" s="1"/>
    </row>
    <row r="15" spans="1:16384" x14ac:dyDescent="0.15">
      <c r="A15" s="6" t="s">
        <v>25</v>
      </c>
      <c r="B15" s="9" t="s">
        <v>57</v>
      </c>
      <c r="C15" s="77"/>
      <c r="D15" s="2">
        <f>MIN(C15:C16)</f>
        <v>0</v>
      </c>
    </row>
    <row r="16" spans="1:16384" ht="12" thickBot="1" x14ac:dyDescent="0.2">
      <c r="A16" s="23" t="s">
        <v>64</v>
      </c>
      <c r="B16" s="10" t="s">
        <v>59</v>
      </c>
      <c r="C16" s="78"/>
      <c r="D16" s="1"/>
    </row>
    <row r="17" spans="1:4" ht="12" thickBot="1" x14ac:dyDescent="0.2">
      <c r="A17" s="57"/>
      <c r="B17" s="22"/>
      <c r="C17" s="62"/>
      <c r="D17" s="1"/>
    </row>
    <row r="18" spans="1:4" x14ac:dyDescent="0.15">
      <c r="A18" s="5" t="s">
        <v>39</v>
      </c>
      <c r="B18" s="13"/>
      <c r="C18" s="63">
        <f>(D11+D15)/2</f>
        <v>0</v>
      </c>
      <c r="D18" s="1"/>
    </row>
    <row r="19" spans="1:4" ht="12" thickBot="1" x14ac:dyDescent="0.2">
      <c r="A19" s="7" t="s">
        <v>40</v>
      </c>
      <c r="B19" s="14"/>
      <c r="C19" s="64">
        <f>IF(AND(C18&gt;0,C18&lt;=50),75000,IF(AND(C18&gt;50,C18&lt;=100),25000,0))</f>
        <v>0</v>
      </c>
      <c r="D19" s="1"/>
    </row>
    <row r="20" spans="1:4" ht="12" thickBot="1" x14ac:dyDescent="0.2">
      <c r="A20" s="4"/>
      <c r="C20" s="65"/>
    </row>
    <row r="21" spans="1:4" ht="12" thickBot="1" x14ac:dyDescent="0.2">
      <c r="A21" s="11" t="s">
        <v>60</v>
      </c>
      <c r="B21" s="12"/>
      <c r="C21" s="66">
        <f>C7-C19</f>
        <v>0</v>
      </c>
    </row>
    <row r="25" spans="1:4" s="1" customFormat="1" x14ac:dyDescent="0.15">
      <c r="A25" s="1" t="s">
        <v>2</v>
      </c>
    </row>
    <row r="26" spans="1:4" s="1" customFormat="1" x14ac:dyDescent="0.15">
      <c r="A26" s="1" t="s">
        <v>34</v>
      </c>
    </row>
    <row r="27" spans="1:4" s="1" customFormat="1" x14ac:dyDescent="0.15">
      <c r="A27" s="1" t="s">
        <v>33</v>
      </c>
    </row>
    <row r="28" spans="1:4" s="1" customFormat="1" x14ac:dyDescent="0.15">
      <c r="A28" s="1" t="s">
        <v>3</v>
      </c>
    </row>
    <row r="29" spans="1:4" s="1" customFormat="1" x14ac:dyDescent="0.15"/>
    <row r="30" spans="1:4" s="1" customFormat="1" x14ac:dyDescent="0.15">
      <c r="A30" s="1" t="s">
        <v>61</v>
      </c>
    </row>
    <row r="31" spans="1:4" s="1" customFormat="1" x14ac:dyDescent="0.15">
      <c r="A31" s="1" t="s">
        <v>62</v>
      </c>
    </row>
    <row r="32" spans="1:4" s="1" customFormat="1" x14ac:dyDescent="0.15"/>
    <row r="33" spans="1:2" s="1" customFormat="1" x14ac:dyDescent="0.15">
      <c r="A33" s="1" t="s">
        <v>43</v>
      </c>
    </row>
    <row r="34" spans="1:2" s="1" customFormat="1" x14ac:dyDescent="0.15">
      <c r="A34" s="1" t="s">
        <v>4</v>
      </c>
    </row>
    <row r="35" spans="1:2" s="1" customFormat="1" x14ac:dyDescent="0.15"/>
    <row r="36" spans="1:2" s="1" customFormat="1" x14ac:dyDescent="0.15">
      <c r="A36" s="1" t="s">
        <v>44</v>
      </c>
    </row>
    <row r="37" spans="1:2" s="1" customFormat="1" x14ac:dyDescent="0.15">
      <c r="A37" s="1" t="s">
        <v>9</v>
      </c>
    </row>
    <row r="38" spans="1:2" s="1" customFormat="1" x14ac:dyDescent="0.15">
      <c r="A38" s="1" t="s">
        <v>10</v>
      </c>
    </row>
    <row r="39" spans="1:2" s="1" customFormat="1" x14ac:dyDescent="0.15"/>
    <row r="40" spans="1:2" s="1" customFormat="1" x14ac:dyDescent="0.15">
      <c r="A40" s="1" t="s">
        <v>45</v>
      </c>
    </row>
    <row r="41" spans="1:2" s="1" customFormat="1" x14ac:dyDescent="0.15"/>
    <row r="42" spans="1:2" s="1" customFormat="1" x14ac:dyDescent="0.15">
      <c r="A42" s="1" t="s">
        <v>63</v>
      </c>
    </row>
    <row r="43" spans="1:2" s="1" customFormat="1" x14ac:dyDescent="0.15">
      <c r="A43" s="1" t="s">
        <v>11</v>
      </c>
      <c r="B43" s="1" t="s">
        <v>26</v>
      </c>
    </row>
    <row r="44" spans="1:2" s="1" customFormat="1" x14ac:dyDescent="0.15">
      <c r="A44" s="1" t="s">
        <v>13</v>
      </c>
      <c r="B44" s="1" t="s">
        <v>27</v>
      </c>
    </row>
    <row r="45" spans="1:2" s="1" customFormat="1" x14ac:dyDescent="0.15">
      <c r="A45" s="1" t="s">
        <v>15</v>
      </c>
      <c r="B45" s="1" t="s">
        <v>16</v>
      </c>
    </row>
    <row r="46" spans="1:2" s="1" customFormat="1" x14ac:dyDescent="0.15"/>
    <row r="47" spans="1:2" s="1" customFormat="1" x14ac:dyDescent="0.15">
      <c r="A47" s="1" t="s">
        <v>47</v>
      </c>
    </row>
    <row r="48" spans="1:2" ht="12" thickBot="1" x14ac:dyDescent="0.2"/>
    <row r="49" spans="1:2" ht="12" thickBot="1" x14ac:dyDescent="0.2">
      <c r="A49" s="16"/>
      <c r="B49" s="58" t="s">
        <v>31</v>
      </c>
    </row>
    <row r="50" spans="1:2" ht="12" thickBot="1" x14ac:dyDescent="0.2">
      <c r="A50" s="83"/>
      <c r="B50" s="58" t="s">
        <v>32</v>
      </c>
    </row>
  </sheetData>
  <sheetProtection algorithmName="SHA-512" hashValue="MJxIGPOTQjEtXEIfGtDEMRSthesFEYVhseTCEXXOBXeA0DZiWDuyhm57wFCXduCxoVTAVpnd7Vch13XBZRkOqg==" saltValue="hUjnaQ7fUGMFJspqn72qgA==" spinCount="100000" sheet="1" objects="1" scenario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Inschrijfstaat Perceel 1</vt:lpstr>
      <vt:lpstr>Inschrijfstaat Perceel 2</vt:lpstr>
      <vt:lpstr>Inschrijfstaat Perceel 3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Ramaker, Anne (PPO)</dc:creator>
  <cp:lastModifiedBy>Roumen, Peter (ZN)</cp:lastModifiedBy>
  <cp:lastPrinted>2021-03-25T08:59:37Z</cp:lastPrinted>
  <dcterms:created xsi:type="dcterms:W3CDTF">2014-08-20T20:28:49Z</dcterms:created>
  <dcterms:modified xsi:type="dcterms:W3CDTF">2021-06-10T13:51:59Z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Inschrijfstaat vliegcontract - ww RWS-ZN-2021 - def.xlsx</vt:lpwstr>
  </property>
</Properties>
</file>