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Desktop\Zaken\31166119 - EUA - E-TEST Equipment - KNMI\Aanbestedingsdocumenten E-TEST Equipment\Annex 4 Program of Requirements and Awarding criteria\"/>
    </mc:Choice>
  </mc:AlternateContent>
  <bookViews>
    <workbookView xWindow="-120" yWindow="-120" windowWidth="29040" windowHeight="15840"/>
  </bookViews>
  <sheets>
    <sheet name="Lot 2" sheetId="1" r:id="rId1"/>
    <sheet name="Blad1" sheetId="5" state="hidden"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38" i="1" l="1"/>
  <c r="G51" i="1" l="1"/>
  <c r="G19" i="1" l="1"/>
  <c r="G18" i="1" l="1"/>
  <c r="G52" i="1" l="1"/>
  <c r="G42" i="1"/>
  <c r="G43" i="1"/>
  <c r="G41" i="1"/>
  <c r="G40" i="1"/>
  <c r="G39" i="1"/>
  <c r="G37" i="1"/>
  <c r="G20" i="1"/>
  <c r="G17" i="1"/>
  <c r="G21" i="1" l="1"/>
  <c r="G53" i="1"/>
  <c r="G44" i="1"/>
  <c r="E57" i="1"/>
  <c r="E53" i="1"/>
  <c r="E44" i="1"/>
  <c r="E21" i="1"/>
  <c r="G58" i="1" l="1"/>
  <c r="E60" i="1"/>
  <c r="H57" i="1" l="1"/>
  <c r="H53" i="1"/>
  <c r="H44" i="1"/>
  <c r="H21" i="1"/>
  <c r="H60" i="1" l="1"/>
</calcChain>
</file>

<file path=xl/sharedStrings.xml><?xml version="1.0" encoding="utf-8"?>
<sst xmlns="http://schemas.openxmlformats.org/spreadsheetml/2006/main" count="314" uniqueCount="167">
  <si>
    <t>Sensor quality consisting of:</t>
  </si>
  <si>
    <t>Type</t>
  </si>
  <si>
    <t>KO</t>
  </si>
  <si>
    <t>#</t>
  </si>
  <si>
    <t>S1</t>
  </si>
  <si>
    <t>Orthogonal/Symmetric triaxial seismic sensor (XYZ or UVW)</t>
  </si>
  <si>
    <t>Max. points</t>
  </si>
  <si>
    <t>S2</t>
  </si>
  <si>
    <t>S3</t>
  </si>
  <si>
    <t>S4</t>
  </si>
  <si>
    <t>S5</t>
  </si>
  <si>
    <t>S6</t>
  </si>
  <si>
    <t>S7</t>
  </si>
  <si>
    <t>S8</t>
  </si>
  <si>
    <t>S9</t>
  </si>
  <si>
    <t>S10</t>
  </si>
  <si>
    <t>S11</t>
  </si>
  <si>
    <t>S12</t>
  </si>
  <si>
    <t>Seismic velocity output</t>
  </si>
  <si>
    <t>Leveling bubble (physical andr/or digital)</t>
  </si>
  <si>
    <t>Horizontal alignment mark (North for example)</t>
  </si>
  <si>
    <t>Operating temperatures -20°C to 60°C</t>
  </si>
  <si>
    <t>IP67 equivalent or higher rating</t>
  </si>
  <si>
    <t>Compatible with the proposed datalogger</t>
  </si>
  <si>
    <t>Yes/No</t>
  </si>
  <si>
    <t>S13</t>
  </si>
  <si>
    <t>S14</t>
  </si>
  <si>
    <t>Datalogger quality consisting of:</t>
  </si>
  <si>
    <t>D1</t>
  </si>
  <si>
    <t>Simultaneous sampling on all channels</t>
  </si>
  <si>
    <t>Continuous recording with MiniSEED support</t>
  </si>
  <si>
    <t>Automatic data backfill for when communication is interrupted</t>
  </si>
  <si>
    <t>Time accuracy &lt; 5 µs via internal GNSS receiver and external antenna</t>
  </si>
  <si>
    <t xml:space="preserve">Internal storage &gt; 8 GB </t>
  </si>
  <si>
    <t>Field-swappable storage with no data loss during continuous recording</t>
  </si>
  <si>
    <t>File transfer via Ethernet</t>
  </si>
  <si>
    <t>Self diagnostics, tests, calibration, mass centering
in combination with the offered sensor</t>
  </si>
  <si>
    <t>Continuous data streaming, seismic and state-of-health
with SeedLink support</t>
  </si>
  <si>
    <t>Bluetooth and/or WiFi connectivity</t>
  </si>
  <si>
    <t>D2</t>
  </si>
  <si>
    <t>D3</t>
  </si>
  <si>
    <t>D4</t>
  </si>
  <si>
    <t>D5</t>
  </si>
  <si>
    <t>D6</t>
  </si>
  <si>
    <t>D7</t>
  </si>
  <si>
    <t>D8</t>
  </si>
  <si>
    <t>D9</t>
  </si>
  <si>
    <t>D10</t>
  </si>
  <si>
    <t>D11</t>
  </si>
  <si>
    <t>D12</t>
  </si>
  <si>
    <t>D13</t>
  </si>
  <si>
    <t>D14</t>
  </si>
  <si>
    <t>D15</t>
  </si>
  <si>
    <t>D16</t>
  </si>
  <si>
    <t>D17</t>
  </si>
  <si>
    <t>D18</t>
  </si>
  <si>
    <t>D19</t>
  </si>
  <si>
    <t>Other criteria:</t>
  </si>
  <si>
    <t>O1</t>
  </si>
  <si>
    <t>O2</t>
  </si>
  <si>
    <t>O3</t>
  </si>
  <si>
    <t>O4</t>
  </si>
  <si>
    <t>O5</t>
  </si>
  <si>
    <t>Delivery time up to 3 months
faster is better (see O5), longer is a knockout</t>
  </si>
  <si>
    <t>O6</t>
  </si>
  <si>
    <t>Price</t>
  </si>
  <si>
    <r>
      <rPr>
        <b/>
        <sz val="12"/>
        <color theme="1"/>
        <rFont val="Helvetica"/>
        <family val="2"/>
      </rPr>
      <t>Total score O:</t>
    </r>
    <r>
      <rPr>
        <sz val="12"/>
        <color theme="1"/>
        <rFont val="Helvetica"/>
        <family val="2"/>
      </rPr>
      <t xml:space="preserve">
(if all knockout criteria are met)</t>
    </r>
  </si>
  <si>
    <r>
      <rPr>
        <b/>
        <sz val="12"/>
        <color theme="1"/>
        <rFont val="Helvetica"/>
        <family val="2"/>
      </rPr>
      <t>Total score D:</t>
    </r>
    <r>
      <rPr>
        <sz val="12"/>
        <color theme="1"/>
        <rFont val="Helvetica"/>
        <family val="2"/>
      </rPr>
      <t xml:space="preserve">
(if all knockout criteria are met)</t>
    </r>
  </si>
  <si>
    <r>
      <rPr>
        <b/>
        <sz val="12"/>
        <color theme="1"/>
        <rFont val="Helvetica"/>
        <family val="2"/>
      </rPr>
      <t>Total score S:</t>
    </r>
    <r>
      <rPr>
        <sz val="12"/>
        <color theme="1"/>
        <rFont val="Helvetica"/>
        <family val="2"/>
      </rPr>
      <t xml:space="preserve">
(if all knockout criteria are met)</t>
    </r>
  </si>
  <si>
    <t>P</t>
  </si>
  <si>
    <t>Total score (S + D + O + P)</t>
  </si>
  <si>
    <r>
      <rPr>
        <b/>
        <sz val="12"/>
        <color theme="1"/>
        <rFont val="Helvetica"/>
        <family val="2"/>
      </rPr>
      <t>Total score P:</t>
    </r>
    <r>
      <rPr>
        <sz val="12"/>
        <color theme="1"/>
        <rFont val="Helvetica"/>
        <family val="2"/>
      </rPr>
      <t xml:space="preserve">
(if all knockout criteria are met)</t>
    </r>
  </si>
  <si>
    <t>Operating temperatures -15°C to 60°C</t>
  </si>
  <si>
    <t>Awarding criteria - Lot 2: Surface station</t>
  </si>
  <si>
    <t>Downloadable full digitizer + sensor response file
StationXML/Dataless-SEED/RESP format</t>
  </si>
  <si>
    <t>The Tenderer with the lowest total price (excluding VAT), that also complies with all knockout criteria, will receive the maximum score. All other Tenderers will recive points according to the following formula:
max_points * (1.5 * min_price - tenderer_price)/(1.5 * min_price - min_price)
Provide price per station and a use open cost accounting to demonstrate the cost structure per product to be delivered.</t>
  </si>
  <si>
    <t>% Total score</t>
  </si>
  <si>
    <t>Full datasheet with specifications is submitted</t>
  </si>
  <si>
    <t>Full datasheet with specifications, factory instrument response, and self noise level curves is submitted</t>
  </si>
  <si>
    <t>S15</t>
  </si>
  <si>
    <t>Flat instrument response to ground velocity from 0.01 Hz to 40 Hz
wider is better (see S13), narrower is a knockout</t>
  </si>
  <si>
    <t>Dynamic range of at least 135 dB @ 1 Hz
higher is better (see S15), lower is a knockout</t>
  </si>
  <si>
    <t>D20</t>
  </si>
  <si>
    <t>W</t>
  </si>
  <si>
    <t>Resolution of at least 24 bit @ 100 sps
higher is better (see D14), lower is a knockout</t>
  </si>
  <si>
    <t>At least 3 channel input
more is better (see D15), less is a knockout</t>
  </si>
  <si>
    <t>Internal storage of at least 8 GB and support for removable storage
more internal storage is better (see D16), less is a knockout</t>
  </si>
  <si>
    <t>Resolution &gt; 24 bit @ 100 sps (see D2)</t>
  </si>
  <si>
    <t>Proof of experience (see Mandatory forms - Annex 2)</t>
  </si>
  <si>
    <t>Environmental Awareness (see Mandatory forms - Annex …)</t>
  </si>
  <si>
    <t>Answer the following questions with regard to the corresponding criteria</t>
  </si>
  <si>
    <t>Tenderer's response</t>
  </si>
  <si>
    <t>Please answer all questions even if you checked "No" of any of the knockout criteria. This is your chance to explain why you checked "No".</t>
  </si>
  <si>
    <t>What type of sensor is offered?</t>
  </si>
  <si>
    <t>What is the frequency band over which the instrument response is flat?</t>
  </si>
  <si>
    <t>What is the frequency band in which the self-noise is below the NLNM?</t>
  </si>
  <si>
    <t>What is the dynamic range of the sensor at 1 Hz?</t>
  </si>
  <si>
    <t>What is the the Ingress Protection Code (or equivalent) rating of the sensor?
To what depth?</t>
  </si>
  <si>
    <t>What is the power consumption of the sensor?</t>
  </si>
  <si>
    <t>What is the sampling resolution?</t>
  </si>
  <si>
    <t>How many input channels are supported?</t>
  </si>
  <si>
    <t>What is the time accuracy with GNSS?</t>
  </si>
  <si>
    <t>What is the volume of the internal storage?</t>
  </si>
  <si>
    <t>Which storage media are supported?</t>
  </si>
  <si>
    <t>Which formats are suported?</t>
  </si>
  <si>
    <t>What is the power consumption datalogger?</t>
  </si>
  <si>
    <t>Can the datalogger accommodate a 3C broadband borehole seismometer?
What other sensors can be connected?</t>
  </si>
  <si>
    <t>YES/NO / Max. points</t>
  </si>
  <si>
    <t>Answer tenderer</t>
  </si>
  <si>
    <t>Score</t>
  </si>
  <si>
    <t>Yes</t>
  </si>
  <si>
    <t>No</t>
  </si>
  <si>
    <t>0-1.5</t>
  </si>
  <si>
    <t>10 points</t>
  </si>
  <si>
    <t>1.5-3</t>
  </si>
  <si>
    <t>5 points</t>
  </si>
  <si>
    <t>≤</t>
  </si>
  <si>
    <t>&gt;3</t>
  </si>
  <si>
    <t>0 points</t>
  </si>
  <si>
    <t>≥</t>
  </si>
  <si>
    <t>&lt;0.01-&gt;50</t>
  </si>
  <si>
    <t>20 points</t>
  </si>
  <si>
    <t>&gt;0.01-&lt;50</t>
  </si>
  <si>
    <t>&gt;0.08&lt;10</t>
  </si>
  <si>
    <t>&gt;150</t>
  </si>
  <si>
    <t>140≤150</t>
  </si>
  <si>
    <t>Resolution &gt; 24 bit @ 100 sps</t>
  </si>
  <si>
    <t>≤24</t>
  </si>
  <si>
    <t xml:space="preserve">0 points </t>
  </si>
  <si>
    <t>&gt;24</t>
  </si>
  <si>
    <t xml:space="preserve">10 points </t>
  </si>
  <si>
    <t xml:space="preserve">5 points </t>
  </si>
  <si>
    <t>W06</t>
  </si>
  <si>
    <t>0≤30</t>
  </si>
  <si>
    <t xml:space="preserve">20 points </t>
  </si>
  <si>
    <t>31≤60</t>
  </si>
  <si>
    <t>61≤90</t>
  </si>
  <si>
    <t>≥36</t>
  </si>
  <si>
    <t>&gt;12&lt;36</t>
  </si>
  <si>
    <t>≤12</t>
  </si>
  <si>
    <t>S13 (Hz)</t>
  </si>
  <si>
    <t>W05</t>
  </si>
  <si>
    <t xml:space="preserve">Tenderer is asked to include the price in Annex Quotation </t>
  </si>
  <si>
    <t>Answer Tenderer</t>
  </si>
  <si>
    <t>Total score Tenderer (S + D + O)</t>
  </si>
  <si>
    <r>
      <t xml:space="preserve">Flat instrument response over a wider range (see S2)
</t>
    </r>
    <r>
      <rPr>
        <i/>
        <sz val="12"/>
        <color theme="1"/>
        <rFont val="Helvetica"/>
        <family val="2"/>
      </rPr>
      <t>from below 0.008 Hz to above 50 Hz - 25 points
0.008 Hz to 50 Hz - 12 points
0.01 Hz to 40 Hz - 0 points</t>
    </r>
  </si>
  <si>
    <r>
      <t xml:space="preserve">Dynamic range &gt; 140 dB @ 1 Hz (see S4)
</t>
    </r>
    <r>
      <rPr>
        <i/>
        <sz val="12"/>
        <color theme="1"/>
        <rFont val="Helvetica"/>
        <family val="2"/>
      </rPr>
      <t>more than 150 dB - 10 points
140 dB to 150 dB - 5 points
135 dB to 140 dB - 0 points</t>
    </r>
  </si>
  <si>
    <r>
      <t xml:space="preserve">Extra channels with support for some or all of the following (see D3):
3C surface seismometer, Geophone sensors, Strong motion accelerometers, Microbarometers, Meteorological Sensors
</t>
    </r>
    <r>
      <rPr>
        <i/>
        <sz val="12"/>
        <color theme="1"/>
        <rFont val="Helvetica"/>
        <family val="2"/>
      </rPr>
      <t>more than 3 extra channel - 30 points
2 to 3 exta channels - 15 points
1 extra channel - 5 points
no extra channel - 0 points</t>
    </r>
  </si>
  <si>
    <r>
      <t xml:space="preserve">Low power consumption, optimally up to 1.5 Watt (3 ch)
</t>
    </r>
    <r>
      <rPr>
        <i/>
        <sz val="12"/>
        <color theme="1"/>
        <rFont val="Helvetica"/>
        <family val="2"/>
      </rPr>
      <t>1.5 Watt to 3 Watt - 5 points
more than 3 Watt - 0 points</t>
    </r>
  </si>
  <si>
    <t>Not applicable</t>
  </si>
  <si>
    <t>135 dB to 140 dB</t>
  </si>
  <si>
    <t>30 points</t>
  </si>
  <si>
    <t>2-3</t>
  </si>
  <si>
    <t>Response form Lot 2 - Program of Requirements and awarding criteria</t>
  </si>
  <si>
    <t>Self-noise that is below the NLNM from 0.1 Hz to 5 Hz
wider is better (see S14), narrower is a knockout</t>
  </si>
  <si>
    <t>12 points</t>
  </si>
  <si>
    <t>&gt;10 Hz</t>
  </si>
  <si>
    <t>25 points</t>
  </si>
  <si>
    <r>
      <t xml:space="preserve">Self-noise that is below the NLNM over a wider range (see S3)
</t>
    </r>
    <r>
      <rPr>
        <i/>
        <sz val="12"/>
        <color theme="1"/>
        <rFont val="Helvetica"/>
        <family val="2"/>
      </rPr>
      <t xml:space="preserve">0.1 to 5 Hz - 0 points (this is the minimal requirement)
0.08 to 10 Hz - extra 12 points
&gt;10 Hz - 25 points
</t>
    </r>
  </si>
  <si>
    <t>0.1-5 Hz</t>
  </si>
  <si>
    <t>0.01 Hz-40 H</t>
  </si>
  <si>
    <r>
      <t xml:space="preserve">Faster delivery
</t>
    </r>
    <r>
      <rPr>
        <i/>
        <sz val="12"/>
        <color theme="1"/>
        <rFont val="Helvetica"/>
        <family val="2"/>
      </rPr>
      <t>upto 30 days - 30 point
up to max. 60 days - 15 points
up to max. 90 days - 0 points</t>
    </r>
  </si>
  <si>
    <t>Warranty
Free of charge replacment of faulty components for (at least) 12 months
a component is deemd faulty if it causes the station to deviate from the knockout criteria</t>
  </si>
  <si>
    <t>Can you guarantee delivery within 30, 60, or 90 calendar days? Please specify</t>
  </si>
  <si>
    <t>What is the warranty period?</t>
  </si>
  <si>
    <r>
      <t xml:space="preserve">Low power consumption, optimally up to 1.5 Watt - </t>
    </r>
    <r>
      <rPr>
        <i/>
        <sz val="12"/>
        <color theme="1"/>
        <rFont val="Helvetica"/>
        <family val="2"/>
      </rPr>
      <t>10 points</t>
    </r>
    <r>
      <rPr>
        <sz val="12"/>
        <color theme="1"/>
        <rFont val="Helvetica"/>
        <family val="2"/>
      </rPr>
      <t xml:space="preserve">
</t>
    </r>
    <r>
      <rPr>
        <i/>
        <sz val="12"/>
        <color theme="1"/>
        <rFont val="Helvetica"/>
        <family val="2"/>
      </rPr>
      <t>1.5 Watt to 3 Watt - 5 points, 
more than 3 Watt - 0 points</t>
    </r>
  </si>
  <si>
    <r>
      <t xml:space="preserve">Longer warranty period
</t>
    </r>
    <r>
      <rPr>
        <i/>
        <sz val="12"/>
        <color theme="1"/>
        <rFont val="Helvetica"/>
        <family val="2"/>
      </rPr>
      <t>more than 36 months - 10 points
umore than 12 up to 36 months - 5 points
upto 12 months - 0 points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</si>
</sst>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2"/>
      <color theme="1"/>
      <name val="Calibri"/>
      <family val="2"/>
      <scheme val="minor"/>
    </font>
    <font>
      <b/>
      <sz val="12"/>
      <color theme="1"/>
      <name val="Helvetica"/>
      <family val="2"/>
    </font>
    <font>
      <sz val="12"/>
      <color theme="1"/>
      <name val="Helvetica"/>
      <family val="2"/>
    </font>
    <font>
      <sz val="8"/>
      <name val="Calibri"/>
      <family val="2"/>
      <scheme val="minor"/>
    </font>
    <font>
      <sz val="12"/>
      <color theme="1"/>
      <name val="Calibri"/>
      <family val="2"/>
      <scheme val="minor"/>
    </font>
    <font>
      <b/>
      <sz val="12"/>
      <color theme="1"/>
      <name val="Calibri"/>
      <family val="2"/>
      <scheme val="minor"/>
    </font>
    <font>
      <b/>
      <sz val="12"/>
      <color rgb="FF000000"/>
      <name val="Helvetica"/>
      <family val="2"/>
    </font>
    <font>
      <i/>
      <sz val="12"/>
      <color theme="1"/>
      <name val="Helvetica"/>
      <family val="2"/>
    </font>
    <font>
      <b/>
      <sz val="12"/>
      <color theme="1"/>
      <name val="Helvetica"/>
      <family val="2"/>
    </font>
    <font>
      <sz val="12"/>
      <color theme="1"/>
      <name val="Times New Roman"/>
      <family val="1"/>
    </font>
    <font>
      <i/>
      <sz val="9"/>
      <color theme="1"/>
      <name val="Helvetica"/>
      <family val="2"/>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s>
  <cellStyleXfs count="2">
    <xf numFmtId="0" fontId="0" fillId="0" borderId="0"/>
    <xf numFmtId="9" fontId="4" fillId="0" borderId="0" applyFont="0" applyFill="0" applyBorder="0" applyAlignment="0" applyProtection="0"/>
  </cellStyleXfs>
  <cellXfs count="97">
    <xf numFmtId="0" fontId="0" fillId="0" borderId="0" xfId="0"/>
    <xf numFmtId="0" fontId="2" fillId="2" borderId="5" xfId="0" applyFont="1" applyFill="1" applyBorder="1" applyAlignment="1">
      <alignment vertical="top"/>
    </xf>
    <xf numFmtId="0" fontId="2" fillId="2" borderId="6" xfId="0" applyFont="1" applyFill="1" applyBorder="1" applyAlignment="1">
      <alignment vertical="top"/>
    </xf>
    <xf numFmtId="0" fontId="2" fillId="3" borderId="0" xfId="0" applyFont="1" applyFill="1" applyAlignment="1">
      <alignment vertical="top"/>
    </xf>
    <xf numFmtId="0" fontId="2" fillId="3" borderId="0" xfId="0" applyFont="1" applyFill="1" applyAlignment="1">
      <alignment horizontal="center" vertical="top"/>
    </xf>
    <xf numFmtId="0" fontId="2" fillId="3" borderId="2" xfId="0" applyFont="1" applyFill="1" applyBorder="1" applyAlignment="1">
      <alignment vertical="top"/>
    </xf>
    <xf numFmtId="0" fontId="2" fillId="3" borderId="1" xfId="0" applyFont="1" applyFill="1" applyBorder="1" applyAlignment="1">
      <alignment vertical="top"/>
    </xf>
    <xf numFmtId="0" fontId="2" fillId="3" borderId="1" xfId="0" applyFont="1" applyFill="1" applyBorder="1" applyAlignment="1">
      <alignment vertical="top" wrapText="1"/>
    </xf>
    <xf numFmtId="0" fontId="2" fillId="3" borderId="1" xfId="0" applyFont="1" applyFill="1" applyBorder="1" applyAlignment="1">
      <alignment wrapText="1"/>
    </xf>
    <xf numFmtId="0" fontId="2" fillId="3" borderId="1" xfId="0" applyFont="1" applyFill="1" applyBorder="1"/>
    <xf numFmtId="0" fontId="2" fillId="3" borderId="4" xfId="0" applyFont="1" applyFill="1" applyBorder="1" applyAlignment="1">
      <alignment vertical="top"/>
    </xf>
    <xf numFmtId="0" fontId="2" fillId="3" borderId="0" xfId="0" applyFont="1" applyFill="1" applyBorder="1" applyAlignment="1">
      <alignment vertical="top"/>
    </xf>
    <xf numFmtId="0" fontId="2" fillId="3" borderId="0" xfId="0" applyFont="1" applyFill="1" applyBorder="1" applyAlignment="1">
      <alignment horizontal="right" vertical="top" wrapText="1"/>
    </xf>
    <xf numFmtId="0" fontId="1" fillId="3" borderId="0" xfId="0" applyFont="1" applyFill="1" applyBorder="1" applyAlignment="1">
      <alignment vertical="top"/>
    </xf>
    <xf numFmtId="0" fontId="1" fillId="3" borderId="0" xfId="0" applyFont="1" applyFill="1" applyBorder="1" applyAlignment="1">
      <alignment vertical="top" wrapText="1"/>
    </xf>
    <xf numFmtId="0" fontId="1" fillId="3" borderId="0" xfId="0" applyFont="1" applyFill="1" applyAlignment="1">
      <alignment vertical="top"/>
    </xf>
    <xf numFmtId="0" fontId="2" fillId="3" borderId="2" xfId="0" applyFont="1" applyFill="1" applyBorder="1" applyAlignment="1">
      <alignment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horizontal="center" vertical="top"/>
    </xf>
    <xf numFmtId="0" fontId="2" fillId="3" borderId="16" xfId="0" applyFont="1" applyFill="1" applyBorder="1" applyAlignment="1">
      <alignment vertical="top"/>
    </xf>
    <xf numFmtId="0" fontId="2" fillId="3" borderId="17" xfId="0" applyFont="1" applyFill="1" applyBorder="1" applyAlignment="1">
      <alignment vertical="top"/>
    </xf>
    <xf numFmtId="0" fontId="2" fillId="3" borderId="17" xfId="0" applyFont="1" applyFill="1" applyBorder="1" applyAlignment="1">
      <alignment vertical="top" wrapText="1"/>
    </xf>
    <xf numFmtId="0" fontId="2" fillId="3" borderId="17" xfId="0" applyFont="1" applyFill="1" applyBorder="1" applyAlignment="1">
      <alignment horizontal="center" vertical="top"/>
    </xf>
    <xf numFmtId="0" fontId="1" fillId="2" borderId="7" xfId="0" applyFont="1" applyFill="1" applyBorder="1" applyAlignment="1">
      <alignment horizontal="center" vertical="top" wrapText="1"/>
    </xf>
    <xf numFmtId="0" fontId="2" fillId="2" borderId="6" xfId="0" applyFont="1" applyFill="1" applyBorder="1" applyAlignment="1">
      <alignment horizontal="right" vertical="top" wrapText="1"/>
    </xf>
    <xf numFmtId="0" fontId="1" fillId="2" borderId="6" xfId="0" applyFont="1" applyFill="1" applyBorder="1" applyAlignment="1">
      <alignment horizontal="center" vertical="top"/>
    </xf>
    <xf numFmtId="0" fontId="1" fillId="2" borderId="11" xfId="0" applyFont="1" applyFill="1" applyBorder="1" applyAlignment="1">
      <alignment vertical="top"/>
    </xf>
    <xf numFmtId="0" fontId="1" fillId="2" borderId="12" xfId="0" applyFont="1" applyFill="1" applyBorder="1" applyAlignment="1">
      <alignment vertical="top"/>
    </xf>
    <xf numFmtId="0" fontId="1" fillId="2" borderId="12" xfId="0" applyFont="1" applyFill="1" applyBorder="1" applyAlignment="1">
      <alignment vertical="top" wrapText="1"/>
    </xf>
    <xf numFmtId="0" fontId="1" fillId="2" borderId="12" xfId="0" applyFont="1" applyFill="1" applyBorder="1" applyAlignment="1">
      <alignment horizontal="center" vertical="top"/>
    </xf>
    <xf numFmtId="0" fontId="1" fillId="2" borderId="13" xfId="0" applyFont="1" applyFill="1" applyBorder="1" applyAlignment="1">
      <alignment vertical="top"/>
    </xf>
    <xf numFmtId="0" fontId="2" fillId="2" borderId="13" xfId="0" applyFont="1" applyFill="1" applyBorder="1" applyAlignment="1">
      <alignment vertical="top"/>
    </xf>
    <xf numFmtId="0" fontId="1" fillId="2" borderId="5" xfId="0" applyFont="1" applyFill="1" applyBorder="1" applyAlignment="1">
      <alignment vertical="top"/>
    </xf>
    <xf numFmtId="0" fontId="1" fillId="2" borderId="6" xfId="0" applyFont="1" applyFill="1" applyBorder="1" applyAlignment="1">
      <alignment vertical="top"/>
    </xf>
    <xf numFmtId="0" fontId="1" fillId="2" borderId="13" xfId="0" applyFont="1" applyFill="1" applyBorder="1" applyAlignment="1">
      <alignment horizontal="center" vertical="top"/>
    </xf>
    <xf numFmtId="9" fontId="1" fillId="2" borderId="13" xfId="1" applyFont="1" applyFill="1" applyBorder="1" applyAlignment="1">
      <alignment horizontal="center" vertical="top"/>
    </xf>
    <xf numFmtId="0" fontId="1" fillId="3" borderId="19" xfId="0" applyFont="1" applyFill="1" applyBorder="1" applyAlignment="1">
      <alignment horizontal="center" vertical="top"/>
    </xf>
    <xf numFmtId="9" fontId="6" fillId="3" borderId="14" xfId="0" applyNumberFormat="1" applyFont="1" applyFill="1" applyBorder="1" applyAlignment="1">
      <alignment horizontal="center" vertical="top"/>
    </xf>
    <xf numFmtId="0" fontId="1" fillId="3" borderId="20" xfId="0" applyFont="1" applyFill="1" applyBorder="1" applyAlignment="1">
      <alignment vertical="top"/>
    </xf>
    <xf numFmtId="0" fontId="2" fillId="2" borderId="22" xfId="0" applyFont="1" applyFill="1" applyBorder="1" applyAlignment="1">
      <alignment horizontal="right" vertical="top" wrapText="1"/>
    </xf>
    <xf numFmtId="0" fontId="1" fillId="2" borderId="23" xfId="0" applyFont="1" applyFill="1" applyBorder="1" applyAlignment="1">
      <alignment horizontal="right" vertical="top" wrapText="1"/>
    </xf>
    <xf numFmtId="0" fontId="1" fillId="2" borderId="21" xfId="0" applyFont="1" applyFill="1" applyBorder="1" applyAlignment="1">
      <alignment vertical="top"/>
    </xf>
    <xf numFmtId="0" fontId="2" fillId="2" borderId="19" xfId="0" applyFont="1" applyFill="1" applyBorder="1" applyAlignment="1">
      <alignment vertical="top"/>
    </xf>
    <xf numFmtId="0" fontId="1" fillId="2" borderId="24" xfId="0" applyFont="1" applyFill="1" applyBorder="1" applyAlignment="1">
      <alignment vertical="top"/>
    </xf>
    <xf numFmtId="0" fontId="2" fillId="2" borderId="25" xfId="0" applyFont="1" applyFill="1" applyBorder="1" applyAlignment="1">
      <alignment vertical="top"/>
    </xf>
    <xf numFmtId="0" fontId="2" fillId="2" borderId="21" xfId="0" applyFont="1" applyFill="1" applyBorder="1" applyAlignment="1">
      <alignment vertical="top"/>
    </xf>
    <xf numFmtId="0" fontId="2" fillId="2" borderId="24" xfId="0" applyFont="1" applyFill="1" applyBorder="1" applyAlignment="1">
      <alignment vertical="top"/>
    </xf>
    <xf numFmtId="0" fontId="2" fillId="3" borderId="26" xfId="0" applyFont="1" applyFill="1" applyBorder="1" applyAlignment="1">
      <alignment vertical="top"/>
    </xf>
    <xf numFmtId="0" fontId="1" fillId="3" borderId="15" xfId="0" applyFont="1" applyFill="1" applyBorder="1" applyAlignment="1">
      <alignment vertical="top"/>
    </xf>
    <xf numFmtId="0" fontId="2" fillId="3" borderId="15" xfId="0" applyFont="1" applyFill="1" applyBorder="1" applyAlignment="1">
      <alignment vertical="top"/>
    </xf>
    <xf numFmtId="0" fontId="2" fillId="3" borderId="19" xfId="0" applyFont="1" applyFill="1" applyBorder="1" applyAlignment="1">
      <alignment horizontal="center" vertical="top"/>
    </xf>
    <xf numFmtId="9" fontId="1" fillId="3" borderId="14" xfId="1" applyFont="1" applyFill="1" applyBorder="1" applyAlignment="1">
      <alignment horizontal="center" vertical="top"/>
    </xf>
    <xf numFmtId="0" fontId="1" fillId="2" borderId="8" xfId="0" applyFont="1" applyFill="1" applyBorder="1" applyAlignment="1">
      <alignment vertical="top" wrapText="1"/>
    </xf>
    <xf numFmtId="0" fontId="2" fillId="2" borderId="5" xfId="0" applyFont="1" applyFill="1" applyBorder="1" applyAlignment="1">
      <alignment vertical="top" wrapText="1"/>
    </xf>
    <xf numFmtId="0" fontId="2" fillId="3" borderId="8" xfId="0" applyFont="1" applyFill="1" applyBorder="1" applyAlignment="1">
      <alignment vertical="top" wrapText="1"/>
    </xf>
    <xf numFmtId="0" fontId="2" fillId="3" borderId="10" xfId="0" applyFont="1" applyFill="1" applyBorder="1" applyAlignment="1">
      <alignment vertical="top" wrapText="1"/>
    </xf>
    <xf numFmtId="0" fontId="2" fillId="3" borderId="3" xfId="0" applyFont="1" applyFill="1" applyBorder="1" applyAlignment="1">
      <alignment vertical="top" wrapText="1"/>
    </xf>
    <xf numFmtId="0" fontId="2" fillId="3" borderId="5" xfId="0" applyFont="1" applyFill="1" applyBorder="1" applyAlignment="1">
      <alignment vertical="top" wrapText="1"/>
    </xf>
    <xf numFmtId="0" fontId="2" fillId="3" borderId="7" xfId="0" applyFont="1" applyFill="1" applyBorder="1" applyAlignment="1">
      <alignment vertical="top" wrapText="1"/>
    </xf>
    <xf numFmtId="0" fontId="2" fillId="3" borderId="0" xfId="0" applyFont="1" applyFill="1" applyAlignment="1">
      <alignment vertical="top" wrapText="1"/>
    </xf>
    <xf numFmtId="0" fontId="2" fillId="3" borderId="16" xfId="0" applyFont="1" applyFill="1" applyBorder="1" applyAlignment="1">
      <alignment vertical="top" wrapText="1"/>
    </xf>
    <xf numFmtId="0" fontId="1" fillId="2" borderId="6" xfId="0" applyFont="1" applyFill="1" applyBorder="1" applyAlignment="1">
      <alignment vertical="top" wrapText="1"/>
    </xf>
    <xf numFmtId="0" fontId="1" fillId="2" borderId="28" xfId="0" applyFont="1" applyFill="1" applyBorder="1" applyAlignment="1">
      <alignment horizontal="center" vertical="top"/>
    </xf>
    <xf numFmtId="0" fontId="1" fillId="2" borderId="30" xfId="0" applyFont="1" applyFill="1" applyBorder="1" applyAlignment="1">
      <alignment horizontal="center" vertical="top"/>
    </xf>
    <xf numFmtId="0" fontId="2" fillId="3" borderId="0" xfId="0" applyFont="1" applyFill="1" applyBorder="1" applyAlignment="1">
      <alignment horizontal="center" vertical="top"/>
    </xf>
    <xf numFmtId="0" fontId="1" fillId="2" borderId="31" xfId="0" applyFont="1" applyFill="1" applyBorder="1" applyAlignment="1">
      <alignment horizontal="center" vertical="top"/>
    </xf>
    <xf numFmtId="0" fontId="1" fillId="3" borderId="0" xfId="0" applyFont="1" applyFill="1" applyBorder="1" applyAlignment="1">
      <alignment horizontal="center" vertical="top"/>
    </xf>
    <xf numFmtId="0" fontId="1" fillId="2" borderId="6" xfId="0" applyFont="1" applyFill="1" applyBorder="1" applyAlignment="1">
      <alignment horizontal="center" vertical="top" wrapText="1"/>
    </xf>
    <xf numFmtId="0" fontId="1" fillId="2" borderId="33" xfId="0" applyFont="1" applyFill="1" applyBorder="1" applyAlignment="1">
      <alignment horizontal="center" vertical="top"/>
    </xf>
    <xf numFmtId="0" fontId="0" fillId="0" borderId="0" xfId="0" applyFont="1"/>
    <xf numFmtId="0" fontId="5" fillId="4" borderId="0" xfId="0" applyFont="1" applyFill="1"/>
    <xf numFmtId="0" fontId="1" fillId="2" borderId="31" xfId="0" applyFont="1" applyFill="1" applyBorder="1" applyAlignment="1">
      <alignment horizontal="center" vertical="top" wrapText="1"/>
    </xf>
    <xf numFmtId="0" fontId="1" fillId="3" borderId="26" xfId="0" applyFont="1" applyFill="1" applyBorder="1" applyAlignment="1">
      <alignment horizontal="center" vertical="top"/>
    </xf>
    <xf numFmtId="0" fontId="1" fillId="2" borderId="36" xfId="0" applyFont="1" applyFill="1" applyBorder="1" applyAlignment="1">
      <alignment horizontal="center" vertical="top"/>
    </xf>
    <xf numFmtId="0" fontId="2" fillId="5" borderId="29" xfId="0" applyFont="1" applyFill="1" applyBorder="1" applyAlignment="1">
      <alignment horizontal="center" vertical="top" wrapText="1"/>
    </xf>
    <xf numFmtId="0" fontId="1" fillId="5" borderId="32" xfId="0" applyFont="1" applyFill="1" applyBorder="1" applyAlignment="1">
      <alignment horizontal="center" vertical="top" wrapText="1"/>
    </xf>
    <xf numFmtId="0" fontId="2" fillId="5" borderId="1" xfId="0" applyFont="1" applyFill="1" applyBorder="1" applyAlignment="1">
      <alignment horizontal="center" vertical="top"/>
    </xf>
    <xf numFmtId="0" fontId="2" fillId="5" borderId="17" xfId="0" applyFont="1" applyFill="1" applyBorder="1" applyAlignment="1">
      <alignment horizontal="center" vertical="top"/>
    </xf>
    <xf numFmtId="0" fontId="2" fillId="5" borderId="3" xfId="0" applyFont="1" applyFill="1" applyBorder="1" applyAlignment="1">
      <alignment vertical="top" wrapText="1"/>
    </xf>
    <xf numFmtId="0" fontId="2" fillId="5" borderId="18" xfId="0" applyFont="1" applyFill="1" applyBorder="1" applyAlignment="1">
      <alignment vertical="top" wrapText="1"/>
    </xf>
    <xf numFmtId="0" fontId="1" fillId="2" borderId="20" xfId="0" applyFont="1" applyFill="1" applyBorder="1" applyAlignment="1">
      <alignment vertical="top" wrapText="1"/>
    </xf>
    <xf numFmtId="0" fontId="1" fillId="5" borderId="3" xfId="0" applyFont="1" applyFill="1" applyBorder="1" applyAlignment="1">
      <alignment horizontal="center" vertical="top" wrapText="1"/>
    </xf>
    <xf numFmtId="0" fontId="1" fillId="5" borderId="9" xfId="0" applyFont="1" applyFill="1" applyBorder="1" applyAlignment="1">
      <alignment horizontal="center" vertical="top" wrapText="1"/>
    </xf>
    <xf numFmtId="16" fontId="0" fillId="0" borderId="0" xfId="0" quotePrefix="1" applyNumberFormat="1"/>
    <xf numFmtId="0" fontId="0" fillId="0" borderId="0" xfId="0" applyAlignment="1">
      <alignment horizontal="left"/>
    </xf>
    <xf numFmtId="0" fontId="8" fillId="3" borderId="0" xfId="0" applyFont="1" applyFill="1" applyAlignment="1">
      <alignment vertical="top"/>
    </xf>
    <xf numFmtId="0" fontId="9" fillId="0" borderId="0" xfId="0" applyFont="1" applyAlignment="1">
      <alignment vertical="center"/>
    </xf>
    <xf numFmtId="0" fontId="10" fillId="3" borderId="1" xfId="0" applyFont="1" applyFill="1" applyBorder="1" applyAlignment="1">
      <alignment horizontal="center" vertical="top"/>
    </xf>
    <xf numFmtId="0" fontId="10" fillId="3" borderId="9" xfId="0" applyFont="1" applyFill="1" applyBorder="1" applyAlignment="1">
      <alignment horizontal="center" vertical="top"/>
    </xf>
    <xf numFmtId="0" fontId="1" fillId="2" borderId="8" xfId="0" applyFont="1" applyFill="1" applyBorder="1" applyAlignment="1">
      <alignment horizontal="center" vertical="top"/>
    </xf>
    <xf numFmtId="0" fontId="1" fillId="2" borderId="9" xfId="0" applyFont="1" applyFill="1" applyBorder="1" applyAlignment="1">
      <alignment horizontal="center" vertical="top"/>
    </xf>
    <xf numFmtId="0" fontId="1" fillId="2" borderId="27" xfId="0" applyFont="1" applyFill="1" applyBorder="1" applyAlignment="1">
      <alignment horizontal="center" vertical="top"/>
    </xf>
    <xf numFmtId="0" fontId="1" fillId="2" borderId="10" xfId="0" applyFont="1" applyFill="1" applyBorder="1" applyAlignment="1">
      <alignment horizontal="center" vertical="top"/>
    </xf>
    <xf numFmtId="0" fontId="1" fillId="2" borderId="19" xfId="0" applyFont="1" applyFill="1" applyBorder="1" applyAlignment="1">
      <alignment horizontal="right" vertical="top" wrapText="1"/>
    </xf>
    <xf numFmtId="0" fontId="1" fillId="2" borderId="23" xfId="0" applyFont="1" applyFill="1" applyBorder="1" applyAlignment="1">
      <alignment horizontal="right" vertical="top" wrapText="1"/>
    </xf>
    <xf numFmtId="9" fontId="6" fillId="3" borderId="35" xfId="0" applyNumberFormat="1" applyFont="1" applyFill="1" applyBorder="1" applyAlignment="1">
      <alignment horizontal="center" vertical="top"/>
    </xf>
    <xf numFmtId="9" fontId="6" fillId="3" borderId="34" xfId="0" applyNumberFormat="1" applyFont="1" applyFill="1" applyBorder="1" applyAlignment="1">
      <alignment horizontal="center" vertical="top"/>
    </xf>
  </cellXfs>
  <cellStyles count="2">
    <cellStyle name="Procent" xfId="1" builtinId="5"/>
    <cellStyle name="Standa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Stolk, Marvin (KNMI)" id="{8E2947D6-1B41-44BF-B06B-7D161495BFA5}" userId="S::stolk@knmi.nl::8b1ddaf8-9cae-4be9-b107-b8e1c39612f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7" dT="2021-02-24T10:16:28.16" personId="{8E2947D6-1B41-44BF-B06B-7D161495BFA5}" id="{994DEAD1-9103-446C-9F21-6A1260CBC55F}">
    <text>Zie ook opmerking in perceel 1 over power consumption</text>
  </threadedComment>
  <threadedComment ref="D50" dT="2021-02-24T10:19:08.48" personId="{8E2947D6-1B41-44BF-B06B-7D161495BFA5}" id="{DE0FF374-72FA-4A7B-8E22-9B60B3A4AC33}">
    <text>WarrAnty (met a ipv e). Geldt voor beide percelen.</text>
  </threadedComment>
</ThreadedComments>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60"/>
  <sheetViews>
    <sheetView tabSelected="1" zoomScale="55" zoomScaleNormal="55" workbookViewId="0">
      <selection activeCell="F51" sqref="F51:F52"/>
    </sheetView>
  </sheetViews>
  <sheetFormatPr defaultColWidth="10.875" defaultRowHeight="15.75" x14ac:dyDescent="0.25"/>
  <cols>
    <col min="1" max="1" width="5.5" style="3" customWidth="1"/>
    <col min="2" max="2" width="5.625" style="3" bestFit="1" customWidth="1"/>
    <col min="3" max="3" width="5.625" style="3" customWidth="1"/>
    <col min="4" max="4" width="72.125" style="3" bestFit="1" customWidth="1"/>
    <col min="5" max="5" width="11.5" style="4" bestFit="1" customWidth="1"/>
    <col min="6" max="7" width="11.5" style="4" customWidth="1"/>
    <col min="8" max="8" width="10.5" style="15" bestFit="1" customWidth="1"/>
    <col min="9" max="9" width="3.625" style="3" customWidth="1"/>
    <col min="10" max="11" width="72.5" style="3" customWidth="1"/>
    <col min="12" max="16384" width="10.875" style="3"/>
  </cols>
  <sheetData>
    <row r="2" spans="2:11" x14ac:dyDescent="0.25">
      <c r="B2" s="85" t="s">
        <v>153</v>
      </c>
    </row>
    <row r="3" spans="2:11" ht="16.5" thickBot="1" x14ac:dyDescent="0.3"/>
    <row r="4" spans="2:11" ht="32.25" thickBot="1" x14ac:dyDescent="0.3">
      <c r="B4" s="89" t="s">
        <v>73</v>
      </c>
      <c r="C4" s="90"/>
      <c r="D4" s="90"/>
      <c r="E4" s="90"/>
      <c r="F4" s="91"/>
      <c r="G4" s="91"/>
      <c r="H4" s="92"/>
      <c r="J4" s="52" t="s">
        <v>90</v>
      </c>
      <c r="K4" s="80" t="s">
        <v>91</v>
      </c>
    </row>
    <row r="5" spans="2:11" ht="48" thickBot="1" x14ac:dyDescent="0.3">
      <c r="B5" s="32" t="s">
        <v>1</v>
      </c>
      <c r="C5" s="33" t="s">
        <v>3</v>
      </c>
      <c r="D5" s="61" t="s">
        <v>0</v>
      </c>
      <c r="E5" s="67" t="s">
        <v>107</v>
      </c>
      <c r="F5" s="75" t="s">
        <v>108</v>
      </c>
      <c r="G5" s="68" t="s">
        <v>109</v>
      </c>
      <c r="H5" s="23" t="s">
        <v>76</v>
      </c>
      <c r="J5" s="53" t="s">
        <v>92</v>
      </c>
      <c r="K5" s="81" t="s">
        <v>143</v>
      </c>
    </row>
    <row r="6" spans="2:11" x14ac:dyDescent="0.25">
      <c r="B6" s="19" t="s">
        <v>2</v>
      </c>
      <c r="C6" s="20" t="s">
        <v>4</v>
      </c>
      <c r="D6" s="21" t="s">
        <v>5</v>
      </c>
      <c r="E6" s="22" t="s">
        <v>24</v>
      </c>
      <c r="F6" s="76"/>
      <c r="G6" s="87" t="s">
        <v>149</v>
      </c>
      <c r="H6" s="38"/>
      <c r="J6" s="60" t="s">
        <v>93</v>
      </c>
      <c r="K6" s="79"/>
    </row>
    <row r="7" spans="2:11" ht="30" x14ac:dyDescent="0.25">
      <c r="B7" s="5" t="s">
        <v>2</v>
      </c>
      <c r="C7" s="6" t="s">
        <v>7</v>
      </c>
      <c r="D7" s="7" t="s">
        <v>80</v>
      </c>
      <c r="E7" s="18" t="s">
        <v>24</v>
      </c>
      <c r="F7" s="76"/>
      <c r="G7" s="87" t="s">
        <v>149</v>
      </c>
      <c r="H7" s="48"/>
      <c r="J7" s="16" t="s">
        <v>94</v>
      </c>
      <c r="K7" s="78"/>
    </row>
    <row r="8" spans="2:11" ht="30" x14ac:dyDescent="0.25">
      <c r="B8" s="5" t="s">
        <v>2</v>
      </c>
      <c r="C8" s="6" t="s">
        <v>8</v>
      </c>
      <c r="D8" s="7" t="s">
        <v>154</v>
      </c>
      <c r="E8" s="18" t="s">
        <v>24</v>
      </c>
      <c r="F8" s="76"/>
      <c r="G8" s="87" t="s">
        <v>149</v>
      </c>
      <c r="H8" s="48"/>
      <c r="J8" s="16" t="s">
        <v>95</v>
      </c>
      <c r="K8" s="78"/>
    </row>
    <row r="9" spans="2:11" ht="30" x14ac:dyDescent="0.2">
      <c r="B9" s="5" t="s">
        <v>2</v>
      </c>
      <c r="C9" s="6" t="s">
        <v>9</v>
      </c>
      <c r="D9" s="8" t="s">
        <v>81</v>
      </c>
      <c r="E9" s="18" t="s">
        <v>24</v>
      </c>
      <c r="F9" s="76"/>
      <c r="G9" s="87" t="s">
        <v>149</v>
      </c>
      <c r="H9" s="48"/>
      <c r="J9" s="16" t="s">
        <v>96</v>
      </c>
      <c r="K9" s="78"/>
    </row>
    <row r="10" spans="2:11" x14ac:dyDescent="0.2">
      <c r="B10" s="5" t="s">
        <v>2</v>
      </c>
      <c r="C10" s="6" t="s">
        <v>10</v>
      </c>
      <c r="D10" s="9" t="s">
        <v>18</v>
      </c>
      <c r="E10" s="18" t="s">
        <v>24</v>
      </c>
      <c r="F10" s="76"/>
      <c r="G10" s="87" t="s">
        <v>149</v>
      </c>
      <c r="H10" s="48"/>
      <c r="J10" s="16"/>
      <c r="K10" s="56"/>
    </row>
    <row r="11" spans="2:11" x14ac:dyDescent="0.25">
      <c r="B11" s="5" t="s">
        <v>2</v>
      </c>
      <c r="C11" s="6" t="s">
        <v>11</v>
      </c>
      <c r="D11" s="6" t="s">
        <v>19</v>
      </c>
      <c r="E11" s="18" t="s">
        <v>24</v>
      </c>
      <c r="F11" s="76"/>
      <c r="G11" s="87" t="s">
        <v>149</v>
      </c>
      <c r="H11" s="48"/>
      <c r="J11" s="16"/>
      <c r="K11" s="56"/>
    </row>
    <row r="12" spans="2:11" x14ac:dyDescent="0.25">
      <c r="B12" s="5" t="s">
        <v>2</v>
      </c>
      <c r="C12" s="6" t="s">
        <v>12</v>
      </c>
      <c r="D12" s="6" t="s">
        <v>20</v>
      </c>
      <c r="E12" s="18" t="s">
        <v>24</v>
      </c>
      <c r="F12" s="76"/>
      <c r="G12" s="87" t="s">
        <v>149</v>
      </c>
      <c r="H12" s="48"/>
      <c r="J12" s="5"/>
      <c r="K12" s="56"/>
    </row>
    <row r="13" spans="2:11" x14ac:dyDescent="0.25">
      <c r="B13" s="5" t="s">
        <v>2</v>
      </c>
      <c r="C13" s="6" t="s">
        <v>13</v>
      </c>
      <c r="D13" s="6" t="s">
        <v>72</v>
      </c>
      <c r="E13" s="18" t="s">
        <v>24</v>
      </c>
      <c r="F13" s="76"/>
      <c r="G13" s="87" t="s">
        <v>149</v>
      </c>
      <c r="H13" s="48"/>
      <c r="J13" s="16"/>
      <c r="K13" s="56"/>
    </row>
    <row r="14" spans="2:11" ht="30" x14ac:dyDescent="0.25">
      <c r="B14" s="5" t="s">
        <v>2</v>
      </c>
      <c r="C14" s="6" t="s">
        <v>14</v>
      </c>
      <c r="D14" s="6" t="s">
        <v>22</v>
      </c>
      <c r="E14" s="18" t="s">
        <v>24</v>
      </c>
      <c r="F14" s="76"/>
      <c r="G14" s="87" t="s">
        <v>149</v>
      </c>
      <c r="H14" s="48"/>
      <c r="J14" s="16" t="s">
        <v>97</v>
      </c>
      <c r="K14" s="78"/>
    </row>
    <row r="15" spans="2:11" x14ac:dyDescent="0.2">
      <c r="B15" s="5" t="s">
        <v>2</v>
      </c>
      <c r="C15" s="6" t="s">
        <v>15</v>
      </c>
      <c r="D15" s="9" t="s">
        <v>23</v>
      </c>
      <c r="E15" s="18" t="s">
        <v>24</v>
      </c>
      <c r="F15" s="76"/>
      <c r="G15" s="87" t="s">
        <v>149</v>
      </c>
      <c r="H15" s="48"/>
      <c r="J15" s="5"/>
      <c r="K15" s="56"/>
    </row>
    <row r="16" spans="2:11" ht="30" x14ac:dyDescent="0.25">
      <c r="B16" s="16" t="s">
        <v>2</v>
      </c>
      <c r="C16" s="6" t="s">
        <v>16</v>
      </c>
      <c r="D16" s="7" t="s">
        <v>78</v>
      </c>
      <c r="E16" s="17" t="s">
        <v>24</v>
      </c>
      <c r="F16" s="76"/>
      <c r="G16" s="87" t="s">
        <v>149</v>
      </c>
      <c r="H16" s="48"/>
      <c r="J16" s="16"/>
      <c r="K16" s="56"/>
    </row>
    <row r="17" spans="1:11" ht="45" x14ac:dyDescent="0.25">
      <c r="B17" s="5" t="s">
        <v>83</v>
      </c>
      <c r="C17" s="6" t="s">
        <v>17</v>
      </c>
      <c r="D17" s="7" t="s">
        <v>165</v>
      </c>
      <c r="E17" s="18">
        <v>10</v>
      </c>
      <c r="F17" s="76"/>
      <c r="G17" s="18">
        <f>IF(F17="0-1.5",10,IF(F17="1.5-3",5,IF(F17="&gt;3",0,)))</f>
        <v>0</v>
      </c>
      <c r="H17" s="48"/>
      <c r="J17" s="16" t="s">
        <v>98</v>
      </c>
      <c r="K17" s="78"/>
    </row>
    <row r="18" spans="1:11" ht="60" x14ac:dyDescent="0.25">
      <c r="B18" s="5" t="s">
        <v>83</v>
      </c>
      <c r="C18" s="6" t="s">
        <v>25</v>
      </c>
      <c r="D18" s="7" t="s">
        <v>145</v>
      </c>
      <c r="E18" s="18">
        <v>25</v>
      </c>
      <c r="F18" s="76"/>
      <c r="G18" s="18">
        <f>IF(F18="&lt;0.01-&gt;50",25,IF(F18="&gt;0.01-&lt;50",12,))</f>
        <v>0</v>
      </c>
      <c r="H18" s="48"/>
      <c r="J18" s="16"/>
      <c r="K18" s="56"/>
    </row>
    <row r="19" spans="1:11" ht="72.75" customHeight="1" x14ac:dyDescent="0.25">
      <c r="B19" s="5" t="s">
        <v>83</v>
      </c>
      <c r="C19" s="6" t="s">
        <v>26</v>
      </c>
      <c r="D19" s="7" t="s">
        <v>158</v>
      </c>
      <c r="E19" s="18">
        <v>25</v>
      </c>
      <c r="F19" s="76"/>
      <c r="G19" s="18">
        <f>IF(F19="&gt;10 Hz",25,IF(F19="&gt;0.08&lt;10",12,IF(F19="0.1-5 Hz",0,0)))</f>
        <v>0</v>
      </c>
      <c r="H19" s="48"/>
      <c r="J19" s="16"/>
      <c r="K19" s="56"/>
    </row>
    <row r="20" spans="1:11" ht="70.5" customHeight="1" x14ac:dyDescent="0.25">
      <c r="B20" s="5" t="s">
        <v>83</v>
      </c>
      <c r="C20" s="6" t="s">
        <v>79</v>
      </c>
      <c r="D20" s="7" t="s">
        <v>146</v>
      </c>
      <c r="E20" s="18">
        <v>10</v>
      </c>
      <c r="F20" s="76"/>
      <c r="G20" s="18">
        <f>IF(F20="&gt;150",10,IF(F20="140≤150",5,))</f>
        <v>0</v>
      </c>
      <c r="H20" s="49"/>
      <c r="J20" s="16"/>
      <c r="K20" s="56"/>
    </row>
    <row r="21" spans="1:11" ht="31.5" thickBot="1" x14ac:dyDescent="0.3">
      <c r="B21" s="1"/>
      <c r="C21" s="2"/>
      <c r="D21" s="24" t="s">
        <v>68</v>
      </c>
      <c r="E21" s="25">
        <f>SUM(E17:E20)</f>
        <v>70</v>
      </c>
      <c r="F21" s="63"/>
      <c r="G21" s="63">
        <f>SUM(G17:G20)</f>
        <v>0</v>
      </c>
      <c r="H21" s="51">
        <f>E21/E60</f>
        <v>0.109375</v>
      </c>
      <c r="J21" s="57"/>
      <c r="K21" s="58"/>
    </row>
    <row r="22" spans="1:11" ht="16.5" thickBot="1" x14ac:dyDescent="0.3">
      <c r="A22" s="11"/>
      <c r="B22" s="11"/>
      <c r="C22" s="11"/>
      <c r="D22" s="11"/>
      <c r="E22" s="50"/>
      <c r="F22" s="64"/>
      <c r="G22" s="64"/>
      <c r="J22" s="59"/>
      <c r="K22" s="59"/>
    </row>
    <row r="23" spans="1:11" ht="32.25" thickBot="1" x14ac:dyDescent="0.3">
      <c r="B23" s="26" t="s">
        <v>1</v>
      </c>
      <c r="C23" s="27" t="s">
        <v>3</v>
      </c>
      <c r="D23" s="28" t="s">
        <v>27</v>
      </c>
      <c r="E23" s="29" t="s">
        <v>6</v>
      </c>
      <c r="F23" s="82" t="s">
        <v>108</v>
      </c>
      <c r="G23" s="29" t="s">
        <v>109</v>
      </c>
      <c r="H23" s="30"/>
      <c r="J23" s="54"/>
      <c r="K23" s="55"/>
    </row>
    <row r="24" spans="1:11" x14ac:dyDescent="0.25">
      <c r="B24" s="19" t="s">
        <v>2</v>
      </c>
      <c r="C24" s="20" t="s">
        <v>28</v>
      </c>
      <c r="D24" s="21" t="s">
        <v>29</v>
      </c>
      <c r="E24" s="22" t="s">
        <v>24</v>
      </c>
      <c r="F24" s="77"/>
      <c r="G24" s="88" t="s">
        <v>149</v>
      </c>
      <c r="H24" s="38"/>
      <c r="J24" s="16"/>
      <c r="K24" s="56"/>
    </row>
    <row r="25" spans="1:11" ht="30" x14ac:dyDescent="0.25">
      <c r="B25" s="5" t="s">
        <v>2</v>
      </c>
      <c r="C25" s="6" t="s">
        <v>39</v>
      </c>
      <c r="D25" s="7" t="s">
        <v>84</v>
      </c>
      <c r="E25" s="18" t="s">
        <v>24</v>
      </c>
      <c r="F25" s="76"/>
      <c r="G25" s="87" t="s">
        <v>149</v>
      </c>
      <c r="H25" s="48"/>
      <c r="J25" s="16" t="s">
        <v>99</v>
      </c>
      <c r="K25" s="78"/>
    </row>
    <row r="26" spans="1:11" ht="30" x14ac:dyDescent="0.25">
      <c r="B26" s="5" t="s">
        <v>2</v>
      </c>
      <c r="C26" s="6" t="s">
        <v>40</v>
      </c>
      <c r="D26" s="7" t="s">
        <v>85</v>
      </c>
      <c r="E26" s="18" t="s">
        <v>24</v>
      </c>
      <c r="F26" s="76"/>
      <c r="G26" s="87" t="s">
        <v>149</v>
      </c>
      <c r="H26" s="48"/>
      <c r="J26" s="16" t="s">
        <v>100</v>
      </c>
      <c r="K26" s="78"/>
    </row>
    <row r="27" spans="1:11" x14ac:dyDescent="0.2">
      <c r="B27" s="5" t="s">
        <v>2</v>
      </c>
      <c r="C27" s="6" t="s">
        <v>41</v>
      </c>
      <c r="D27" s="9" t="s">
        <v>30</v>
      </c>
      <c r="E27" s="18" t="s">
        <v>24</v>
      </c>
      <c r="F27" s="76"/>
      <c r="G27" s="87" t="s">
        <v>149</v>
      </c>
      <c r="H27" s="48"/>
      <c r="J27" s="16"/>
      <c r="K27" s="56"/>
    </row>
    <row r="28" spans="1:11" ht="30" x14ac:dyDescent="0.2">
      <c r="B28" s="5" t="s">
        <v>2</v>
      </c>
      <c r="C28" s="6" t="s">
        <v>42</v>
      </c>
      <c r="D28" s="8" t="s">
        <v>37</v>
      </c>
      <c r="E28" s="18" t="s">
        <v>24</v>
      </c>
      <c r="F28" s="76"/>
      <c r="G28" s="87" t="s">
        <v>149</v>
      </c>
      <c r="H28" s="48"/>
      <c r="J28" s="16"/>
      <c r="K28" s="56"/>
    </row>
    <row r="29" spans="1:11" x14ac:dyDescent="0.25">
      <c r="B29" s="5" t="s">
        <v>2</v>
      </c>
      <c r="C29" s="6" t="s">
        <v>43</v>
      </c>
      <c r="D29" s="6" t="s">
        <v>31</v>
      </c>
      <c r="E29" s="18" t="s">
        <v>24</v>
      </c>
      <c r="F29" s="76"/>
      <c r="G29" s="87" t="s">
        <v>149</v>
      </c>
      <c r="H29" s="48"/>
      <c r="J29" s="16"/>
      <c r="K29" s="56"/>
    </row>
    <row r="30" spans="1:11" x14ac:dyDescent="0.25">
      <c r="B30" s="5" t="s">
        <v>2</v>
      </c>
      <c r="C30" s="6" t="s">
        <v>44</v>
      </c>
      <c r="D30" s="6" t="s">
        <v>32</v>
      </c>
      <c r="E30" s="18" t="s">
        <v>24</v>
      </c>
      <c r="F30" s="76"/>
      <c r="G30" s="87" t="s">
        <v>149</v>
      </c>
      <c r="H30" s="48"/>
      <c r="J30" s="16" t="s">
        <v>101</v>
      </c>
      <c r="K30" s="78"/>
    </row>
    <row r="31" spans="1:11" ht="30" x14ac:dyDescent="0.2">
      <c r="B31" s="5" t="s">
        <v>2</v>
      </c>
      <c r="C31" s="6" t="s">
        <v>45</v>
      </c>
      <c r="D31" s="8" t="s">
        <v>86</v>
      </c>
      <c r="E31" s="18" t="s">
        <v>24</v>
      </c>
      <c r="F31" s="76"/>
      <c r="G31" s="87" t="s">
        <v>149</v>
      </c>
      <c r="H31" s="48"/>
      <c r="J31" s="10"/>
      <c r="K31" s="56"/>
    </row>
    <row r="32" spans="1:11" x14ac:dyDescent="0.2">
      <c r="B32" s="5" t="s">
        <v>2</v>
      </c>
      <c r="C32" s="6" t="s">
        <v>46</v>
      </c>
      <c r="D32" s="9" t="s">
        <v>35</v>
      </c>
      <c r="E32" s="18" t="s">
        <v>24</v>
      </c>
      <c r="F32" s="76"/>
      <c r="G32" s="87" t="s">
        <v>149</v>
      </c>
      <c r="H32" s="48"/>
      <c r="J32" s="16"/>
      <c r="K32" s="56"/>
    </row>
    <row r="33" spans="1:11" ht="30" x14ac:dyDescent="0.2">
      <c r="B33" s="5" t="s">
        <v>2</v>
      </c>
      <c r="C33" s="6" t="s">
        <v>47</v>
      </c>
      <c r="D33" s="8" t="s">
        <v>36</v>
      </c>
      <c r="E33" s="18" t="s">
        <v>24</v>
      </c>
      <c r="F33" s="76"/>
      <c r="G33" s="87" t="s">
        <v>149</v>
      </c>
      <c r="H33" s="48"/>
      <c r="J33" s="16"/>
      <c r="K33" s="56"/>
    </row>
    <row r="34" spans="1:11" x14ac:dyDescent="0.2">
      <c r="B34" s="5" t="s">
        <v>2</v>
      </c>
      <c r="C34" s="6" t="s">
        <v>48</v>
      </c>
      <c r="D34" s="9" t="s">
        <v>21</v>
      </c>
      <c r="E34" s="18" t="s">
        <v>24</v>
      </c>
      <c r="F34" s="76"/>
      <c r="G34" s="87" t="s">
        <v>149</v>
      </c>
      <c r="H34" s="48"/>
      <c r="J34" s="16"/>
      <c r="K34" s="56"/>
    </row>
    <row r="35" spans="1:11" x14ac:dyDescent="0.2">
      <c r="B35" s="5" t="s">
        <v>2</v>
      </c>
      <c r="C35" s="6" t="s">
        <v>49</v>
      </c>
      <c r="D35" s="9" t="s">
        <v>22</v>
      </c>
      <c r="E35" s="18" t="s">
        <v>24</v>
      </c>
      <c r="F35" s="76"/>
      <c r="G35" s="87" t="s">
        <v>149</v>
      </c>
      <c r="H35" s="48"/>
      <c r="J35" s="16"/>
      <c r="K35" s="56"/>
    </row>
    <row r="36" spans="1:11" x14ac:dyDescent="0.25">
      <c r="B36" s="16" t="s">
        <v>2</v>
      </c>
      <c r="C36" s="6" t="s">
        <v>50</v>
      </c>
      <c r="D36" s="7" t="s">
        <v>77</v>
      </c>
      <c r="E36" s="17" t="s">
        <v>24</v>
      </c>
      <c r="F36" s="76"/>
      <c r="G36" s="87" t="s">
        <v>149</v>
      </c>
      <c r="H36" s="48"/>
      <c r="J36" s="16"/>
      <c r="K36" s="56"/>
    </row>
    <row r="37" spans="1:11" x14ac:dyDescent="0.2">
      <c r="B37" s="5" t="s">
        <v>83</v>
      </c>
      <c r="C37" s="6" t="s">
        <v>51</v>
      </c>
      <c r="D37" s="9" t="s">
        <v>87</v>
      </c>
      <c r="E37" s="18">
        <v>10</v>
      </c>
      <c r="F37" s="76"/>
      <c r="G37" s="18">
        <f>IF(F37="&gt;24",10,IF(F37="≤24",0,))</f>
        <v>0</v>
      </c>
      <c r="H37" s="48"/>
      <c r="J37" s="16"/>
      <c r="K37" s="56"/>
    </row>
    <row r="38" spans="1:11" ht="105" x14ac:dyDescent="0.25">
      <c r="B38" s="5" t="s">
        <v>83</v>
      </c>
      <c r="C38" s="6" t="s">
        <v>52</v>
      </c>
      <c r="D38" s="7" t="s">
        <v>147</v>
      </c>
      <c r="E38" s="18">
        <v>30</v>
      </c>
      <c r="F38" s="76"/>
      <c r="G38" s="18">
        <f>IF(F38="&gt;3",30,IF(F38="2-3",15,IF(F38=1,5,0)))</f>
        <v>0</v>
      </c>
      <c r="H38" s="48"/>
      <c r="J38" s="16" t="s">
        <v>106</v>
      </c>
      <c r="K38" s="78"/>
    </row>
    <row r="39" spans="1:11" x14ac:dyDescent="0.25">
      <c r="B39" s="5" t="s">
        <v>83</v>
      </c>
      <c r="C39" s="6" t="s">
        <v>53</v>
      </c>
      <c r="D39" s="6" t="s">
        <v>33</v>
      </c>
      <c r="E39" s="18">
        <v>5</v>
      </c>
      <c r="F39" s="76"/>
      <c r="G39" s="18">
        <f>IF(F39="YES",5,IF(F39="No",,))</f>
        <v>0</v>
      </c>
      <c r="H39" s="48"/>
      <c r="J39" s="16" t="s">
        <v>102</v>
      </c>
      <c r="K39" s="78"/>
    </row>
    <row r="40" spans="1:11" x14ac:dyDescent="0.2">
      <c r="B40" s="5" t="s">
        <v>83</v>
      </c>
      <c r="C40" s="6" t="s">
        <v>54</v>
      </c>
      <c r="D40" s="9" t="s">
        <v>34</v>
      </c>
      <c r="E40" s="18">
        <v>5</v>
      </c>
      <c r="F40" s="76"/>
      <c r="G40" s="18">
        <f>IF(F40="YES",5,IF(F40="No",,))</f>
        <v>0</v>
      </c>
      <c r="H40" s="48"/>
      <c r="J40" s="16" t="s">
        <v>103</v>
      </c>
      <c r="K40" s="78"/>
    </row>
    <row r="41" spans="1:11" ht="30" x14ac:dyDescent="0.2">
      <c r="B41" s="5" t="s">
        <v>83</v>
      </c>
      <c r="C41" s="6" t="s">
        <v>55</v>
      </c>
      <c r="D41" s="8" t="s">
        <v>74</v>
      </c>
      <c r="E41" s="18">
        <v>10</v>
      </c>
      <c r="F41" s="76"/>
      <c r="G41" s="18">
        <f>IF(F41="YES",10,IF(F41="No",,))</f>
        <v>0</v>
      </c>
      <c r="H41" s="48"/>
      <c r="J41" s="16" t="s">
        <v>104</v>
      </c>
      <c r="K41" s="78"/>
    </row>
    <row r="42" spans="1:11" ht="45" x14ac:dyDescent="0.25">
      <c r="B42" s="5" t="s">
        <v>83</v>
      </c>
      <c r="C42" s="6" t="s">
        <v>56</v>
      </c>
      <c r="D42" s="7" t="s">
        <v>148</v>
      </c>
      <c r="E42" s="18">
        <v>5</v>
      </c>
      <c r="F42" s="76"/>
      <c r="G42" s="18">
        <f>IF(F42="1.5-3",5,IF(F42="&gt;3",0,))</f>
        <v>0</v>
      </c>
      <c r="H42" s="49"/>
      <c r="J42" s="16" t="s">
        <v>105</v>
      </c>
      <c r="K42" s="78"/>
    </row>
    <row r="43" spans="1:11" x14ac:dyDescent="0.2">
      <c r="B43" s="5" t="s">
        <v>83</v>
      </c>
      <c r="C43" s="6" t="s">
        <v>82</v>
      </c>
      <c r="D43" s="9" t="s">
        <v>38</v>
      </c>
      <c r="E43" s="18">
        <v>5</v>
      </c>
      <c r="F43" s="76"/>
      <c r="G43" s="18">
        <f>IF(F43="YES",5,IF(F43="No",,))</f>
        <v>0</v>
      </c>
      <c r="H43" s="48"/>
      <c r="J43" s="16"/>
      <c r="K43" s="56"/>
    </row>
    <row r="44" spans="1:11" ht="31.5" thickBot="1" x14ac:dyDescent="0.3">
      <c r="B44" s="1"/>
      <c r="C44" s="2"/>
      <c r="D44" s="24" t="s">
        <v>67</v>
      </c>
      <c r="E44" s="25">
        <f>SUM(E37:E43)</f>
        <v>70</v>
      </c>
      <c r="F44" s="63"/>
      <c r="G44" s="63">
        <f>SUM(G37:G43)</f>
        <v>0</v>
      </c>
      <c r="H44" s="37">
        <f>E44/E60</f>
        <v>0.109375</v>
      </c>
      <c r="J44" s="57"/>
      <c r="K44" s="58"/>
    </row>
    <row r="45" spans="1:11" ht="16.5" thickBot="1" x14ac:dyDescent="0.3">
      <c r="A45" s="11"/>
      <c r="B45" s="11"/>
      <c r="C45" s="11"/>
      <c r="D45" s="11"/>
      <c r="E45" s="50"/>
      <c r="F45" s="64"/>
      <c r="G45" s="64"/>
      <c r="J45" s="59"/>
      <c r="K45" s="59"/>
    </row>
    <row r="46" spans="1:11" ht="32.25" thickBot="1" x14ac:dyDescent="0.3">
      <c r="B46" s="26" t="s">
        <v>1</v>
      </c>
      <c r="C46" s="27" t="s">
        <v>3</v>
      </c>
      <c r="D46" s="28" t="s">
        <v>57</v>
      </c>
      <c r="E46" s="29" t="s">
        <v>6</v>
      </c>
      <c r="F46" s="82" t="s">
        <v>108</v>
      </c>
      <c r="G46" s="29" t="s">
        <v>109</v>
      </c>
      <c r="H46" s="30"/>
      <c r="J46" s="54"/>
      <c r="K46" s="55"/>
    </row>
    <row r="47" spans="1:11" ht="30" x14ac:dyDescent="0.25">
      <c r="B47" s="19" t="s">
        <v>2</v>
      </c>
      <c r="C47" s="20" t="s">
        <v>58</v>
      </c>
      <c r="D47" s="21" t="s">
        <v>63</v>
      </c>
      <c r="E47" s="22" t="s">
        <v>24</v>
      </c>
      <c r="F47" s="77"/>
      <c r="G47" s="87" t="s">
        <v>149</v>
      </c>
      <c r="H47" s="48"/>
      <c r="J47" s="16" t="s">
        <v>163</v>
      </c>
      <c r="K47" s="78"/>
    </row>
    <row r="48" spans="1:11" x14ac:dyDescent="0.25">
      <c r="B48" s="5" t="s">
        <v>2</v>
      </c>
      <c r="C48" s="6" t="s">
        <v>59</v>
      </c>
      <c r="D48" s="7" t="s">
        <v>89</v>
      </c>
      <c r="E48" s="18" t="s">
        <v>24</v>
      </c>
      <c r="F48" s="76"/>
      <c r="G48" s="87" t="s">
        <v>149</v>
      </c>
      <c r="H48" s="48"/>
      <c r="J48" s="16"/>
      <c r="K48" s="56"/>
    </row>
    <row r="49" spans="1:11" x14ac:dyDescent="0.25">
      <c r="B49" s="5" t="s">
        <v>2</v>
      </c>
      <c r="C49" s="6" t="s">
        <v>60</v>
      </c>
      <c r="D49" s="7" t="s">
        <v>88</v>
      </c>
      <c r="E49" s="18" t="s">
        <v>24</v>
      </c>
      <c r="F49" s="76"/>
      <c r="G49" s="87" t="s">
        <v>149</v>
      </c>
      <c r="H49" s="48"/>
      <c r="J49" s="16"/>
      <c r="K49" s="56"/>
    </row>
    <row r="50" spans="1:11" ht="60" x14ac:dyDescent="0.2">
      <c r="B50" s="5" t="s">
        <v>2</v>
      </c>
      <c r="C50" s="6" t="s">
        <v>61</v>
      </c>
      <c r="D50" s="8" t="s">
        <v>162</v>
      </c>
      <c r="E50" s="18" t="s">
        <v>24</v>
      </c>
      <c r="F50" s="76"/>
      <c r="G50" s="87" t="s">
        <v>149</v>
      </c>
      <c r="H50" s="48"/>
      <c r="J50" s="16" t="s">
        <v>164</v>
      </c>
      <c r="K50" s="78"/>
    </row>
    <row r="51" spans="1:11" ht="60" x14ac:dyDescent="0.25">
      <c r="B51" s="5" t="s">
        <v>83</v>
      </c>
      <c r="C51" s="6" t="s">
        <v>62</v>
      </c>
      <c r="D51" s="7" t="s">
        <v>161</v>
      </c>
      <c r="E51" s="18">
        <v>30</v>
      </c>
      <c r="F51" s="76"/>
      <c r="G51" s="18">
        <f>IF(F51="0≤30",30,IF(F51="31≤60",15,IF(F51="61&lt;90",0,)))</f>
        <v>0</v>
      </c>
      <c r="H51" s="49"/>
      <c r="J51" s="16"/>
      <c r="K51" s="56"/>
    </row>
    <row r="52" spans="1:11" s="11" customFormat="1" ht="60" x14ac:dyDescent="0.25">
      <c r="B52" s="5" t="s">
        <v>83</v>
      </c>
      <c r="C52" s="6" t="s">
        <v>64</v>
      </c>
      <c r="D52" s="7" t="s">
        <v>166</v>
      </c>
      <c r="E52" s="18">
        <v>10</v>
      </c>
      <c r="F52" s="76"/>
      <c r="G52" s="18">
        <f>IF(F52="≥36",10,IF(F52="&gt;12&lt;36",5,IF(F52="≤12",0,)))</f>
        <v>0</v>
      </c>
      <c r="H52" s="48"/>
      <c r="J52" s="16"/>
      <c r="K52" s="56"/>
    </row>
    <row r="53" spans="1:11" ht="31.5" thickBot="1" x14ac:dyDescent="0.3">
      <c r="B53" s="46"/>
      <c r="C53" s="45"/>
      <c r="D53" s="39" t="s">
        <v>66</v>
      </c>
      <c r="E53" s="25">
        <f>SUM(E51:E52)</f>
        <v>40</v>
      </c>
      <c r="F53" s="63"/>
      <c r="G53" s="63">
        <f>SUM(G51:G52)</f>
        <v>0</v>
      </c>
      <c r="H53" s="37">
        <f>E53/E60</f>
        <v>6.25E-2</v>
      </c>
      <c r="J53" s="57"/>
      <c r="K53" s="58"/>
    </row>
    <row r="54" spans="1:11" ht="16.5" thickBot="1" x14ac:dyDescent="0.3">
      <c r="A54" s="11"/>
      <c r="B54" s="47"/>
      <c r="C54" s="11"/>
      <c r="D54" s="12"/>
      <c r="E54" s="36"/>
      <c r="F54" s="66"/>
      <c r="G54" s="66"/>
    </row>
    <row r="55" spans="1:11" ht="16.5" thickBot="1" x14ac:dyDescent="0.3">
      <c r="B55" s="26" t="s">
        <v>1</v>
      </c>
      <c r="C55" s="27" t="s">
        <v>3</v>
      </c>
      <c r="D55" s="28" t="s">
        <v>65</v>
      </c>
      <c r="E55" s="29" t="s">
        <v>6</v>
      </c>
      <c r="F55" s="65"/>
      <c r="G55" s="65"/>
      <c r="H55" s="31"/>
    </row>
    <row r="56" spans="1:11" s="11" customFormat="1" ht="120" x14ac:dyDescent="0.25">
      <c r="B56" s="19" t="s">
        <v>83</v>
      </c>
      <c r="C56" s="20" t="s">
        <v>69</v>
      </c>
      <c r="D56" s="21" t="s">
        <v>75</v>
      </c>
      <c r="E56" s="22">
        <v>460</v>
      </c>
      <c r="F56" s="74" t="s">
        <v>142</v>
      </c>
      <c r="G56" s="74" t="s">
        <v>142</v>
      </c>
      <c r="H56" s="48"/>
    </row>
    <row r="57" spans="1:11" ht="31.5" thickBot="1" x14ac:dyDescent="0.3">
      <c r="B57" s="43"/>
      <c r="C57" s="41"/>
      <c r="D57" s="39" t="s">
        <v>71</v>
      </c>
      <c r="E57" s="25">
        <f>SUM(E56)</f>
        <v>460</v>
      </c>
      <c r="F57" s="62"/>
      <c r="G57" s="25"/>
      <c r="H57" s="95">
        <f>E57/E60</f>
        <v>0.71875</v>
      </c>
    </row>
    <row r="58" spans="1:11" ht="18" customHeight="1" thickBot="1" x14ac:dyDescent="0.3">
      <c r="B58" s="93" t="s">
        <v>144</v>
      </c>
      <c r="C58" s="93"/>
      <c r="D58" s="94"/>
      <c r="E58" s="71"/>
      <c r="F58" s="29"/>
      <c r="G58" s="73">
        <f>SUM(G21+G44+G53)</f>
        <v>0</v>
      </c>
      <c r="H58" s="96"/>
    </row>
    <row r="59" spans="1:11" ht="16.5" thickBot="1" x14ac:dyDescent="0.3">
      <c r="A59" s="11"/>
      <c r="B59" s="13"/>
      <c r="C59" s="13"/>
      <c r="D59" s="14"/>
      <c r="E59" s="72"/>
      <c r="F59" s="66"/>
      <c r="G59" s="66"/>
    </row>
    <row r="60" spans="1:11" ht="16.5" thickBot="1" x14ac:dyDescent="0.3">
      <c r="B60" s="44"/>
      <c r="C60" s="42"/>
      <c r="D60" s="40" t="s">
        <v>70</v>
      </c>
      <c r="E60" s="34">
        <f>SUM(E21,E44,E53, E57)</f>
        <v>640</v>
      </c>
      <c r="F60" s="34"/>
      <c r="G60" s="34"/>
      <c r="H60" s="35">
        <f>SUM(H21,H44,H53, H57)</f>
        <v>1</v>
      </c>
    </row>
  </sheetData>
  <mergeCells count="3">
    <mergeCell ref="B4:H4"/>
    <mergeCell ref="B58:D58"/>
    <mergeCell ref="H57:H58"/>
  </mergeCells>
  <phoneticPr fontId="3" type="noConversion"/>
  <conditionalFormatting sqref="F6:F16">
    <cfRule type="cellIs" dxfId="2" priority="3" operator="equal">
      <formula>"No"</formula>
    </cfRule>
  </conditionalFormatting>
  <conditionalFormatting sqref="F24:F36">
    <cfRule type="cellIs" dxfId="1" priority="2" operator="equal">
      <formula>"No"</formula>
    </cfRule>
  </conditionalFormatting>
  <conditionalFormatting sqref="F47:F50">
    <cfRule type="cellIs" dxfId="0" priority="1" operator="equal">
      <formula>"No"</formula>
    </cfRule>
  </conditionalFormatting>
  <pageMargins left="0.7" right="0.7" top="0.75" bottom="0.75" header="0.3" footer="0.3"/>
  <pageSetup paperSize="9" orientation="portrait" horizontalDpi="1200" verticalDpi="1200" r:id="rId1"/>
  <customProperties>
    <customPr name="EpmWorksheetKeyString_GUID" r:id="rId2"/>
  </customProperties>
  <extLst>
    <ext xmlns:x14="http://schemas.microsoft.com/office/spreadsheetml/2009/9/main" uri="{CCE6A557-97BC-4b89-ADB6-D9C93CAAB3DF}">
      <x14:dataValidations xmlns:xm="http://schemas.microsoft.com/office/excel/2006/main" count="10">
        <x14:dataValidation type="list" allowBlank="1" showInputMessage="1" showErrorMessage="1">
          <x14:formula1>
            <xm:f>Blad1!$B$2:$B$3</xm:f>
          </x14:formula1>
          <xm:sqref>F6:F16 F24:F36 F47:F50 F43 F39:F41</xm:sqref>
        </x14:dataValidation>
        <x14:dataValidation type="list" allowBlank="1" showInputMessage="1" showErrorMessage="1">
          <x14:formula1>
            <xm:f>Blad1!$B$6:$B$8</xm:f>
          </x14:formula1>
          <xm:sqref>F17</xm:sqref>
        </x14:dataValidation>
        <x14:dataValidation type="list" allowBlank="1" showInputMessage="1" showErrorMessage="1">
          <x14:formula1>
            <xm:f>Blad1!$B$12:$B$14</xm:f>
          </x14:formula1>
          <xm:sqref>F18</xm:sqref>
        </x14:dataValidation>
        <x14:dataValidation type="list" allowBlank="1" showInputMessage="1" showErrorMessage="1">
          <x14:formula1>
            <xm:f>Blad1!$B$22:$B$24</xm:f>
          </x14:formula1>
          <xm:sqref>F20</xm:sqref>
        </x14:dataValidation>
        <x14:dataValidation type="list" allowBlank="1" showInputMessage="1" showErrorMessage="1">
          <x14:formula1>
            <xm:f>Blad1!$B$28:$B$29</xm:f>
          </x14:formula1>
          <xm:sqref>F37</xm:sqref>
        </x14:dataValidation>
        <x14:dataValidation type="list" allowBlank="1" showInputMessage="1" showErrorMessage="1">
          <x14:formula1>
            <xm:f>Blad1!$B$32:$B$35</xm:f>
          </x14:formula1>
          <xm:sqref>F38</xm:sqref>
        </x14:dataValidation>
        <x14:dataValidation type="list" allowBlank="1" showInputMessage="1" showErrorMessage="1">
          <x14:formula1>
            <xm:f>Blad1!$B$50:$B$51</xm:f>
          </x14:formula1>
          <xm:sqref>F42</xm:sqref>
        </x14:dataValidation>
        <x14:dataValidation type="list" allowBlank="1" showInputMessage="1" showErrorMessage="1">
          <x14:formula1>
            <xm:f>Blad1!$B$54:$B$56</xm:f>
          </x14:formula1>
          <xm:sqref>F51</xm:sqref>
        </x14:dataValidation>
        <x14:dataValidation type="list" allowBlank="1" showInputMessage="1" showErrorMessage="1">
          <x14:formula1>
            <xm:f>Blad1!$B$59:$B$61</xm:f>
          </x14:formula1>
          <xm:sqref>F52</xm:sqref>
        </x14:dataValidation>
        <x14:dataValidation type="list" allowBlank="1" showInputMessage="1" showErrorMessage="1">
          <x14:formula1>
            <xm:f>Blad1!$B$17:$B$19</xm:f>
          </x14:formula1>
          <xm:sqref>F19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61"/>
  <sheetViews>
    <sheetView workbookViewId="0">
      <selection sqref="A1:XFD1048576"/>
    </sheetView>
  </sheetViews>
  <sheetFormatPr defaultColWidth="8.875" defaultRowHeight="15.75" x14ac:dyDescent="0.25"/>
  <cols>
    <col min="2" max="2" width="11.875" customWidth="1"/>
    <col min="10" max="10" width="9.875" customWidth="1"/>
  </cols>
  <sheetData>
    <row r="2" spans="2:3" x14ac:dyDescent="0.25">
      <c r="B2" t="s">
        <v>110</v>
      </c>
      <c r="C2" t="s">
        <v>116</v>
      </c>
    </row>
    <row r="3" spans="2:3" x14ac:dyDescent="0.25">
      <c r="B3" t="s">
        <v>111</v>
      </c>
      <c r="C3" t="s">
        <v>119</v>
      </c>
    </row>
    <row r="5" spans="2:3" x14ac:dyDescent="0.25">
      <c r="B5" s="70" t="s">
        <v>17</v>
      </c>
    </row>
    <row r="6" spans="2:3" x14ac:dyDescent="0.25">
      <c r="B6" t="s">
        <v>112</v>
      </c>
      <c r="C6" t="s">
        <v>113</v>
      </c>
    </row>
    <row r="7" spans="2:3" x14ac:dyDescent="0.25">
      <c r="B7" t="s">
        <v>114</v>
      </c>
      <c r="C7" t="s">
        <v>115</v>
      </c>
    </row>
    <row r="8" spans="2:3" x14ac:dyDescent="0.25">
      <c r="B8" t="s">
        <v>117</v>
      </c>
      <c r="C8" t="s">
        <v>118</v>
      </c>
    </row>
    <row r="11" spans="2:3" x14ac:dyDescent="0.25">
      <c r="B11" s="70" t="s">
        <v>140</v>
      </c>
    </row>
    <row r="12" spans="2:3" x14ac:dyDescent="0.25">
      <c r="B12" t="s">
        <v>120</v>
      </c>
      <c r="C12" t="s">
        <v>121</v>
      </c>
    </row>
    <row r="13" spans="2:3" x14ac:dyDescent="0.25">
      <c r="B13" t="s">
        <v>122</v>
      </c>
      <c r="C13" t="s">
        <v>113</v>
      </c>
    </row>
    <row r="14" spans="2:3" x14ac:dyDescent="0.25">
      <c r="B14" t="s">
        <v>160</v>
      </c>
      <c r="C14" t="s">
        <v>118</v>
      </c>
    </row>
    <row r="16" spans="2:3" x14ac:dyDescent="0.25">
      <c r="B16" s="70" t="s">
        <v>26</v>
      </c>
    </row>
    <row r="17" spans="2:5" x14ac:dyDescent="0.25">
      <c r="B17" t="s">
        <v>156</v>
      </c>
      <c r="C17" t="s">
        <v>157</v>
      </c>
      <c r="E17" s="86"/>
    </row>
    <row r="18" spans="2:5" x14ac:dyDescent="0.25">
      <c r="B18" t="s">
        <v>123</v>
      </c>
      <c r="C18" t="s">
        <v>155</v>
      </c>
      <c r="E18" s="86"/>
    </row>
    <row r="19" spans="2:5" x14ac:dyDescent="0.25">
      <c r="B19" t="s">
        <v>159</v>
      </c>
      <c r="C19" t="s">
        <v>118</v>
      </c>
      <c r="E19" s="86"/>
    </row>
    <row r="21" spans="2:5" x14ac:dyDescent="0.25">
      <c r="B21" s="70" t="s">
        <v>79</v>
      </c>
    </row>
    <row r="22" spans="2:5" x14ac:dyDescent="0.25">
      <c r="B22" t="s">
        <v>124</v>
      </c>
      <c r="C22" t="s">
        <v>113</v>
      </c>
    </row>
    <row r="23" spans="2:5" x14ac:dyDescent="0.25">
      <c r="B23" t="s">
        <v>125</v>
      </c>
      <c r="C23" t="s">
        <v>115</v>
      </c>
    </row>
    <row r="24" spans="2:5" x14ac:dyDescent="0.25">
      <c r="B24" t="s">
        <v>150</v>
      </c>
      <c r="C24" t="s">
        <v>118</v>
      </c>
    </row>
    <row r="26" spans="2:5" x14ac:dyDescent="0.25">
      <c r="B26" s="70" t="s">
        <v>51</v>
      </c>
    </row>
    <row r="27" spans="2:5" x14ac:dyDescent="0.25">
      <c r="B27" t="s">
        <v>126</v>
      </c>
    </row>
    <row r="28" spans="2:5" x14ac:dyDescent="0.25">
      <c r="B28" t="s">
        <v>127</v>
      </c>
      <c r="C28" t="s">
        <v>128</v>
      </c>
    </row>
    <row r="29" spans="2:5" x14ac:dyDescent="0.25">
      <c r="B29" t="s">
        <v>129</v>
      </c>
      <c r="C29" t="s">
        <v>113</v>
      </c>
    </row>
    <row r="31" spans="2:5" x14ac:dyDescent="0.25">
      <c r="B31" s="70" t="s">
        <v>52</v>
      </c>
    </row>
    <row r="32" spans="2:5" x14ac:dyDescent="0.25">
      <c r="B32" t="s">
        <v>117</v>
      </c>
      <c r="C32" t="s">
        <v>151</v>
      </c>
    </row>
    <row r="33" spans="2:3" x14ac:dyDescent="0.25">
      <c r="B33" s="83" t="s">
        <v>152</v>
      </c>
      <c r="C33" t="s">
        <v>130</v>
      </c>
    </row>
    <row r="34" spans="2:3" x14ac:dyDescent="0.25">
      <c r="B34" s="84">
        <v>1</v>
      </c>
      <c r="C34" t="s">
        <v>131</v>
      </c>
    </row>
    <row r="35" spans="2:3" x14ac:dyDescent="0.25">
      <c r="B35" s="84">
        <v>0</v>
      </c>
      <c r="C35" t="s">
        <v>118</v>
      </c>
    </row>
    <row r="37" spans="2:3" x14ac:dyDescent="0.25">
      <c r="B37" s="70" t="s">
        <v>53</v>
      </c>
    </row>
    <row r="38" spans="2:3" x14ac:dyDescent="0.25">
      <c r="B38" s="69" t="s">
        <v>110</v>
      </c>
      <c r="C38" t="s">
        <v>115</v>
      </c>
    </row>
    <row r="39" spans="2:3" x14ac:dyDescent="0.25">
      <c r="B39" s="69" t="s">
        <v>111</v>
      </c>
      <c r="C39" t="s">
        <v>118</v>
      </c>
    </row>
    <row r="41" spans="2:3" x14ac:dyDescent="0.25">
      <c r="B41" s="70" t="s">
        <v>54</v>
      </c>
    </row>
    <row r="42" spans="2:3" x14ac:dyDescent="0.25">
      <c r="B42" s="69" t="s">
        <v>110</v>
      </c>
      <c r="C42" t="s">
        <v>115</v>
      </c>
    </row>
    <row r="43" spans="2:3" x14ac:dyDescent="0.25">
      <c r="B43" s="69" t="s">
        <v>111</v>
      </c>
      <c r="C43" t="s">
        <v>118</v>
      </c>
    </row>
    <row r="45" spans="2:3" x14ac:dyDescent="0.25">
      <c r="B45" s="70" t="s">
        <v>55</v>
      </c>
    </row>
    <row r="46" spans="2:3" x14ac:dyDescent="0.25">
      <c r="B46" s="69" t="s">
        <v>110</v>
      </c>
      <c r="C46" t="s">
        <v>113</v>
      </c>
    </row>
    <row r="47" spans="2:3" x14ac:dyDescent="0.25">
      <c r="B47" s="69" t="s">
        <v>111</v>
      </c>
      <c r="C47" t="s">
        <v>118</v>
      </c>
    </row>
    <row r="49" spans="2:3" x14ac:dyDescent="0.25">
      <c r="B49" s="70" t="s">
        <v>56</v>
      </c>
    </row>
    <row r="50" spans="2:3" x14ac:dyDescent="0.25">
      <c r="B50" t="s">
        <v>114</v>
      </c>
      <c r="C50" t="s">
        <v>115</v>
      </c>
    </row>
    <row r="51" spans="2:3" x14ac:dyDescent="0.25">
      <c r="B51" t="s">
        <v>117</v>
      </c>
      <c r="C51" t="s">
        <v>118</v>
      </c>
    </row>
    <row r="53" spans="2:3" x14ac:dyDescent="0.25">
      <c r="B53" s="70" t="s">
        <v>141</v>
      </c>
    </row>
    <row r="54" spans="2:3" x14ac:dyDescent="0.25">
      <c r="B54" t="s">
        <v>133</v>
      </c>
      <c r="C54" t="s">
        <v>134</v>
      </c>
    </row>
    <row r="55" spans="2:3" x14ac:dyDescent="0.25">
      <c r="B55" t="s">
        <v>135</v>
      </c>
      <c r="C55" t="s">
        <v>113</v>
      </c>
    </row>
    <row r="56" spans="2:3" x14ac:dyDescent="0.25">
      <c r="B56" t="s">
        <v>136</v>
      </c>
      <c r="C56" t="s">
        <v>118</v>
      </c>
    </row>
    <row r="58" spans="2:3" x14ac:dyDescent="0.25">
      <c r="B58" s="70" t="s">
        <v>132</v>
      </c>
    </row>
    <row r="59" spans="2:3" x14ac:dyDescent="0.25">
      <c r="B59" t="s">
        <v>137</v>
      </c>
      <c r="C59" t="s">
        <v>113</v>
      </c>
    </row>
    <row r="60" spans="2:3" x14ac:dyDescent="0.25">
      <c r="B60" t="s">
        <v>138</v>
      </c>
      <c r="C60" t="s">
        <v>115</v>
      </c>
    </row>
    <row r="61" spans="2:3" x14ac:dyDescent="0.25">
      <c r="B61" t="s">
        <v>139</v>
      </c>
      <c r="C61" t="s">
        <v>128</v>
      </c>
    </row>
  </sheetData>
  <sheetProtection algorithmName="SHA-512" hashValue="7C3L7FIIrt/guZJ10P1V7WPFYMekpwXX11FBLAXIvM1gAPqV88OENQ5AXef4ANOLd4WhRiiAs1KLAzU1AbSizQ==" saltValue="KEhR93khH0FHs545Wt6u1A==" spinCount="100000" sheet="1" objects="1" scenarios="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Lot 2</vt: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Schaap, E.J. (Ervin) - IBI-FenI</cp:lastModifiedBy>
  <dcterms:created xsi:type="dcterms:W3CDTF">2021-01-15T14:15:45Z</dcterms:created>
  <dcterms:modified xsi:type="dcterms:W3CDTF">2021-03-05T12:56:09Z</dcterms:modified>
</cp:coreProperties>
</file>