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Desktop\Zaken\31166119 - EUA - E-TEST Equipment - KNMI\Aanbestedingsdocumenten E-TEST Equipment\Annex 4 Program of Requirements and Awarding criteria\"/>
    </mc:Choice>
  </mc:AlternateContent>
  <bookViews>
    <workbookView xWindow="-120" yWindow="-120" windowWidth="29040" windowHeight="15840"/>
  </bookViews>
  <sheets>
    <sheet name="Lot 1" sheetId="1" r:id="rId1"/>
    <sheet name="Blad1" sheetId="5" state="hidden" r:id="rId2"/>
  </sheets>
  <definedNames>
    <definedName name="_xlnm._FilterDatabase" localSheetId="0" hidden="1">'Lot 1'!$B$5:$H$20</definedName>
    <definedName name="_xlnm.Print_Area" localSheetId="0">'Lot 1'!$A$2:$K$66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7" i="1" l="1"/>
  <c r="G51" i="1" l="1"/>
  <c r="G18" i="1"/>
  <c r="G17" i="1"/>
  <c r="G19" i="1" l="1"/>
  <c r="G36" i="1" l="1"/>
  <c r="G38" i="1"/>
  <c r="G42" i="1"/>
  <c r="G41" i="1"/>
  <c r="G16" i="1"/>
  <c r="G52" i="1"/>
  <c r="G40" i="1"/>
  <c r="G39" i="1"/>
  <c r="G43" i="1" l="1"/>
  <c r="G20" i="1"/>
  <c r="G53" i="1"/>
  <c r="G58" i="1" l="1"/>
  <c r="E57" i="1" l="1"/>
  <c r="E53" i="1"/>
  <c r="E43" i="1"/>
  <c r="E20" i="1"/>
  <c r="E60" i="1" l="1"/>
  <c r="H57" i="1" l="1"/>
  <c r="H53" i="1"/>
  <c r="H43" i="1"/>
  <c r="H20" i="1"/>
  <c r="H60" i="1" l="1"/>
</calcChain>
</file>

<file path=xl/sharedStrings.xml><?xml version="1.0" encoding="utf-8"?>
<sst xmlns="http://schemas.openxmlformats.org/spreadsheetml/2006/main" count="309" uniqueCount="168">
  <si>
    <t>Sensor quality consisting of:</t>
  </si>
  <si>
    <t>Type</t>
  </si>
  <si>
    <t>KO</t>
  </si>
  <si>
    <t>#</t>
  </si>
  <si>
    <t>S1</t>
  </si>
  <si>
    <t>Max. points</t>
  </si>
  <si>
    <t>S2</t>
  </si>
  <si>
    <t>S3</t>
  </si>
  <si>
    <t>S4</t>
  </si>
  <si>
    <t>S5</t>
  </si>
  <si>
    <t>S6</t>
  </si>
  <si>
    <t>S7</t>
  </si>
  <si>
    <t>S8</t>
  </si>
  <si>
    <t>S9</t>
  </si>
  <si>
    <t>S10</t>
  </si>
  <si>
    <t>S11</t>
  </si>
  <si>
    <t>S12</t>
  </si>
  <si>
    <t>Seismic velocity output</t>
  </si>
  <si>
    <t>Operating temperatures -20°C to 60°C</t>
  </si>
  <si>
    <t>IP67 equivalent or higher rating</t>
  </si>
  <si>
    <t>Compatible with the proposed datalogger</t>
  </si>
  <si>
    <t>S13</t>
  </si>
  <si>
    <t>S14</t>
  </si>
  <si>
    <t>Datalogger quality consisting of:</t>
  </si>
  <si>
    <t>D1</t>
  </si>
  <si>
    <t>Simultaneous sampling on all channels</t>
  </si>
  <si>
    <t>Continuous recording with MiniSEED support</t>
  </si>
  <si>
    <t>Automatic data backfill for when communication is interrupted</t>
  </si>
  <si>
    <t>Time accuracy &lt; 5 µs via internal GNSS receiver and external antenna</t>
  </si>
  <si>
    <t>Field-swappable storage with no data loss during continuous recording</t>
  </si>
  <si>
    <t>File transfer via Ethernet</t>
  </si>
  <si>
    <t>Self diagnostics, tests, calibration, mass centering
in combination with the offered sensor</t>
  </si>
  <si>
    <t>Continuous data streaming, seismic and state-of-health
with SeedLink support</t>
  </si>
  <si>
    <t>Bluetooth and/or WiFi connectivity</t>
  </si>
  <si>
    <t>D2</t>
  </si>
  <si>
    <t>D3</t>
  </si>
  <si>
    <t>D4</t>
  </si>
  <si>
    <t>D5</t>
  </si>
  <si>
    <t>D6</t>
  </si>
  <si>
    <t>D7</t>
  </si>
  <si>
    <t>D8</t>
  </si>
  <si>
    <t>D9</t>
  </si>
  <si>
    <t>D10</t>
  </si>
  <si>
    <t>D11</t>
  </si>
  <si>
    <t>D12</t>
  </si>
  <si>
    <t>D13</t>
  </si>
  <si>
    <t>D14</t>
  </si>
  <si>
    <t>D15</t>
  </si>
  <si>
    <t>D16</t>
  </si>
  <si>
    <t>D17</t>
  </si>
  <si>
    <t>D18</t>
  </si>
  <si>
    <t>Resolution &gt; 24 bit @ 100 sps</t>
  </si>
  <si>
    <t>D19</t>
  </si>
  <si>
    <t>Other criteria:</t>
  </si>
  <si>
    <t>O1</t>
  </si>
  <si>
    <t>O2</t>
  </si>
  <si>
    <t>O3</t>
  </si>
  <si>
    <t>O4</t>
  </si>
  <si>
    <t>O5</t>
  </si>
  <si>
    <t>O6</t>
  </si>
  <si>
    <t>Price</t>
  </si>
  <si>
    <r>
      <rPr>
        <b/>
        <sz val="12"/>
        <color theme="1"/>
        <rFont val="Helvetica"/>
        <family val="2"/>
      </rPr>
      <t>Total score O:</t>
    </r>
    <r>
      <rPr>
        <sz val="12"/>
        <color theme="1"/>
        <rFont val="Helvetica"/>
        <family val="2"/>
      </rPr>
      <t xml:space="preserve">
(if all knockout criteria are met)</t>
    </r>
  </si>
  <si>
    <r>
      <rPr>
        <b/>
        <sz val="12"/>
        <color theme="1"/>
        <rFont val="Helvetica"/>
        <family val="2"/>
      </rPr>
      <t>Total score D:</t>
    </r>
    <r>
      <rPr>
        <sz val="12"/>
        <color theme="1"/>
        <rFont val="Helvetica"/>
        <family val="2"/>
      </rPr>
      <t xml:space="preserve">
(if all knockout criteria are met)</t>
    </r>
  </si>
  <si>
    <r>
      <rPr>
        <b/>
        <sz val="12"/>
        <color theme="1"/>
        <rFont val="Helvetica"/>
        <family val="2"/>
      </rPr>
      <t>Total score S:</t>
    </r>
    <r>
      <rPr>
        <sz val="12"/>
        <color theme="1"/>
        <rFont val="Helvetica"/>
        <family val="2"/>
      </rPr>
      <t xml:space="preserve">
(if all knockout criteria are met)</t>
    </r>
  </si>
  <si>
    <t>Total score (S + D + O + P)</t>
  </si>
  <si>
    <r>
      <rPr>
        <b/>
        <sz val="12"/>
        <color theme="1"/>
        <rFont val="Helvetica"/>
        <family val="2"/>
      </rPr>
      <t>Total score P:</t>
    </r>
    <r>
      <rPr>
        <sz val="12"/>
        <color theme="1"/>
        <rFont val="Helvetica"/>
        <family val="2"/>
      </rPr>
      <t xml:space="preserve">
(if all knockout criteria are met)</t>
    </r>
  </si>
  <si>
    <t>Orthogonal/Symmetric triaxial borehole/posthole seismic sensor
(XYZ or UVW)</t>
  </si>
  <si>
    <t>Suitable for installation in a steel-cased borehole with an inner diameter of 101 milimeters at a depth ranging from 250 meters - 300 meters
Borehole axis does not deviate more than 4° from vertical</t>
  </si>
  <si>
    <t>Awarding criteria - Lot 1: Borehole station</t>
  </si>
  <si>
    <t>Downloadable full digitizer + sensor response file
StationXML/Dataless-SEED/RESP format</t>
  </si>
  <si>
    <t>The Tenderer with the lowest total price (excluding VAT), that also complies with all knockout criteria, will receive the maximum score. All other Tenderers will recive points according to the following formula:
max_points * (1.5 * min_price - tenderer_price)/(1.5 * min_price - min_price)
Provide price per station and a use open cost accounting to demonstrate the cost structure per product to be delivered.</t>
  </si>
  <si>
    <t>Delivery time up to 90 calendar days
faster is better (see O5), longer is a knockout</t>
  </si>
  <si>
    <t>W</t>
  </si>
  <si>
    <t>O7</t>
  </si>
  <si>
    <t>Internal storage of at least 8 GB and support for removable storage
more internal storage is better (see D16), less is a knockout</t>
  </si>
  <si>
    <t>At least 3 channel input
more is better (see D15), less is a knockout</t>
  </si>
  <si>
    <t>Resolution of at least 24 bit @ 100 sps
higher is better (see D14), lower is a knockout</t>
  </si>
  <si>
    <t>P0</t>
  </si>
  <si>
    <t>Proof of experience (see Mandatory forms - Annex 2)</t>
  </si>
  <si>
    <t>Environmental Awareness (see Mandatory forms - Annex ...)</t>
  </si>
  <si>
    <t>Full datasheet with specifications is submitted</t>
  </si>
  <si>
    <t>D20</t>
  </si>
  <si>
    <t>Internal storage &gt; 8 GB</t>
  </si>
  <si>
    <t>% Total score</t>
  </si>
  <si>
    <t>Tenderer's response</t>
  </si>
  <si>
    <t>Answer the following questions with regard to the corresponding criteria</t>
  </si>
  <si>
    <t>What type of sensor is offered?</t>
  </si>
  <si>
    <t>What is the diameter and depth rating of the sensor?</t>
  </si>
  <si>
    <t>What is the frequency band over which the instrument response is flat?</t>
  </si>
  <si>
    <t>What is the frequency band in which the self-noise is below the NLNM?</t>
  </si>
  <si>
    <t>What is the dynamic range of the sensor at 1 Hz?</t>
  </si>
  <si>
    <t>Flat instrument response to ground velocity from 0.05 Hz to 40 Hz
wider is better (see S12), narrower is a knockout</t>
  </si>
  <si>
    <t>Dynamic range of at least 135 dB @ 1 Hz
higher is better (see S14), lower is a knockout</t>
  </si>
  <si>
    <t>IP68 equivalent or higher rating</t>
  </si>
  <si>
    <t>What is the the Ingress Protection Code (or equivalent) rating of the sensor?
To what depth?</t>
  </si>
  <si>
    <t>What is the power consumption of the sensor?</t>
  </si>
  <si>
    <t>Full datasheet with specifications, factory instrument response, and self noise level curves is submitted</t>
  </si>
  <si>
    <t>What is the sampling resolution?</t>
  </si>
  <si>
    <t>How many input channels are supported?</t>
  </si>
  <si>
    <t>What is the time accuracy with GNSS?</t>
  </si>
  <si>
    <t>Can the datalogger accommodate a 3C broadband surface seismometer?
What other sensors can be connected?</t>
  </si>
  <si>
    <t>What is the volume of the internal storage?</t>
  </si>
  <si>
    <t>Which storage media are supported?</t>
  </si>
  <si>
    <t>Which formats are suported?</t>
  </si>
  <si>
    <t>Will you perform the installation or will you sub-contract it to a third party?</t>
  </si>
  <si>
    <t>What is the warrenty period?</t>
  </si>
  <si>
    <t>Please answer all questions even if you checked "No" of any of the knockout criteria. This is your chance to explain why you checked "No".</t>
  </si>
  <si>
    <t>Yes</t>
  </si>
  <si>
    <t>No</t>
  </si>
  <si>
    <t>Yes/No  /
Max. points</t>
  </si>
  <si>
    <t>Score</t>
  </si>
  <si>
    <t>Answer tenderer</t>
  </si>
  <si>
    <t>Y-N</t>
  </si>
  <si>
    <t>5 points</t>
  </si>
  <si>
    <t>10 points</t>
  </si>
  <si>
    <t>0 points</t>
  </si>
  <si>
    <t>&gt;3</t>
  </si>
  <si>
    <t>20 points</t>
  </si>
  <si>
    <t>S12 (Hz)</t>
  </si>
  <si>
    <t>&gt;0.01-&lt;50</t>
  </si>
  <si>
    <t>&lt;0.01-&gt;50</t>
  </si>
  <si>
    <t>&gt;24</t>
  </si>
  <si>
    <t xml:space="preserve">Tenderer is asked to include the price in Annex Quotation </t>
  </si>
  <si>
    <t>≤0.08≥10</t>
  </si>
  <si>
    <t>≤24</t>
  </si>
  <si>
    <t xml:space="preserve">0 points </t>
  </si>
  <si>
    <t>W06</t>
  </si>
  <si>
    <t>W07</t>
  </si>
  <si>
    <t>1.5-3</t>
  </si>
  <si>
    <t>0≤30</t>
  </si>
  <si>
    <t>31≤60</t>
  </si>
  <si>
    <t>61≤90</t>
  </si>
  <si>
    <t>≤12</t>
  </si>
  <si>
    <t>≥36</t>
  </si>
  <si>
    <t>&gt;12&lt;36</t>
  </si>
  <si>
    <t>0-1.5</t>
  </si>
  <si>
    <t>&gt;0.08&lt;10</t>
  </si>
  <si>
    <t>&gt;150</t>
  </si>
  <si>
    <t>140≤150</t>
  </si>
  <si>
    <t xml:space="preserve">Fill out details </t>
  </si>
  <si>
    <r>
      <t xml:space="preserve">Low power consumption, optimally up to 1.5 Watt
</t>
    </r>
    <r>
      <rPr>
        <i/>
        <sz val="12"/>
        <color theme="1"/>
        <rFont val="Helvetica"/>
        <family val="2"/>
      </rPr>
      <t>less than 1.5 Watt - 10 points
1.5 Watt to 3 Watt - 5 points
more than 3 Watt - 0 points</t>
    </r>
  </si>
  <si>
    <t>0.05 Hz to 40 Hz</t>
  </si>
  <si>
    <r>
      <t xml:space="preserve">Low power consumption, optimally up to 1.5 Watt (3 ch)
</t>
    </r>
    <r>
      <rPr>
        <i/>
        <sz val="12"/>
        <color theme="1"/>
        <rFont val="Helvetica"/>
        <family val="2"/>
      </rPr>
      <t>1.5 Watt to 3 Watt - 5 points
more than 3 Watt - 0 points</t>
    </r>
  </si>
  <si>
    <r>
      <t xml:space="preserve">Extra channels with support for some or all of the following (see D3):
3C surface seismometer, Geophone sensors, Strong motion accelerometers, Microbarometers, Meteorological Sensors
</t>
    </r>
    <r>
      <rPr>
        <i/>
        <sz val="12"/>
        <color theme="1"/>
        <rFont val="Helvetica"/>
        <family val="2"/>
      </rPr>
      <t>more than 3 extra channel - 30 points
2 to 3 exta channels - 15 points
1 extra channel - 5 points
no extra channel - 0 points</t>
    </r>
  </si>
  <si>
    <r>
      <t xml:space="preserve">Flat instrument response over a wider range (see S3)
</t>
    </r>
    <r>
      <rPr>
        <i/>
        <sz val="12"/>
        <color theme="1"/>
        <rFont val="Helvetica"/>
        <family val="2"/>
      </rPr>
      <t>from below 0.01 Hz to above 50 Hz - 25 points
0.01 Hz to 50 Hz - 12 points
0.05 Hz to 40 Hz - 0 points</t>
    </r>
  </si>
  <si>
    <r>
      <t xml:space="preserve">Dynamic range &gt; 140 dB @ 1 Hz (see S5)
</t>
    </r>
    <r>
      <rPr>
        <i/>
        <sz val="12"/>
        <color theme="1"/>
        <rFont val="Helvetica"/>
        <family val="2"/>
      </rPr>
      <t>more than 150 dB - 10 points
140 dB to 150 dB - 5 points
135 dB to 140 dB - 0 points</t>
    </r>
  </si>
  <si>
    <t>25 points</t>
  </si>
  <si>
    <t>12 points</t>
  </si>
  <si>
    <t>135 dB to 140 dB</t>
  </si>
  <si>
    <t xml:space="preserve">30 points </t>
  </si>
  <si>
    <t>15 points</t>
  </si>
  <si>
    <t>30 points</t>
  </si>
  <si>
    <t>Not applicable</t>
  </si>
  <si>
    <t>What period?</t>
  </si>
  <si>
    <t>Response form Lot 1 - Program of Requirements and awarding criteria</t>
  </si>
  <si>
    <t>Self-noise that is below the NLNM from 0.1 Hz to 5 Hz
wider is better (see S13), narrower is a knockout</t>
  </si>
  <si>
    <r>
      <t xml:space="preserve">Self-noise that is below the NLNM over a wider range (see S4)
</t>
    </r>
    <r>
      <rPr>
        <i/>
        <sz val="12"/>
        <color theme="1"/>
        <rFont val="Helvetica"/>
        <family val="2"/>
      </rPr>
      <t>from below 0.08 Hz to above 10 Hz - 25 points
0.08 Hz to 10 Hz - 12 points
0.1 Hz to 5Hz - 0 points</t>
    </r>
  </si>
  <si>
    <t>0.1 Hz to 5 Hz</t>
  </si>
  <si>
    <t>2-3</t>
  </si>
  <si>
    <t xml:space="preserve">10 points </t>
  </si>
  <si>
    <t xml:space="preserve">5 points </t>
  </si>
  <si>
    <t>Total score Tenderer (S + D + O)</t>
  </si>
  <si>
    <t>Warrenty
Free of charge replacment of faulty components for (at least) 12 months
a component is deemed faulty if it causes the station to deviate from the knockout criteria</t>
  </si>
  <si>
    <r>
      <t xml:space="preserve">Faster delivery
</t>
    </r>
    <r>
      <rPr>
        <i/>
        <sz val="12"/>
        <color theme="1"/>
        <rFont val="Helvetica"/>
        <family val="2"/>
      </rPr>
      <t>upto 30 days - 30 points
60 days - 15 points
90 days - 0 point</t>
    </r>
  </si>
  <si>
    <t>What is the power consumption of the datalogger?</t>
  </si>
  <si>
    <t>Installation of borehole stations will be under the resposibility of the Contractor (awarded party)</t>
  </si>
  <si>
    <t>Can you garantee delivery within 30, 60, or 90 calendar days? Please specify.</t>
  </si>
  <si>
    <r>
      <t xml:space="preserve">Longer warranty period
</t>
    </r>
    <r>
      <rPr>
        <i/>
        <sz val="12"/>
        <color theme="1"/>
        <rFont val="Helvetica"/>
        <family val="2"/>
      </rPr>
      <t>more than 36 months - 10 points
more than 12 months upto 36 months - 5 points
upto 12 months - 0 points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</si>
</sst>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Calibri"/>
      <family val="2"/>
      <scheme val="minor"/>
    </font>
    <font>
      <b/>
      <sz val="12"/>
      <color theme="1"/>
      <name val="Helvetica"/>
      <family val="2"/>
    </font>
    <font>
      <sz val="12"/>
      <color theme="1"/>
      <name val="Helvetica"/>
      <family val="2"/>
    </font>
    <font>
      <sz val="8"/>
      <name val="Calibri"/>
      <family val="2"/>
      <scheme val="minor"/>
    </font>
    <font>
      <sz val="12"/>
      <color theme="1"/>
      <name val="Calibri"/>
      <family val="2"/>
      <scheme val="minor"/>
    </font>
    <font>
      <b/>
      <sz val="12"/>
      <color theme="1"/>
      <name val="Calibri"/>
      <family val="2"/>
      <scheme val="minor"/>
    </font>
    <font>
      <b/>
      <sz val="12"/>
      <color rgb="FF000000"/>
      <name val="Helvetica"/>
      <family val="2"/>
    </font>
    <font>
      <i/>
      <sz val="12"/>
      <color theme="1"/>
      <name val="Helvetica"/>
      <family val="2"/>
    </font>
    <font>
      <sz val="12"/>
      <color theme="1"/>
      <name val="Calibri"/>
      <family val="2"/>
    </font>
    <font>
      <sz val="12"/>
      <color rgb="FFFF0000"/>
      <name val="Calibri"/>
      <family val="2"/>
      <scheme val="minor"/>
    </font>
    <font>
      <b/>
      <sz val="12"/>
      <color theme="1"/>
      <name val="Helvetica"/>
      <family val="2"/>
    </font>
    <font>
      <i/>
      <sz val="9"/>
      <color theme="1"/>
      <name val="Helvetica"/>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9" fontId="4" fillId="0" borderId="0" applyFont="0" applyFill="0" applyBorder="0" applyAlignment="0" applyProtection="0"/>
  </cellStyleXfs>
  <cellXfs count="80">
    <xf numFmtId="0" fontId="0" fillId="0" borderId="0" xfId="0"/>
    <xf numFmtId="0" fontId="2" fillId="3" borderId="9" xfId="0" applyFont="1" applyFill="1" applyBorder="1" applyAlignment="1">
      <alignment vertical="top" wrapText="1"/>
    </xf>
    <xf numFmtId="0" fontId="2" fillId="3" borderId="1" xfId="0" applyFont="1" applyFill="1" applyBorder="1" applyAlignment="1">
      <alignment vertical="top" wrapText="1"/>
    </xf>
    <xf numFmtId="0" fontId="2" fillId="3" borderId="17" xfId="0" applyFont="1" applyFill="1" applyBorder="1" applyAlignment="1">
      <alignment vertical="top" wrapText="1"/>
    </xf>
    <xf numFmtId="0" fontId="1" fillId="2" borderId="14" xfId="0" applyFont="1" applyFill="1" applyBorder="1" applyAlignment="1">
      <alignment vertical="top" wrapText="1"/>
    </xf>
    <xf numFmtId="0" fontId="2" fillId="3" borderId="0" xfId="0" applyFont="1" applyFill="1" applyBorder="1" applyAlignment="1">
      <alignment horizontal="right" vertical="top" wrapText="1"/>
    </xf>
    <xf numFmtId="0" fontId="1" fillId="3" borderId="0" xfId="0" applyFont="1" applyFill="1" applyBorder="1" applyAlignment="1">
      <alignment vertical="top" wrapText="1"/>
    </xf>
    <xf numFmtId="0" fontId="2" fillId="3" borderId="8" xfId="0" applyFont="1" applyFill="1" applyBorder="1" applyAlignment="1">
      <alignment vertical="top" wrapText="1"/>
    </xf>
    <xf numFmtId="0" fontId="2" fillId="3" borderId="9" xfId="0" applyFont="1" applyFill="1" applyBorder="1" applyAlignment="1">
      <alignment horizontal="center" vertical="top" wrapText="1"/>
    </xf>
    <xf numFmtId="0" fontId="1" fillId="3" borderId="19" xfId="0" applyFont="1" applyFill="1" applyBorder="1" applyAlignment="1">
      <alignment vertical="top" wrapText="1"/>
    </xf>
    <xf numFmtId="0" fontId="2" fillId="3" borderId="2" xfId="0" applyFont="1" applyFill="1" applyBorder="1" applyAlignment="1">
      <alignment vertical="top" wrapText="1"/>
    </xf>
    <xf numFmtId="0" fontId="2" fillId="3" borderId="1" xfId="0" applyFont="1" applyFill="1" applyBorder="1" applyAlignment="1">
      <alignment horizontal="center" vertical="top" wrapText="1"/>
    </xf>
    <xf numFmtId="0" fontId="1" fillId="3" borderId="4" xfId="0" applyFont="1" applyFill="1" applyBorder="1" applyAlignment="1">
      <alignment vertical="top" wrapText="1"/>
    </xf>
    <xf numFmtId="0" fontId="2" fillId="3" borderId="5" xfId="0" applyFont="1" applyFill="1" applyBorder="1" applyAlignment="1">
      <alignment vertical="top" wrapText="1"/>
    </xf>
    <xf numFmtId="9" fontId="1" fillId="3" borderId="20" xfId="1" applyFont="1" applyFill="1" applyBorder="1" applyAlignment="1">
      <alignment horizontal="center" vertical="top" wrapText="1"/>
    </xf>
    <xf numFmtId="0" fontId="2" fillId="3" borderId="0" xfId="0" applyFont="1" applyFill="1" applyBorder="1" applyAlignment="1">
      <alignment vertical="top" wrapText="1"/>
    </xf>
    <xf numFmtId="0" fontId="2" fillId="3" borderId="0" xfId="0" applyFont="1" applyFill="1" applyBorder="1" applyAlignment="1">
      <alignment horizontal="center" vertical="top" wrapText="1"/>
    </xf>
    <xf numFmtId="0" fontId="2" fillId="3" borderId="16" xfId="0" applyFont="1" applyFill="1" applyBorder="1" applyAlignment="1">
      <alignment vertical="top" wrapText="1"/>
    </xf>
    <xf numFmtId="9" fontId="6" fillId="3" borderId="20" xfId="0" applyNumberFormat="1" applyFont="1" applyFill="1" applyBorder="1" applyAlignment="1">
      <alignment horizontal="center" vertical="top" wrapText="1"/>
    </xf>
    <xf numFmtId="0" fontId="1" fillId="2" borderId="13" xfId="0" applyFont="1" applyFill="1" applyBorder="1" applyAlignment="1">
      <alignment vertical="top" wrapText="1"/>
    </xf>
    <xf numFmtId="0" fontId="1" fillId="2" borderId="14" xfId="0" applyFont="1" applyFill="1" applyBorder="1" applyAlignment="1">
      <alignment horizontal="center" vertical="top" wrapText="1"/>
    </xf>
    <xf numFmtId="0" fontId="1" fillId="3" borderId="0" xfId="0" applyFont="1" applyFill="1" applyBorder="1" applyAlignment="1">
      <alignment horizontal="center" vertical="top" wrapText="1"/>
    </xf>
    <xf numFmtId="0" fontId="2" fillId="3" borderId="17" xfId="0" applyFont="1" applyFill="1" applyBorder="1" applyAlignment="1">
      <alignment horizontal="center" vertical="top" wrapText="1"/>
    </xf>
    <xf numFmtId="9" fontId="1" fillId="2" borderId="15" xfId="1" applyFont="1" applyFill="1" applyBorder="1" applyAlignment="1">
      <alignment horizontal="center" vertical="top" wrapText="1"/>
    </xf>
    <xf numFmtId="0" fontId="1" fillId="2" borderId="8" xfId="0" applyFont="1" applyFill="1" applyBorder="1" applyAlignment="1">
      <alignment vertical="top" wrapText="1"/>
    </xf>
    <xf numFmtId="0" fontId="1" fillId="2" borderId="10" xfId="0" applyFont="1" applyFill="1" applyBorder="1" applyAlignment="1">
      <alignment vertical="top" wrapText="1"/>
    </xf>
    <xf numFmtId="0" fontId="2" fillId="2" borderId="5" xfId="0" applyFont="1" applyFill="1" applyBorder="1" applyAlignment="1">
      <alignment vertical="top" wrapText="1"/>
    </xf>
    <xf numFmtId="0" fontId="2" fillId="3" borderId="0" xfId="0" applyFont="1" applyFill="1" applyAlignment="1">
      <alignment vertical="top" wrapText="1"/>
    </xf>
    <xf numFmtId="0" fontId="1" fillId="3" borderId="0" xfId="0" applyFont="1" applyFill="1" applyAlignment="1">
      <alignment vertical="top" wrapText="1"/>
    </xf>
    <xf numFmtId="0" fontId="2" fillId="3" borderId="10" xfId="0" applyFont="1" applyFill="1" applyBorder="1" applyAlignment="1">
      <alignment vertical="top" wrapText="1"/>
    </xf>
    <xf numFmtId="0" fontId="1" fillId="2" borderId="23" xfId="0" applyFont="1" applyFill="1" applyBorder="1" applyAlignment="1">
      <alignment horizontal="right" vertical="top" wrapText="1"/>
    </xf>
    <xf numFmtId="0" fontId="2" fillId="2" borderId="22" xfId="0" applyFont="1" applyFill="1" applyBorder="1" applyAlignment="1">
      <alignment vertical="top" wrapText="1"/>
    </xf>
    <xf numFmtId="0" fontId="2" fillId="2" borderId="21" xfId="0" applyFont="1" applyFill="1" applyBorder="1" applyAlignment="1">
      <alignment vertical="top" wrapText="1"/>
    </xf>
    <xf numFmtId="0" fontId="1" fillId="3" borderId="18" xfId="0" applyFont="1" applyFill="1" applyBorder="1" applyAlignment="1">
      <alignment vertical="top" wrapText="1"/>
    </xf>
    <xf numFmtId="0" fontId="2" fillId="3" borderId="0" xfId="0" applyFont="1" applyFill="1" applyAlignment="1">
      <alignment horizontal="center" vertical="top" wrapText="1"/>
    </xf>
    <xf numFmtId="0" fontId="2" fillId="3" borderId="7" xfId="0" applyFont="1" applyFill="1" applyBorder="1" applyAlignment="1">
      <alignment vertical="top" wrapText="1"/>
    </xf>
    <xf numFmtId="0" fontId="2" fillId="3" borderId="3" xfId="0" applyFont="1" applyFill="1" applyBorder="1" applyAlignment="1">
      <alignment vertical="top" wrapText="1"/>
    </xf>
    <xf numFmtId="0" fontId="1" fillId="2" borderId="24" xfId="0" applyFont="1" applyFill="1" applyBorder="1" applyAlignment="1">
      <alignment vertical="top" wrapText="1"/>
    </xf>
    <xf numFmtId="0" fontId="1" fillId="2" borderId="25" xfId="0" applyFont="1" applyFill="1" applyBorder="1" applyAlignment="1">
      <alignment vertical="top" wrapText="1"/>
    </xf>
    <xf numFmtId="0" fontId="2" fillId="2" borderId="26" xfId="0" applyFont="1" applyFill="1" applyBorder="1" applyAlignment="1">
      <alignment horizontal="right" vertical="top" wrapText="1"/>
    </xf>
    <xf numFmtId="0" fontId="1" fillId="2" borderId="6" xfId="0" applyFont="1" applyFill="1" applyBorder="1" applyAlignment="1">
      <alignment horizontal="center" vertical="top" wrapText="1"/>
    </xf>
    <xf numFmtId="0" fontId="2" fillId="2" borderId="24" xfId="0" applyFont="1" applyFill="1" applyBorder="1" applyAlignment="1">
      <alignment vertical="top" wrapText="1"/>
    </xf>
    <xf numFmtId="0" fontId="2" fillId="2" borderId="25" xfId="0" applyFont="1" applyFill="1" applyBorder="1" applyAlignment="1">
      <alignment vertical="top" wrapText="1"/>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1" fillId="2" borderId="15" xfId="0" applyFont="1" applyFill="1" applyBorder="1" applyAlignment="1">
      <alignment horizontal="center" vertical="top" wrapText="1"/>
    </xf>
    <xf numFmtId="0" fontId="1" fillId="2" borderId="28" xfId="0" applyFont="1" applyFill="1" applyBorder="1" applyAlignment="1">
      <alignment horizontal="center" vertical="top" wrapText="1"/>
    </xf>
    <xf numFmtId="0" fontId="1" fillId="2" borderId="29" xfId="0" applyFont="1" applyFill="1" applyBorder="1" applyAlignment="1">
      <alignment horizontal="center" vertical="top" wrapText="1"/>
    </xf>
    <xf numFmtId="0" fontId="1" fillId="2" borderId="32"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29" xfId="0" applyFont="1" applyFill="1" applyBorder="1" applyAlignment="1">
      <alignment vertical="top" wrapText="1"/>
    </xf>
    <xf numFmtId="0" fontId="1" fillId="2" borderId="33" xfId="0" applyFont="1" applyFill="1" applyBorder="1" applyAlignment="1">
      <alignment horizontal="center" vertical="top" wrapText="1"/>
    </xf>
    <xf numFmtId="0" fontId="1" fillId="2" borderId="27" xfId="0" applyFont="1" applyFill="1" applyBorder="1" applyAlignment="1">
      <alignment vertical="top" wrapText="1"/>
    </xf>
    <xf numFmtId="0" fontId="2" fillId="2" borderId="25" xfId="0" applyFont="1" applyFill="1" applyBorder="1" applyAlignment="1">
      <alignment horizontal="right" vertical="top" wrapText="1"/>
    </xf>
    <xf numFmtId="0" fontId="2" fillId="3" borderId="36" xfId="0" applyFont="1" applyFill="1" applyBorder="1" applyAlignment="1">
      <alignment horizontal="center" vertical="top" wrapText="1"/>
    </xf>
    <xf numFmtId="0" fontId="0" fillId="0" borderId="0" xfId="0" applyFont="1"/>
    <xf numFmtId="0" fontId="1" fillId="2" borderId="21" xfId="0" applyFont="1" applyFill="1" applyBorder="1" applyAlignment="1">
      <alignment vertical="top" wrapText="1"/>
    </xf>
    <xf numFmtId="0" fontId="1" fillId="2" borderId="22" xfId="0" applyFont="1" applyFill="1" applyBorder="1" applyAlignment="1">
      <alignment vertical="top" wrapText="1"/>
    </xf>
    <xf numFmtId="0" fontId="1" fillId="4" borderId="29" xfId="0" applyFont="1" applyFill="1" applyBorder="1" applyAlignment="1">
      <alignment horizontal="center" vertical="top" wrapText="1"/>
    </xf>
    <xf numFmtId="0" fontId="2" fillId="4" borderId="30" xfId="0" applyFont="1" applyFill="1" applyBorder="1" applyAlignment="1">
      <alignment horizontal="center" vertical="top" wrapText="1"/>
    </xf>
    <xf numFmtId="0" fontId="2" fillId="4" borderId="17" xfId="0" applyFont="1" applyFill="1" applyBorder="1" applyAlignment="1">
      <alignment horizontal="center" vertical="top" wrapText="1"/>
    </xf>
    <xf numFmtId="0" fontId="2" fillId="4" borderId="1" xfId="0" applyFont="1" applyFill="1" applyBorder="1" applyAlignment="1">
      <alignment horizontal="center" vertical="top" wrapText="1"/>
    </xf>
    <xf numFmtId="0" fontId="9" fillId="0" borderId="0" xfId="0" applyFont="1"/>
    <xf numFmtId="0" fontId="8" fillId="0" borderId="0" xfId="0" applyFont="1"/>
    <xf numFmtId="0" fontId="2" fillId="4" borderId="3" xfId="0" applyFont="1" applyFill="1" applyBorder="1" applyAlignment="1">
      <alignment vertical="top" wrapText="1"/>
    </xf>
    <xf numFmtId="0" fontId="2" fillId="4" borderId="10" xfId="0" applyFont="1" applyFill="1" applyBorder="1" applyAlignment="1">
      <alignment vertical="top" wrapText="1"/>
    </xf>
    <xf numFmtId="0" fontId="2" fillId="3" borderId="1" xfId="0" applyFont="1" applyFill="1" applyBorder="1" applyAlignment="1">
      <alignment horizontal="center" vertical="top" wrapText="1"/>
    </xf>
    <xf numFmtId="0" fontId="10" fillId="3" borderId="0" xfId="0" applyFont="1" applyFill="1" applyAlignment="1">
      <alignment vertical="top"/>
    </xf>
    <xf numFmtId="0" fontId="1" fillId="4" borderId="15" xfId="0" applyFont="1" applyFill="1" applyBorder="1" applyAlignment="1">
      <alignment horizontal="center" vertical="top" wrapText="1"/>
    </xf>
    <xf numFmtId="16" fontId="0" fillId="0" borderId="0" xfId="0" quotePrefix="1" applyNumberFormat="1"/>
    <xf numFmtId="0" fontId="0" fillId="0" borderId="0" xfId="0" applyAlignment="1">
      <alignment horizontal="left"/>
    </xf>
    <xf numFmtId="0" fontId="5" fillId="5" borderId="0" xfId="0" applyFont="1" applyFill="1"/>
    <xf numFmtId="0" fontId="11" fillId="3" borderId="17" xfId="0" applyFont="1" applyFill="1" applyBorder="1" applyAlignment="1">
      <alignment horizontal="center" vertical="top" wrapText="1"/>
    </xf>
    <xf numFmtId="0" fontId="1" fillId="2" borderId="8"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2" borderId="34" xfId="0" applyFont="1" applyFill="1" applyBorder="1" applyAlignment="1">
      <alignment horizontal="center" vertical="top" wrapText="1"/>
    </xf>
    <xf numFmtId="0" fontId="1" fillId="2" borderId="31" xfId="0" applyFont="1" applyFill="1" applyBorder="1" applyAlignment="1">
      <alignment horizontal="center" vertical="top" wrapText="1"/>
    </xf>
    <xf numFmtId="0" fontId="1" fillId="2" borderId="10" xfId="0" applyFont="1" applyFill="1" applyBorder="1" applyAlignment="1">
      <alignment horizontal="center" vertical="top" wrapText="1"/>
    </xf>
    <xf numFmtId="9" fontId="6" fillId="3" borderId="4" xfId="0" applyNumberFormat="1" applyFont="1" applyFill="1" applyBorder="1" applyAlignment="1">
      <alignment horizontal="center" vertical="top" wrapText="1"/>
    </xf>
    <xf numFmtId="9" fontId="6" fillId="3" borderId="35" xfId="0" applyNumberFormat="1" applyFont="1" applyFill="1" applyBorder="1" applyAlignment="1">
      <alignment horizontal="center" vertical="top" wrapText="1"/>
    </xf>
  </cellXfs>
  <cellStyles count="2">
    <cellStyle name="Procent" xfId="1" builtinId="5"/>
    <cellStyle name="Standaard" xfId="0" builtinId="0"/>
  </cellStyles>
  <dxfs count="7">
    <dxf>
      <font>
        <color rgb="FF9C0006"/>
      </font>
      <fill>
        <patternFill>
          <bgColor rgb="FFFFC7CE"/>
        </patternFill>
      </fill>
    </dxf>
    <dxf>
      <fill>
        <patternFill>
          <fgColor rgb="FFD42C2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fgColor rgb="FFD42C2C"/>
        </patternFill>
      </fill>
    </dxf>
    <dxf>
      <fill>
        <patternFill>
          <bgColor rgb="FFD42C2C"/>
        </patternFill>
      </fill>
    </dxf>
  </dxfs>
  <tableStyles count="0" defaultTableStyle="TableStyleMedium2" defaultPivotStyle="PivotStyleLight16"/>
  <colors>
    <mruColors>
      <color rgb="FFD42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tolk, Marvin (KNMI)" id="{EB6CFDF8-0408-4A73-A799-FA520D94D1BA}" userId="S::stolk@knmi.nl::8b1ddaf8-9cae-4be9-b107-b8e1c39612f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4" dT="2021-02-24T09:41:27.47" personId="{EB6CFDF8-0408-4A73-A799-FA520D94D1BA}" id="{F6CFBE65-689A-470F-886F-BF21BC706CA1}">
    <text>Is dat onderdeel van perceel 1? wellicht ook een verwijzing maken naar een eis, zoals je bv op regel 8 en 9 doet?</text>
  </threadedComment>
  <threadedComment ref="D16" dT="2021-02-24T09:53:33.48" personId="{EB6CFDF8-0408-4A73-A799-FA520D94D1BA}" id="{D26EF3A8-8F7E-4166-BB04-D1EF5B6AF5CB}">
    <text>Kan dit specifieker? Low power consumption in bedrijf, in stand-by, of het gemiddelde over een periode van X uur? Typical Energy Consumption?</text>
  </threadedComment>
  <threadedComment ref="D34" dT="2021-02-24T09:55:54.92" personId="{EB6CFDF8-0408-4A73-A799-FA520D94D1BA}" id="{8F5B6242-7A80-42B4-88D1-8F07C8A28A63}">
    <text>Checkvraag: in de tabel hierboven staat IP68 en hier IP67, klopt dat?</text>
  </threadedComment>
  <threadedComment ref="D41" dT="2021-02-24T09:56:52.59" personId="{EB6CFDF8-0408-4A73-A799-FA520D94D1BA}" id="{8B64551F-BEC4-4AE4-8A3A-DFEBCCAA4721}">
    <text>Zie ook eerdere opmerking over power consumption</text>
  </threadedComment>
  <threadedComment ref="J46" dT="2021-02-24T10:03:14.30" personId="{EB6CFDF8-0408-4A73-A799-FA520D94D1BA}" id="{E8CDBAC1-A7DF-4C7A-9146-CDFDB51B4831}">
    <text>Ik zou hiervan maken: licht toe welke levertijd u garandeert. Of op regel 52, dat kan ook.</text>
  </threadedComment>
  <threadedComment ref="D50" dT="2021-02-24T09:59:49.79" personId="{EB6CFDF8-0408-4A73-A799-FA520D94D1BA}" id="{50C07A35-E1C5-4C6C-B62D-D4EB48ACF034}">
    <text>Bedoel je hiermee: diegene die het contract wint, moet de borehole stations installeren? In dat geval zou ik er van maken: "Installation of borehole stations is the responsibility of the Contractor". Er vanuitgaande dat Contractor als definitie in de RFP staat.</text>
  </threadedComment>
  <threadedComment ref="J50" dT="2021-02-24T10:04:01.23" personId="{EB6CFDF8-0408-4A73-A799-FA520D94D1BA}" id="{DB4F8636-BFFA-4C66-97E8-9269A1A3127F}">
    <text>Ik neem aan dat dit ter informatie is en niet ter beoordeling, omdat werken met onderaannemers vanuit de AW2012 is toegestaan?</text>
  </threadedComment>
  <threadedComment ref="D52" dT="2021-02-24T10:01:28.02" personId="{EB6CFDF8-0408-4A73-A799-FA520D94D1BA}" id="{5687DF51-888F-458F-96D5-A659C480B432}">
    <text>Goed criterium, maar zou het specifieren. Op het borehole station? Datalogger? En welke componenten? Daar maken partijen wel onderscheid in!</text>
  </threadedComment>
</ThreadedComments>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60"/>
  <sheetViews>
    <sheetView tabSelected="1" zoomScale="70" zoomScaleNormal="70" workbookViewId="0">
      <selection activeCell="F51" sqref="F51:F52"/>
    </sheetView>
  </sheetViews>
  <sheetFormatPr defaultColWidth="10.875" defaultRowHeight="15.75" x14ac:dyDescent="0.25"/>
  <cols>
    <col min="1" max="1" width="5.5" style="27" customWidth="1"/>
    <col min="2" max="2" width="5.625" style="27" bestFit="1" customWidth="1"/>
    <col min="3" max="3" width="5.625" style="27" customWidth="1"/>
    <col min="4" max="4" width="76.875" style="27" customWidth="1"/>
    <col min="5" max="5" width="12" style="34" bestFit="1" customWidth="1"/>
    <col min="6" max="7" width="12" style="34" customWidth="1"/>
    <col min="8" max="8" width="9.875" style="28" customWidth="1"/>
    <col min="9" max="9" width="3.375" style="27" customWidth="1"/>
    <col min="10" max="10" width="72.875" style="27" bestFit="1" customWidth="1"/>
    <col min="11" max="11" width="72.875" style="27" customWidth="1"/>
    <col min="12" max="16384" width="10.875" style="27"/>
  </cols>
  <sheetData>
    <row r="2" spans="2:11" x14ac:dyDescent="0.25">
      <c r="B2" s="67" t="s">
        <v>154</v>
      </c>
    </row>
    <row r="3" spans="2:11" ht="16.5" thickBot="1" x14ac:dyDescent="0.3"/>
    <row r="4" spans="2:11" s="28" customFormat="1" ht="16.5" thickBot="1" x14ac:dyDescent="0.3">
      <c r="B4" s="73" t="s">
        <v>68</v>
      </c>
      <c r="C4" s="74"/>
      <c r="D4" s="74"/>
      <c r="E4" s="75"/>
      <c r="F4" s="76"/>
      <c r="G4" s="76"/>
      <c r="H4" s="77"/>
      <c r="J4" s="24" t="s">
        <v>85</v>
      </c>
      <c r="K4" s="25" t="s">
        <v>84</v>
      </c>
    </row>
    <row r="5" spans="2:11" ht="48" thickBot="1" x14ac:dyDescent="0.3">
      <c r="B5" s="43" t="s">
        <v>1</v>
      </c>
      <c r="C5" s="44" t="s">
        <v>3</v>
      </c>
      <c r="D5" s="52" t="s">
        <v>0</v>
      </c>
      <c r="E5" s="49" t="s">
        <v>109</v>
      </c>
      <c r="F5" s="58" t="s">
        <v>111</v>
      </c>
      <c r="G5" s="45" t="s">
        <v>110</v>
      </c>
      <c r="H5" s="51" t="s">
        <v>83</v>
      </c>
      <c r="J5" s="26" t="s">
        <v>106</v>
      </c>
      <c r="K5" s="68" t="s">
        <v>139</v>
      </c>
    </row>
    <row r="6" spans="2:11" ht="30" x14ac:dyDescent="0.25">
      <c r="B6" s="7" t="s">
        <v>2</v>
      </c>
      <c r="C6" s="1" t="s">
        <v>4</v>
      </c>
      <c r="D6" s="1" t="s">
        <v>66</v>
      </c>
      <c r="E6" s="22" t="s">
        <v>112</v>
      </c>
      <c r="F6" s="60"/>
      <c r="G6" s="72" t="s">
        <v>152</v>
      </c>
      <c r="H6" s="9"/>
      <c r="J6" s="7" t="s">
        <v>86</v>
      </c>
      <c r="K6" s="65"/>
    </row>
    <row r="7" spans="2:11" ht="45" x14ac:dyDescent="0.25">
      <c r="B7" s="10" t="s">
        <v>2</v>
      </c>
      <c r="C7" s="2" t="s">
        <v>6</v>
      </c>
      <c r="D7" s="2" t="s">
        <v>67</v>
      </c>
      <c r="E7" s="11" t="s">
        <v>112</v>
      </c>
      <c r="F7" s="61"/>
      <c r="G7" s="72" t="s">
        <v>152</v>
      </c>
      <c r="H7" s="12"/>
      <c r="J7" s="10" t="s">
        <v>87</v>
      </c>
      <c r="K7" s="64"/>
    </row>
    <row r="8" spans="2:11" ht="30" x14ac:dyDescent="0.25">
      <c r="B8" s="10" t="s">
        <v>2</v>
      </c>
      <c r="C8" s="2" t="s">
        <v>7</v>
      </c>
      <c r="D8" s="2" t="s">
        <v>91</v>
      </c>
      <c r="E8" s="11" t="s">
        <v>112</v>
      </c>
      <c r="F8" s="61"/>
      <c r="G8" s="72" t="s">
        <v>152</v>
      </c>
      <c r="H8" s="12"/>
      <c r="J8" s="10" t="s">
        <v>88</v>
      </c>
      <c r="K8" s="64"/>
    </row>
    <row r="9" spans="2:11" ht="30" x14ac:dyDescent="0.25">
      <c r="B9" s="10" t="s">
        <v>2</v>
      </c>
      <c r="C9" s="2" t="s">
        <v>8</v>
      </c>
      <c r="D9" s="2" t="s">
        <v>155</v>
      </c>
      <c r="E9" s="11" t="s">
        <v>112</v>
      </c>
      <c r="F9" s="61"/>
      <c r="G9" s="72" t="s">
        <v>152</v>
      </c>
      <c r="H9" s="12"/>
      <c r="J9" s="10" t="s">
        <v>89</v>
      </c>
      <c r="K9" s="64"/>
    </row>
    <row r="10" spans="2:11" ht="30" x14ac:dyDescent="0.25">
      <c r="B10" s="10" t="s">
        <v>2</v>
      </c>
      <c r="C10" s="2" t="s">
        <v>9</v>
      </c>
      <c r="D10" s="2" t="s">
        <v>92</v>
      </c>
      <c r="E10" s="11" t="s">
        <v>112</v>
      </c>
      <c r="F10" s="61"/>
      <c r="G10" s="72" t="s">
        <v>152</v>
      </c>
      <c r="H10" s="12"/>
      <c r="J10" s="10" t="s">
        <v>90</v>
      </c>
      <c r="K10" s="64"/>
    </row>
    <row r="11" spans="2:11" x14ac:dyDescent="0.25">
      <c r="B11" s="10" t="s">
        <v>2</v>
      </c>
      <c r="C11" s="2" t="s">
        <v>10</v>
      </c>
      <c r="D11" s="2" t="s">
        <v>17</v>
      </c>
      <c r="E11" s="11" t="s">
        <v>112</v>
      </c>
      <c r="F11" s="61"/>
      <c r="G11" s="72" t="s">
        <v>152</v>
      </c>
      <c r="H11" s="12"/>
      <c r="J11" s="10"/>
      <c r="K11" s="36"/>
    </row>
    <row r="12" spans="2:11" x14ac:dyDescent="0.25">
      <c r="B12" s="10" t="s">
        <v>2</v>
      </c>
      <c r="C12" s="2" t="s">
        <v>11</v>
      </c>
      <c r="D12" s="2" t="s">
        <v>18</v>
      </c>
      <c r="E12" s="11" t="s">
        <v>112</v>
      </c>
      <c r="F12" s="61"/>
      <c r="G12" s="72" t="s">
        <v>152</v>
      </c>
      <c r="H12" s="12"/>
      <c r="J12" s="10"/>
      <c r="K12" s="36"/>
    </row>
    <row r="13" spans="2:11" ht="30" x14ac:dyDescent="0.25">
      <c r="B13" s="10" t="s">
        <v>2</v>
      </c>
      <c r="C13" s="2" t="s">
        <v>12</v>
      </c>
      <c r="D13" s="2" t="s">
        <v>93</v>
      </c>
      <c r="E13" s="11" t="s">
        <v>112</v>
      </c>
      <c r="F13" s="61"/>
      <c r="G13" s="72" t="s">
        <v>152</v>
      </c>
      <c r="H13" s="12"/>
      <c r="J13" s="10" t="s">
        <v>94</v>
      </c>
      <c r="K13" s="64"/>
    </row>
    <row r="14" spans="2:11" x14ac:dyDescent="0.25">
      <c r="B14" s="10" t="s">
        <v>2</v>
      </c>
      <c r="C14" s="2" t="s">
        <v>13</v>
      </c>
      <c r="D14" s="2" t="s">
        <v>20</v>
      </c>
      <c r="E14" s="11" t="s">
        <v>112</v>
      </c>
      <c r="F14" s="61"/>
      <c r="G14" s="72" t="s">
        <v>152</v>
      </c>
      <c r="H14" s="12"/>
      <c r="J14" s="10"/>
      <c r="K14" s="36"/>
    </row>
    <row r="15" spans="2:11" ht="30" x14ac:dyDescent="0.25">
      <c r="B15" s="10" t="s">
        <v>2</v>
      </c>
      <c r="C15" s="2" t="s">
        <v>14</v>
      </c>
      <c r="D15" s="2" t="s">
        <v>96</v>
      </c>
      <c r="E15" s="11" t="s">
        <v>112</v>
      </c>
      <c r="F15" s="61"/>
      <c r="G15" s="72" t="s">
        <v>152</v>
      </c>
      <c r="H15" s="12"/>
      <c r="J15" s="10"/>
      <c r="K15" s="36"/>
    </row>
    <row r="16" spans="2:11" ht="60" x14ac:dyDescent="0.25">
      <c r="B16" s="10" t="s">
        <v>72</v>
      </c>
      <c r="C16" s="2" t="s">
        <v>15</v>
      </c>
      <c r="D16" s="2" t="s">
        <v>140</v>
      </c>
      <c r="E16" s="11">
        <v>10</v>
      </c>
      <c r="F16" s="61"/>
      <c r="G16" s="11">
        <f>IF(F16="0-1.5",10,IF(F16="1.5-3",5,IF(F16="&gt;3",0,)))</f>
        <v>0</v>
      </c>
      <c r="H16" s="12"/>
      <c r="J16" s="10" t="s">
        <v>95</v>
      </c>
      <c r="K16" s="64"/>
    </row>
    <row r="17" spans="2:11" ht="60" x14ac:dyDescent="0.25">
      <c r="B17" s="10" t="s">
        <v>72</v>
      </c>
      <c r="C17" s="2" t="s">
        <v>16</v>
      </c>
      <c r="D17" s="2" t="s">
        <v>144</v>
      </c>
      <c r="E17" s="11">
        <v>25</v>
      </c>
      <c r="F17" s="61"/>
      <c r="G17" s="11">
        <f>IF(F17="&lt;0.01-&gt;50",25,IF(F17="&gt;0.01-&lt;50",12,))</f>
        <v>0</v>
      </c>
      <c r="H17" s="12"/>
      <c r="J17" s="10"/>
      <c r="K17" s="36"/>
    </row>
    <row r="18" spans="2:11" ht="60" x14ac:dyDescent="0.25">
      <c r="B18" s="10" t="s">
        <v>72</v>
      </c>
      <c r="C18" s="2" t="s">
        <v>21</v>
      </c>
      <c r="D18" s="2" t="s">
        <v>156</v>
      </c>
      <c r="E18" s="11">
        <v>25</v>
      </c>
      <c r="F18" s="61"/>
      <c r="G18" s="11">
        <f>IF(F18="≤0.08≥10",25,IF(F18="&gt;0.08&lt;10",12,))</f>
        <v>0</v>
      </c>
      <c r="H18" s="12"/>
      <c r="J18" s="10"/>
      <c r="K18" s="36"/>
    </row>
    <row r="19" spans="2:11" ht="60" x14ac:dyDescent="0.25">
      <c r="B19" s="10" t="s">
        <v>72</v>
      </c>
      <c r="C19" s="2" t="s">
        <v>22</v>
      </c>
      <c r="D19" s="2" t="s">
        <v>145</v>
      </c>
      <c r="E19" s="11">
        <v>10</v>
      </c>
      <c r="F19" s="61"/>
      <c r="G19" s="11">
        <f>IF(F19="&gt;150",10,IF(F19="140≤150",5,))</f>
        <v>0</v>
      </c>
      <c r="H19" s="12"/>
      <c r="J19" s="10"/>
      <c r="K19" s="36"/>
    </row>
    <row r="20" spans="2:11" ht="31.5" thickBot="1" x14ac:dyDescent="0.3">
      <c r="B20" s="41"/>
      <c r="C20" s="42"/>
      <c r="D20" s="39" t="s">
        <v>63</v>
      </c>
      <c r="E20" s="40">
        <f>SUM(E16:E19)</f>
        <v>70</v>
      </c>
      <c r="F20" s="46"/>
      <c r="G20" s="46">
        <f>SUM(G16:G19)</f>
        <v>0</v>
      </c>
      <c r="H20" s="14">
        <f>E20/E60</f>
        <v>0.109375</v>
      </c>
      <c r="J20" s="13"/>
      <c r="K20" s="35"/>
    </row>
    <row r="21" spans="2:11" ht="16.5" thickBot="1" x14ac:dyDescent="0.3">
      <c r="B21" s="15"/>
      <c r="C21" s="15"/>
      <c r="D21" s="15"/>
      <c r="E21" s="16"/>
      <c r="F21" s="16"/>
      <c r="G21" s="16"/>
      <c r="H21" s="6"/>
    </row>
    <row r="22" spans="2:11" ht="35.25" customHeight="1" thickBot="1" x14ac:dyDescent="0.3">
      <c r="B22" s="19" t="s">
        <v>1</v>
      </c>
      <c r="C22" s="4" t="s">
        <v>3</v>
      </c>
      <c r="D22" s="50" t="s">
        <v>23</v>
      </c>
      <c r="E22" s="49" t="s">
        <v>109</v>
      </c>
      <c r="F22" s="58" t="s">
        <v>111</v>
      </c>
      <c r="G22" s="45" t="s">
        <v>110</v>
      </c>
      <c r="H22" s="51" t="s">
        <v>83</v>
      </c>
      <c r="J22" s="7"/>
      <c r="K22" s="29"/>
    </row>
    <row r="23" spans="2:11" x14ac:dyDescent="0.25">
      <c r="B23" s="17" t="s">
        <v>2</v>
      </c>
      <c r="C23" s="3" t="s">
        <v>24</v>
      </c>
      <c r="D23" s="3" t="s">
        <v>25</v>
      </c>
      <c r="E23" s="22" t="s">
        <v>112</v>
      </c>
      <c r="F23" s="60"/>
      <c r="G23" s="72" t="s">
        <v>152</v>
      </c>
      <c r="H23" s="12"/>
      <c r="J23" s="10"/>
      <c r="K23" s="36"/>
    </row>
    <row r="24" spans="2:11" ht="30" x14ac:dyDescent="0.25">
      <c r="B24" s="10" t="s">
        <v>2</v>
      </c>
      <c r="C24" s="2" t="s">
        <v>34</v>
      </c>
      <c r="D24" s="2" t="s">
        <v>76</v>
      </c>
      <c r="E24" s="11" t="s">
        <v>112</v>
      </c>
      <c r="F24" s="61"/>
      <c r="G24" s="72" t="s">
        <v>152</v>
      </c>
      <c r="H24" s="12"/>
      <c r="J24" s="10" t="s">
        <v>97</v>
      </c>
      <c r="K24" s="64"/>
    </row>
    <row r="25" spans="2:11" ht="30" x14ac:dyDescent="0.25">
      <c r="B25" s="10" t="s">
        <v>2</v>
      </c>
      <c r="C25" s="2" t="s">
        <v>35</v>
      </c>
      <c r="D25" s="2" t="s">
        <v>75</v>
      </c>
      <c r="E25" s="11" t="s">
        <v>112</v>
      </c>
      <c r="F25" s="61"/>
      <c r="G25" s="72" t="s">
        <v>152</v>
      </c>
      <c r="H25" s="12"/>
      <c r="J25" s="10" t="s">
        <v>98</v>
      </c>
      <c r="K25" s="64"/>
    </row>
    <row r="26" spans="2:11" x14ac:dyDescent="0.25">
      <c r="B26" s="10" t="s">
        <v>2</v>
      </c>
      <c r="C26" s="2" t="s">
        <v>36</v>
      </c>
      <c r="D26" s="2" t="s">
        <v>26</v>
      </c>
      <c r="E26" s="11" t="s">
        <v>112</v>
      </c>
      <c r="F26" s="61"/>
      <c r="G26" s="72" t="s">
        <v>152</v>
      </c>
      <c r="H26" s="12"/>
      <c r="J26" s="10"/>
      <c r="K26" s="36"/>
    </row>
    <row r="27" spans="2:11" ht="30" x14ac:dyDescent="0.25">
      <c r="B27" s="10" t="s">
        <v>2</v>
      </c>
      <c r="C27" s="2" t="s">
        <v>37</v>
      </c>
      <c r="D27" s="2" t="s">
        <v>32</v>
      </c>
      <c r="E27" s="11" t="s">
        <v>112</v>
      </c>
      <c r="F27" s="61"/>
      <c r="G27" s="72" t="s">
        <v>152</v>
      </c>
      <c r="H27" s="12"/>
      <c r="J27" s="10"/>
      <c r="K27" s="36"/>
    </row>
    <row r="28" spans="2:11" x14ac:dyDescent="0.25">
      <c r="B28" s="10" t="s">
        <v>2</v>
      </c>
      <c r="C28" s="2" t="s">
        <v>38</v>
      </c>
      <c r="D28" s="2" t="s">
        <v>27</v>
      </c>
      <c r="E28" s="11" t="s">
        <v>112</v>
      </c>
      <c r="F28" s="61"/>
      <c r="G28" s="72" t="s">
        <v>152</v>
      </c>
      <c r="H28" s="12"/>
      <c r="J28" s="10"/>
      <c r="K28" s="36"/>
    </row>
    <row r="29" spans="2:11" x14ac:dyDescent="0.25">
      <c r="B29" s="10" t="s">
        <v>2</v>
      </c>
      <c r="C29" s="2" t="s">
        <v>39</v>
      </c>
      <c r="D29" s="2" t="s">
        <v>28</v>
      </c>
      <c r="E29" s="11" t="s">
        <v>112</v>
      </c>
      <c r="F29" s="61"/>
      <c r="G29" s="72" t="s">
        <v>152</v>
      </c>
      <c r="H29" s="12"/>
      <c r="J29" s="10" t="s">
        <v>99</v>
      </c>
      <c r="K29" s="64"/>
    </row>
    <row r="30" spans="2:11" ht="30" x14ac:dyDescent="0.25">
      <c r="B30" s="10" t="s">
        <v>2</v>
      </c>
      <c r="C30" s="2" t="s">
        <v>40</v>
      </c>
      <c r="D30" s="2" t="s">
        <v>74</v>
      </c>
      <c r="E30" s="11" t="s">
        <v>112</v>
      </c>
      <c r="F30" s="61"/>
      <c r="G30" s="72" t="s">
        <v>152</v>
      </c>
      <c r="H30" s="12"/>
      <c r="J30" s="10"/>
      <c r="K30" s="36"/>
    </row>
    <row r="31" spans="2:11" x14ac:dyDescent="0.25">
      <c r="B31" s="10" t="s">
        <v>2</v>
      </c>
      <c r="C31" s="2" t="s">
        <v>41</v>
      </c>
      <c r="D31" s="2" t="s">
        <v>30</v>
      </c>
      <c r="E31" s="11" t="s">
        <v>112</v>
      </c>
      <c r="F31" s="61"/>
      <c r="G31" s="72" t="s">
        <v>152</v>
      </c>
      <c r="H31" s="12"/>
      <c r="J31" s="10"/>
      <c r="K31" s="36"/>
    </row>
    <row r="32" spans="2:11" ht="30" x14ac:dyDescent="0.25">
      <c r="B32" s="10" t="s">
        <v>2</v>
      </c>
      <c r="C32" s="2" t="s">
        <v>42</v>
      </c>
      <c r="D32" s="2" t="s">
        <v>31</v>
      </c>
      <c r="E32" s="11" t="s">
        <v>112</v>
      </c>
      <c r="F32" s="61"/>
      <c r="G32" s="72" t="s">
        <v>152</v>
      </c>
      <c r="H32" s="12"/>
      <c r="J32" s="10"/>
      <c r="K32" s="36"/>
    </row>
    <row r="33" spans="2:11" x14ac:dyDescent="0.25">
      <c r="B33" s="10" t="s">
        <v>2</v>
      </c>
      <c r="C33" s="2" t="s">
        <v>43</v>
      </c>
      <c r="D33" s="2" t="s">
        <v>18</v>
      </c>
      <c r="E33" s="11" t="s">
        <v>112</v>
      </c>
      <c r="F33" s="61"/>
      <c r="G33" s="72" t="s">
        <v>152</v>
      </c>
      <c r="H33" s="12"/>
      <c r="J33" s="10"/>
      <c r="K33" s="36"/>
    </row>
    <row r="34" spans="2:11" x14ac:dyDescent="0.25">
      <c r="B34" s="10" t="s">
        <v>2</v>
      </c>
      <c r="C34" s="2" t="s">
        <v>44</v>
      </c>
      <c r="D34" s="2" t="s">
        <v>19</v>
      </c>
      <c r="E34" s="11" t="s">
        <v>112</v>
      </c>
      <c r="F34" s="61"/>
      <c r="G34" s="72" t="s">
        <v>152</v>
      </c>
      <c r="H34" s="12"/>
      <c r="J34" s="10"/>
      <c r="K34" s="36"/>
    </row>
    <row r="35" spans="2:11" x14ac:dyDescent="0.25">
      <c r="B35" s="10" t="s">
        <v>2</v>
      </c>
      <c r="C35" s="2" t="s">
        <v>45</v>
      </c>
      <c r="D35" s="2" t="s">
        <v>80</v>
      </c>
      <c r="E35" s="11" t="s">
        <v>112</v>
      </c>
      <c r="F35" s="61"/>
      <c r="G35" s="72" t="s">
        <v>152</v>
      </c>
      <c r="H35" s="12"/>
      <c r="J35" s="10"/>
      <c r="K35" s="36"/>
    </row>
    <row r="36" spans="2:11" x14ac:dyDescent="0.25">
      <c r="B36" s="10" t="s">
        <v>72</v>
      </c>
      <c r="C36" s="2" t="s">
        <v>46</v>
      </c>
      <c r="D36" s="2" t="s">
        <v>51</v>
      </c>
      <c r="E36" s="11">
        <v>10</v>
      </c>
      <c r="F36" s="61"/>
      <c r="G36" s="11">
        <f>IF(F36="&gt;24",10,IF(F36="≤24",0,))</f>
        <v>0</v>
      </c>
      <c r="H36" s="12"/>
      <c r="J36" s="10"/>
      <c r="K36" s="36"/>
    </row>
    <row r="37" spans="2:11" ht="105" x14ac:dyDescent="0.25">
      <c r="B37" s="10" t="s">
        <v>72</v>
      </c>
      <c r="C37" s="2" t="s">
        <v>47</v>
      </c>
      <c r="D37" s="2" t="s">
        <v>143</v>
      </c>
      <c r="E37" s="66">
        <v>30</v>
      </c>
      <c r="F37" s="61"/>
      <c r="G37" s="11">
        <f>IF(F37="&gt;3",30,IF(F37="2-3",15,IF(F37=1,5,0)))</f>
        <v>0</v>
      </c>
      <c r="H37" s="12"/>
      <c r="J37" s="10" t="s">
        <v>100</v>
      </c>
      <c r="K37" s="64"/>
    </row>
    <row r="38" spans="2:11" x14ac:dyDescent="0.25">
      <c r="B38" s="10" t="s">
        <v>72</v>
      </c>
      <c r="C38" s="2" t="s">
        <v>48</v>
      </c>
      <c r="D38" s="2" t="s">
        <v>82</v>
      </c>
      <c r="E38" s="11">
        <v>5</v>
      </c>
      <c r="F38" s="61"/>
      <c r="G38" s="11">
        <f>IF(F38="YES",5,IF(F38="No",,))</f>
        <v>0</v>
      </c>
      <c r="H38" s="12"/>
      <c r="J38" s="10" t="s">
        <v>101</v>
      </c>
      <c r="K38" s="64"/>
    </row>
    <row r="39" spans="2:11" x14ac:dyDescent="0.25">
      <c r="B39" s="10" t="s">
        <v>72</v>
      </c>
      <c r="C39" s="2" t="s">
        <v>49</v>
      </c>
      <c r="D39" s="2" t="s">
        <v>29</v>
      </c>
      <c r="E39" s="11">
        <v>5</v>
      </c>
      <c r="F39" s="61"/>
      <c r="G39" s="11">
        <f>IF(F39="YES",5,IF(F39="No",0,))</f>
        <v>0</v>
      </c>
      <c r="H39" s="12"/>
      <c r="J39" s="10" t="s">
        <v>102</v>
      </c>
      <c r="K39" s="64"/>
    </row>
    <row r="40" spans="2:11" ht="30" x14ac:dyDescent="0.25">
      <c r="B40" s="10" t="s">
        <v>72</v>
      </c>
      <c r="C40" s="2" t="s">
        <v>50</v>
      </c>
      <c r="D40" s="2" t="s">
        <v>69</v>
      </c>
      <c r="E40" s="11">
        <v>10</v>
      </c>
      <c r="F40" s="61"/>
      <c r="G40" s="11">
        <f>IF(F40="YES",10,IF(F40="No",0,))</f>
        <v>0</v>
      </c>
      <c r="H40" s="12"/>
      <c r="J40" s="10" t="s">
        <v>103</v>
      </c>
      <c r="K40" s="64"/>
    </row>
    <row r="41" spans="2:11" ht="45" x14ac:dyDescent="0.25">
      <c r="B41" s="10" t="s">
        <v>72</v>
      </c>
      <c r="C41" s="2" t="s">
        <v>52</v>
      </c>
      <c r="D41" s="2" t="s">
        <v>142</v>
      </c>
      <c r="E41" s="11">
        <v>5</v>
      </c>
      <c r="F41" s="61"/>
      <c r="G41" s="11">
        <f>IF(F41="1.5-3",5,IF(F41="&gt;3",0,))</f>
        <v>0</v>
      </c>
      <c r="H41" s="12"/>
      <c r="J41" s="10" t="s">
        <v>164</v>
      </c>
      <c r="K41" s="64"/>
    </row>
    <row r="42" spans="2:11" x14ac:dyDescent="0.25">
      <c r="B42" s="10" t="s">
        <v>72</v>
      </c>
      <c r="C42" s="2" t="s">
        <v>81</v>
      </c>
      <c r="D42" s="2" t="s">
        <v>33</v>
      </c>
      <c r="E42" s="11">
        <v>5</v>
      </c>
      <c r="F42" s="61"/>
      <c r="G42" s="11">
        <f>IF(F42="YES",5,IF(F42="No",0,))</f>
        <v>0</v>
      </c>
      <c r="H42" s="12"/>
      <c r="J42" s="10"/>
      <c r="K42" s="36"/>
    </row>
    <row r="43" spans="2:11" ht="31.5" thickBot="1" x14ac:dyDescent="0.3">
      <c r="B43" s="41"/>
      <c r="C43" s="42"/>
      <c r="D43" s="39" t="s">
        <v>62</v>
      </c>
      <c r="E43" s="40">
        <f>SUM(E36:E42)</f>
        <v>70</v>
      </c>
      <c r="F43" s="46"/>
      <c r="G43" s="46">
        <f>SUM(G36:G42)</f>
        <v>0</v>
      </c>
      <c r="H43" s="18">
        <f>E43/E60</f>
        <v>0.109375</v>
      </c>
      <c r="J43" s="13"/>
      <c r="K43" s="35"/>
    </row>
    <row r="44" spans="2:11" ht="16.5" thickBot="1" x14ac:dyDescent="0.3">
      <c r="B44" s="15"/>
      <c r="C44" s="15"/>
      <c r="D44" s="15"/>
      <c r="E44" s="16"/>
      <c r="F44" s="16"/>
      <c r="G44" s="16"/>
      <c r="H44" s="6"/>
    </row>
    <row r="45" spans="2:11" ht="35.25" customHeight="1" thickBot="1" x14ac:dyDescent="0.3">
      <c r="B45" s="19" t="s">
        <v>1</v>
      </c>
      <c r="C45" s="4" t="s">
        <v>3</v>
      </c>
      <c r="D45" s="4" t="s">
        <v>53</v>
      </c>
      <c r="E45" s="47" t="s">
        <v>5</v>
      </c>
      <c r="F45" s="58" t="s">
        <v>111</v>
      </c>
      <c r="G45" s="45" t="s">
        <v>110</v>
      </c>
      <c r="H45" s="48"/>
      <c r="J45" s="7"/>
      <c r="K45" s="29"/>
    </row>
    <row r="46" spans="2:11" ht="30" x14ac:dyDescent="0.25">
      <c r="B46" s="17" t="s">
        <v>2</v>
      </c>
      <c r="C46" s="3" t="s">
        <v>54</v>
      </c>
      <c r="D46" s="3" t="s">
        <v>71</v>
      </c>
      <c r="E46" s="8"/>
      <c r="F46" s="61"/>
      <c r="G46" s="72" t="s">
        <v>152</v>
      </c>
      <c r="H46" s="12"/>
      <c r="J46" s="10" t="s">
        <v>166</v>
      </c>
      <c r="K46" s="64"/>
    </row>
    <row r="47" spans="2:11" x14ac:dyDescent="0.25">
      <c r="B47" s="10" t="s">
        <v>2</v>
      </c>
      <c r="C47" s="2" t="s">
        <v>55</v>
      </c>
      <c r="D47" s="2" t="s">
        <v>79</v>
      </c>
      <c r="E47" s="11"/>
      <c r="F47" s="61"/>
      <c r="G47" s="72" t="s">
        <v>152</v>
      </c>
      <c r="H47" s="12"/>
      <c r="J47" s="10"/>
      <c r="K47" s="36"/>
    </row>
    <row r="48" spans="2:11" x14ac:dyDescent="0.25">
      <c r="B48" s="10" t="s">
        <v>2</v>
      </c>
      <c r="C48" s="2" t="s">
        <v>56</v>
      </c>
      <c r="D48" s="2" t="s">
        <v>78</v>
      </c>
      <c r="E48" s="11"/>
      <c r="F48" s="61"/>
      <c r="G48" s="72" t="s">
        <v>152</v>
      </c>
      <c r="H48" s="12"/>
      <c r="J48" s="10"/>
      <c r="K48" s="36"/>
    </row>
    <row r="49" spans="2:11" ht="61.5" customHeight="1" x14ac:dyDescent="0.25">
      <c r="B49" s="10" t="s">
        <v>2</v>
      </c>
      <c r="C49" s="2" t="s">
        <v>57</v>
      </c>
      <c r="D49" s="2" t="s">
        <v>162</v>
      </c>
      <c r="E49" s="11"/>
      <c r="F49" s="61"/>
      <c r="G49" s="72" t="s">
        <v>152</v>
      </c>
      <c r="H49" s="12"/>
      <c r="J49" s="10" t="s">
        <v>105</v>
      </c>
      <c r="K49" s="64"/>
    </row>
    <row r="50" spans="2:11" ht="30" x14ac:dyDescent="0.25">
      <c r="B50" s="10" t="s">
        <v>2</v>
      </c>
      <c r="C50" s="2" t="s">
        <v>58</v>
      </c>
      <c r="D50" s="2" t="s">
        <v>165</v>
      </c>
      <c r="E50" s="11"/>
      <c r="F50" s="61"/>
      <c r="G50" s="72" t="s">
        <v>152</v>
      </c>
      <c r="H50" s="12"/>
      <c r="J50" s="10" t="s">
        <v>104</v>
      </c>
      <c r="K50" s="64"/>
    </row>
    <row r="51" spans="2:11" ht="60" x14ac:dyDescent="0.25">
      <c r="B51" s="10" t="s">
        <v>72</v>
      </c>
      <c r="C51" s="2" t="s">
        <v>59</v>
      </c>
      <c r="D51" s="2" t="s">
        <v>163</v>
      </c>
      <c r="E51" s="66">
        <v>30</v>
      </c>
      <c r="F51" s="61"/>
      <c r="G51" s="11">
        <f>IF(F51="0≤30",30,IF(F51="31≤60",15,IF(F51="61&lt;90",0,)))</f>
        <v>0</v>
      </c>
      <c r="H51" s="12"/>
      <c r="J51" s="10"/>
      <c r="K51" s="36"/>
    </row>
    <row r="52" spans="2:11" ht="60" x14ac:dyDescent="0.25">
      <c r="B52" s="10" t="s">
        <v>72</v>
      </c>
      <c r="C52" s="2" t="s">
        <v>73</v>
      </c>
      <c r="D52" s="2" t="s">
        <v>167</v>
      </c>
      <c r="E52" s="11">
        <v>10</v>
      </c>
      <c r="F52" s="61"/>
      <c r="G52" s="11">
        <f>IF(F52="≥36",10,IF(F52="&gt;12&lt;36",5,IF(F52="≤12",0,)))</f>
        <v>0</v>
      </c>
      <c r="H52" s="12"/>
      <c r="J52" s="10" t="s">
        <v>153</v>
      </c>
      <c r="K52" s="64"/>
    </row>
    <row r="53" spans="2:11" ht="31.5" thickBot="1" x14ac:dyDescent="0.3">
      <c r="B53" s="41"/>
      <c r="C53" s="42"/>
      <c r="D53" s="39" t="s">
        <v>61</v>
      </c>
      <c r="E53" s="40">
        <f>SUM(E51:E52)</f>
        <v>40</v>
      </c>
      <c r="F53" s="46"/>
      <c r="G53" s="46">
        <f>SUM(G51:G52)</f>
        <v>0</v>
      </c>
      <c r="H53" s="18">
        <f>E53/E60</f>
        <v>6.25E-2</v>
      </c>
      <c r="J53" s="13"/>
      <c r="K53" s="35"/>
    </row>
    <row r="54" spans="2:11" s="15" customFormat="1" ht="16.5" thickBot="1" x14ac:dyDescent="0.3">
      <c r="D54" s="5"/>
      <c r="E54" s="21"/>
      <c r="F54" s="21"/>
      <c r="G54" s="21"/>
      <c r="H54" s="6"/>
    </row>
    <row r="55" spans="2:11" ht="20.100000000000001" customHeight="1" thickBot="1" x14ac:dyDescent="0.3">
      <c r="B55" s="19" t="s">
        <v>1</v>
      </c>
      <c r="C55" s="4" t="s">
        <v>3</v>
      </c>
      <c r="D55" s="4" t="s">
        <v>60</v>
      </c>
      <c r="E55" s="20" t="s">
        <v>5</v>
      </c>
      <c r="F55" s="47"/>
      <c r="G55" s="47"/>
      <c r="H55" s="45"/>
      <c r="J55"/>
    </row>
    <row r="56" spans="2:11" ht="120.75" thickBot="1" x14ac:dyDescent="0.3">
      <c r="B56" s="17" t="s">
        <v>72</v>
      </c>
      <c r="C56" s="3" t="s">
        <v>77</v>
      </c>
      <c r="D56" s="3" t="s">
        <v>70</v>
      </c>
      <c r="E56" s="54">
        <v>460</v>
      </c>
      <c r="F56" s="59" t="s">
        <v>122</v>
      </c>
      <c r="G56" s="59" t="s">
        <v>122</v>
      </c>
      <c r="H56" s="33"/>
    </row>
    <row r="57" spans="2:11" ht="31.5" thickBot="1" x14ac:dyDescent="0.3">
      <c r="B57" s="37"/>
      <c r="C57" s="38"/>
      <c r="D57" s="53" t="s">
        <v>65</v>
      </c>
      <c r="E57" s="49">
        <f>SUM(E56)</f>
        <v>460</v>
      </c>
      <c r="F57" s="20"/>
      <c r="G57" s="45"/>
      <c r="H57" s="78">
        <f>E57/E60</f>
        <v>0.71875</v>
      </c>
    </row>
    <row r="58" spans="2:11" ht="16.5" thickBot="1" x14ac:dyDescent="0.3">
      <c r="B58" s="56"/>
      <c r="C58" s="57"/>
      <c r="D58" s="30" t="s">
        <v>161</v>
      </c>
      <c r="E58" s="20"/>
      <c r="F58" s="47"/>
      <c r="G58" s="45">
        <f>SUM(G20+G43+G53)</f>
        <v>0</v>
      </c>
      <c r="H58" s="79"/>
    </row>
    <row r="59" spans="2:11" s="15" customFormat="1" ht="16.5" thickBot="1" x14ac:dyDescent="0.3">
      <c r="B59" s="6"/>
      <c r="C59" s="6"/>
      <c r="D59" s="6"/>
      <c r="E59" s="21"/>
      <c r="F59" s="21"/>
      <c r="G59" s="21"/>
      <c r="H59" s="6"/>
    </row>
    <row r="60" spans="2:11" ht="16.5" thickBot="1" x14ac:dyDescent="0.3">
      <c r="B60" s="32"/>
      <c r="C60" s="31"/>
      <c r="D60" s="30" t="s">
        <v>64</v>
      </c>
      <c r="E60" s="20">
        <f>SUM(E20,E43,E53, E57)</f>
        <v>640</v>
      </c>
      <c r="F60" s="47"/>
      <c r="G60" s="47"/>
      <c r="H60" s="23">
        <f>SUM(H20,H43,H53, H57)</f>
        <v>1</v>
      </c>
    </row>
  </sheetData>
  <autoFilter ref="B5:H20"/>
  <mergeCells count="2">
    <mergeCell ref="B4:H4"/>
    <mergeCell ref="H57:H58"/>
  </mergeCells>
  <phoneticPr fontId="3" type="noConversion"/>
  <conditionalFormatting sqref="E6:F15 E23:F35 E46:F50">
    <cfRule type="cellIs" dxfId="6" priority="7" operator="equal">
      <formula>"""NO"""</formula>
    </cfRule>
  </conditionalFormatting>
  <conditionalFormatting sqref="E23:F35">
    <cfRule type="cellIs" dxfId="5" priority="6" operator="equal">
      <formula>"No"</formula>
    </cfRule>
  </conditionalFormatting>
  <conditionalFormatting sqref="E6:F15">
    <cfRule type="cellIs" dxfId="4" priority="5" operator="equal">
      <formula>"No"</formula>
    </cfRule>
  </conditionalFormatting>
  <conditionalFormatting sqref="E24:F35">
    <cfRule type="cellIs" dxfId="3" priority="4" operator="equal">
      <formula>"No"</formula>
    </cfRule>
  </conditionalFormatting>
  <conditionalFormatting sqref="E23:F23 E24:E35">
    <cfRule type="cellIs" dxfId="2" priority="3" operator="equal">
      <formula>"No"</formula>
    </cfRule>
  </conditionalFormatting>
  <conditionalFormatting sqref="F46:F50">
    <cfRule type="cellIs" dxfId="1" priority="2" operator="equal">
      <formula>"No"</formula>
    </cfRule>
  </conditionalFormatting>
  <conditionalFormatting sqref="F46:F50">
    <cfRule type="cellIs" dxfId="0" priority="1" operator="equal">
      <formula>"No"</formula>
    </cfRule>
  </conditionalFormatting>
  <pageMargins left="0.7" right="0.7" top="0.75" bottom="0.75" header="0.3" footer="0.3"/>
  <pageSetup paperSize="9" scale="41" fitToHeight="0" orientation="landscape" horizontalDpi="1200" verticalDpi="1200" r:id="rId1"/>
  <customProperties>
    <customPr name="EpmWorksheetKeyString_GUID" r:id="rId2"/>
  </customProperties>
  <extLst>
    <ext xmlns:x14="http://schemas.microsoft.com/office/spreadsheetml/2009/9/main" uri="{CCE6A557-97BC-4b89-ADB6-D9C93CAAB3DF}">
      <x14:dataValidations xmlns:xm="http://schemas.microsoft.com/office/excel/2006/main" count="10">
        <x14:dataValidation type="list" allowBlank="1" showInputMessage="1" showErrorMessage="1">
          <x14:formula1>
            <xm:f>Blad1!$B$2:$B$3</xm:f>
          </x14:formula1>
          <xm:sqref>E46:F50 F42 F6:F15 F38:F40 F23:F35</xm:sqref>
        </x14:dataValidation>
        <x14:dataValidation type="list" allowBlank="1" showInputMessage="1" showErrorMessage="1">
          <x14:formula1>
            <xm:f>Blad1!$B$6:$B$8</xm:f>
          </x14:formula1>
          <xm:sqref>F16</xm:sqref>
        </x14:dataValidation>
        <x14:dataValidation type="list" allowBlank="1" showInputMessage="1" showErrorMessage="1">
          <x14:formula1>
            <xm:f>Blad1!$B$11:$B$13</xm:f>
          </x14:formula1>
          <xm:sqref>F17</xm:sqref>
        </x14:dataValidation>
        <x14:dataValidation type="list" allowBlank="1" showInputMessage="1" showErrorMessage="1">
          <x14:formula1>
            <xm:f>Blad1!$B$16:$B$18</xm:f>
          </x14:formula1>
          <xm:sqref>F18</xm:sqref>
        </x14:dataValidation>
        <x14:dataValidation type="list" allowBlank="1" showInputMessage="1" showErrorMessage="1">
          <x14:formula1>
            <xm:f>Blad1!$B$21:$B$23</xm:f>
          </x14:formula1>
          <xm:sqref>F19</xm:sqref>
        </x14:dataValidation>
        <x14:dataValidation type="list" allowBlank="1" showInputMessage="1" showErrorMessage="1">
          <x14:formula1>
            <xm:f>Blad1!$B$53:$B$55</xm:f>
          </x14:formula1>
          <xm:sqref>F51</xm:sqref>
        </x14:dataValidation>
        <x14:dataValidation type="list" allowBlank="1" showInputMessage="1" showErrorMessage="1">
          <x14:formula1>
            <xm:f>Blad1!$B$58:$B$60</xm:f>
          </x14:formula1>
          <xm:sqref>F52</xm:sqref>
        </x14:dataValidation>
        <x14:dataValidation type="list" allowBlank="1" showInputMessage="1" showErrorMessage="1">
          <x14:formula1>
            <xm:f>Blad1!$B$49:$B$50</xm:f>
          </x14:formula1>
          <xm:sqref>F41</xm:sqref>
        </x14:dataValidation>
        <x14:dataValidation type="list" allowBlank="1" showInputMessage="1" showErrorMessage="1">
          <x14:formula1>
            <xm:f>Blad1!$B$27:$B$28</xm:f>
          </x14:formula1>
          <xm:sqref>F36</xm:sqref>
        </x14:dataValidation>
        <x14:dataValidation type="list" allowBlank="1" showInputMessage="1" showErrorMessage="1">
          <x14:formula1>
            <xm:f>Blad1!$B$31:$B$34</xm:f>
          </x14:formula1>
          <xm:sqref>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0"/>
  <sheetViews>
    <sheetView workbookViewId="0">
      <selection activeCell="D20" sqref="D20"/>
    </sheetView>
  </sheetViews>
  <sheetFormatPr defaultColWidth="8.875" defaultRowHeight="15.75" x14ac:dyDescent="0.25"/>
  <cols>
    <col min="2" max="2" width="23.375" customWidth="1"/>
  </cols>
  <sheetData>
    <row r="2" spans="2:3" x14ac:dyDescent="0.25">
      <c r="B2" t="s">
        <v>107</v>
      </c>
    </row>
    <row r="3" spans="2:3" x14ac:dyDescent="0.25">
      <c r="B3" t="s">
        <v>108</v>
      </c>
    </row>
    <row r="5" spans="2:3" x14ac:dyDescent="0.25">
      <c r="B5" s="71" t="s">
        <v>15</v>
      </c>
    </row>
    <row r="6" spans="2:3" x14ac:dyDescent="0.25">
      <c r="B6" t="s">
        <v>135</v>
      </c>
      <c r="C6" t="s">
        <v>114</v>
      </c>
    </row>
    <row r="7" spans="2:3" x14ac:dyDescent="0.25">
      <c r="B7" t="s">
        <v>128</v>
      </c>
      <c r="C7" t="s">
        <v>113</v>
      </c>
    </row>
    <row r="8" spans="2:3" x14ac:dyDescent="0.25">
      <c r="B8" t="s">
        <v>116</v>
      </c>
      <c r="C8" t="s">
        <v>115</v>
      </c>
    </row>
    <row r="10" spans="2:3" x14ac:dyDescent="0.25">
      <c r="B10" s="71" t="s">
        <v>118</v>
      </c>
    </row>
    <row r="11" spans="2:3" x14ac:dyDescent="0.25">
      <c r="B11" t="s">
        <v>120</v>
      </c>
      <c r="C11" t="s">
        <v>146</v>
      </c>
    </row>
    <row r="12" spans="2:3" x14ac:dyDescent="0.25">
      <c r="B12" t="s">
        <v>119</v>
      </c>
      <c r="C12" t="s">
        <v>147</v>
      </c>
    </row>
    <row r="13" spans="2:3" x14ac:dyDescent="0.25">
      <c r="B13" s="62" t="s">
        <v>141</v>
      </c>
      <c r="C13" s="62" t="s">
        <v>115</v>
      </c>
    </row>
    <row r="15" spans="2:3" x14ac:dyDescent="0.25">
      <c r="B15" s="71" t="s">
        <v>21</v>
      </c>
    </row>
    <row r="16" spans="2:3" x14ac:dyDescent="0.25">
      <c r="B16" t="s">
        <v>123</v>
      </c>
      <c r="C16" t="s">
        <v>117</v>
      </c>
    </row>
    <row r="17" spans="2:7" x14ac:dyDescent="0.25">
      <c r="B17" t="s">
        <v>136</v>
      </c>
      <c r="C17" t="s">
        <v>114</v>
      </c>
    </row>
    <row r="18" spans="2:7" x14ac:dyDescent="0.25">
      <c r="B18" s="62" t="s">
        <v>157</v>
      </c>
      <c r="C18" s="62" t="s">
        <v>115</v>
      </c>
    </row>
    <row r="20" spans="2:7" x14ac:dyDescent="0.25">
      <c r="B20" s="71" t="s">
        <v>22</v>
      </c>
    </row>
    <row r="21" spans="2:7" x14ac:dyDescent="0.25">
      <c r="B21" t="s">
        <v>137</v>
      </c>
    </row>
    <row r="22" spans="2:7" x14ac:dyDescent="0.25">
      <c r="B22" t="s">
        <v>138</v>
      </c>
    </row>
    <row r="23" spans="2:7" x14ac:dyDescent="0.25">
      <c r="B23" t="s">
        <v>148</v>
      </c>
      <c r="C23" s="62" t="s">
        <v>115</v>
      </c>
    </row>
    <row r="25" spans="2:7" x14ac:dyDescent="0.25">
      <c r="B25" s="71" t="s">
        <v>46</v>
      </c>
    </row>
    <row r="26" spans="2:7" x14ac:dyDescent="0.25">
      <c r="B26" t="s">
        <v>51</v>
      </c>
    </row>
    <row r="27" spans="2:7" x14ac:dyDescent="0.25">
      <c r="B27" t="s">
        <v>124</v>
      </c>
      <c r="C27" t="s">
        <v>125</v>
      </c>
    </row>
    <row r="28" spans="2:7" x14ac:dyDescent="0.25">
      <c r="B28" t="s">
        <v>121</v>
      </c>
      <c r="C28" t="s">
        <v>114</v>
      </c>
    </row>
    <row r="30" spans="2:7" x14ac:dyDescent="0.25">
      <c r="B30" s="71" t="s">
        <v>47</v>
      </c>
    </row>
    <row r="31" spans="2:7" x14ac:dyDescent="0.25">
      <c r="B31" t="s">
        <v>116</v>
      </c>
      <c r="C31" t="s">
        <v>151</v>
      </c>
    </row>
    <row r="32" spans="2:7" x14ac:dyDescent="0.25">
      <c r="B32" s="69" t="s">
        <v>158</v>
      </c>
      <c r="C32" t="s">
        <v>159</v>
      </c>
      <c r="G32" s="63"/>
    </row>
    <row r="33" spans="2:9" x14ac:dyDescent="0.25">
      <c r="B33" s="70">
        <v>1</v>
      </c>
      <c r="C33" t="s">
        <v>160</v>
      </c>
      <c r="D33" s="62"/>
      <c r="I33" s="69"/>
    </row>
    <row r="34" spans="2:9" x14ac:dyDescent="0.25">
      <c r="B34" s="70">
        <v>0</v>
      </c>
      <c r="C34" t="s">
        <v>115</v>
      </c>
      <c r="D34" s="62"/>
      <c r="I34" s="70"/>
    </row>
    <row r="36" spans="2:9" x14ac:dyDescent="0.25">
      <c r="B36" s="71" t="s">
        <v>48</v>
      </c>
    </row>
    <row r="37" spans="2:9" x14ac:dyDescent="0.25">
      <c r="B37" s="55" t="s">
        <v>107</v>
      </c>
      <c r="C37" t="s">
        <v>113</v>
      </c>
    </row>
    <row r="38" spans="2:9" x14ac:dyDescent="0.25">
      <c r="B38" s="55" t="s">
        <v>108</v>
      </c>
      <c r="C38" t="s">
        <v>115</v>
      </c>
    </row>
    <row r="40" spans="2:9" x14ac:dyDescent="0.25">
      <c r="B40" s="71" t="s">
        <v>49</v>
      </c>
    </row>
    <row r="41" spans="2:9" x14ac:dyDescent="0.25">
      <c r="B41" s="55" t="s">
        <v>107</v>
      </c>
      <c r="C41" t="s">
        <v>113</v>
      </c>
    </row>
    <row r="42" spans="2:9" x14ac:dyDescent="0.25">
      <c r="B42" s="55" t="s">
        <v>108</v>
      </c>
      <c r="C42" t="s">
        <v>115</v>
      </c>
    </row>
    <row r="44" spans="2:9" x14ac:dyDescent="0.25">
      <c r="B44" s="71" t="s">
        <v>50</v>
      </c>
    </row>
    <row r="45" spans="2:9" x14ac:dyDescent="0.25">
      <c r="B45" s="55" t="s">
        <v>107</v>
      </c>
      <c r="C45" t="s">
        <v>114</v>
      </c>
    </row>
    <row r="46" spans="2:9" x14ac:dyDescent="0.25">
      <c r="B46" s="55" t="s">
        <v>108</v>
      </c>
      <c r="C46" t="s">
        <v>115</v>
      </c>
    </row>
    <row r="48" spans="2:9" x14ac:dyDescent="0.25">
      <c r="B48" s="71" t="s">
        <v>52</v>
      </c>
    </row>
    <row r="49" spans="2:3" x14ac:dyDescent="0.25">
      <c r="B49" t="s">
        <v>128</v>
      </c>
      <c r="C49" t="s">
        <v>113</v>
      </c>
    </row>
    <row r="50" spans="2:3" x14ac:dyDescent="0.25">
      <c r="B50" t="s">
        <v>116</v>
      </c>
      <c r="C50" t="s">
        <v>115</v>
      </c>
    </row>
    <row r="52" spans="2:3" x14ac:dyDescent="0.25">
      <c r="B52" s="71" t="s">
        <v>126</v>
      </c>
    </row>
    <row r="53" spans="2:3" x14ac:dyDescent="0.25">
      <c r="B53" t="s">
        <v>129</v>
      </c>
      <c r="C53" t="s">
        <v>149</v>
      </c>
    </row>
    <row r="54" spans="2:3" x14ac:dyDescent="0.25">
      <c r="B54" t="s">
        <v>130</v>
      </c>
      <c r="C54" t="s">
        <v>150</v>
      </c>
    </row>
    <row r="55" spans="2:3" x14ac:dyDescent="0.25">
      <c r="B55" t="s">
        <v>131</v>
      </c>
      <c r="C55" t="s">
        <v>115</v>
      </c>
    </row>
    <row r="57" spans="2:3" x14ac:dyDescent="0.25">
      <c r="B57" s="71" t="s">
        <v>127</v>
      </c>
    </row>
    <row r="58" spans="2:3" x14ac:dyDescent="0.25">
      <c r="B58" t="s">
        <v>133</v>
      </c>
      <c r="C58" t="s">
        <v>114</v>
      </c>
    </row>
    <row r="59" spans="2:3" x14ac:dyDescent="0.25">
      <c r="B59" t="s">
        <v>134</v>
      </c>
      <c r="C59" t="s">
        <v>113</v>
      </c>
    </row>
    <row r="60" spans="2:3" x14ac:dyDescent="0.25">
      <c r="B60" t="s">
        <v>132</v>
      </c>
      <c r="C60" t="s">
        <v>125</v>
      </c>
    </row>
  </sheetData>
  <sheetProtection algorithmName="SHA-512" hashValue="Wfjqu/VTRbH6qwau1MZ8rDNbw+BwvP6UDHn8xNAfLA0YBRirlpT17Rj19BI8Saz1aauPYRzMKax5BQHsZZW2iw==" saltValue="8VbNJ8LDxLvbleMZVKlCIw==" spinCount="100000" sheet="1" objects="1" scenarios="1"/>
  <pageMargins left="0.7" right="0.7" top="0.75" bottom="0.75" header="0.3" footer="0.3"/>
  <pageSetup paperSize="9" orientation="portrait" horizontalDpi="1200" verticalDpi="1200"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Lot 1</vt:lpstr>
      <vt:lpstr>Blad1</vt:lpstr>
      <vt:lpstr>'Lot 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Schaap, E.J. (Ervin) - IBI-FenI</cp:lastModifiedBy>
  <cp:lastPrinted>2021-02-08T08:59:13Z</cp:lastPrinted>
  <dcterms:created xsi:type="dcterms:W3CDTF">2021-01-15T14:15:45Z</dcterms:created>
  <dcterms:modified xsi:type="dcterms:W3CDTF">2021-03-05T12:52:18Z</dcterms:modified>
</cp:coreProperties>
</file>