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gemeente Goes/EA lease autos 2021/aanbestedingsdocument en bijlagen/concept/"/>
    </mc:Choice>
  </mc:AlternateContent>
  <xr:revisionPtr revIDLastSave="0" documentId="13_ncr:1_{8A71190A-3CFD-6449-80B6-53C6BF81F947}" xr6:coauthVersionLast="46" xr6:coauthVersionMax="46" xr10:uidLastSave="{00000000-0000-0000-0000-000000000000}"/>
  <bookViews>
    <workbookView xWindow="31180" yWindow="500" windowWidth="35380" windowHeight="21060" xr2:uid="{00000000-000D-0000-FFFF-FFFF00000000}"/>
  </bookViews>
  <sheets>
    <sheet name="Werkblad A" sheetId="4" r:id="rId1"/>
    <sheet name="Prijzenblad" sheetId="1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1" l="1"/>
  <c r="D37" i="1"/>
  <c r="D32" i="1"/>
  <c r="D23" i="1"/>
  <c r="D17" i="1"/>
  <c r="F12" i="1"/>
  <c r="E12" i="1"/>
  <c r="D12" i="1"/>
  <c r="D19" i="1"/>
  <c r="F23" i="1"/>
  <c r="E23" i="1"/>
  <c r="D24" i="1" l="1"/>
  <c r="D25" i="1" s="1"/>
  <c r="D26" i="1" s="1"/>
  <c r="D27" i="1" s="1"/>
  <c r="E24" i="1"/>
  <c r="E25" i="1" s="1"/>
  <c r="E26" i="1" s="1"/>
  <c r="E27" i="1" s="1"/>
  <c r="F24" i="1"/>
  <c r="F25" i="1" s="1"/>
  <c r="F26" i="1" s="1"/>
  <c r="F27" i="1" s="1"/>
  <c r="D28" i="1" l="1"/>
  <c r="C44" i="1" s="1"/>
  <c r="F13" i="1"/>
  <c r="E13" i="1"/>
  <c r="D13" i="1"/>
  <c r="D15" i="1"/>
  <c r="E15" i="1"/>
  <c r="F15" i="1"/>
  <c r="F3" i="1"/>
  <c r="C8" i="4"/>
  <c r="A1" i="1"/>
  <c r="E3" i="1"/>
  <c r="D3" i="1"/>
</calcChain>
</file>

<file path=xl/sharedStrings.xml><?xml version="1.0" encoding="utf-8"?>
<sst xmlns="http://schemas.openxmlformats.org/spreadsheetml/2006/main" count="50" uniqueCount="38">
  <si>
    <t>Omschrijving</t>
  </si>
  <si>
    <t>&lt;&lt;&gt;&gt;</t>
  </si>
  <si>
    <t>OPTIES</t>
  </si>
  <si>
    <t>Totaal som ten behoeve van prijsbeoordeling</t>
  </si>
  <si>
    <t>Naam Inschrijver</t>
  </si>
  <si>
    <t>OMVANG VAN LEVERING</t>
  </si>
  <si>
    <t>Totaal:</t>
  </si>
  <si>
    <t>Overige kosten</t>
  </si>
  <si>
    <t>Prijzenblad Gemeente Goes</t>
  </si>
  <si>
    <t>60 maanden</t>
  </si>
  <si>
    <t>Type 1: Opel Corsa 5-deurs e-Edition</t>
  </si>
  <si>
    <t>Type 2: Nissan Leaf Acenta</t>
  </si>
  <si>
    <t>Prijs per auto</t>
  </si>
  <si>
    <t>Type/ model:</t>
  </si>
  <si>
    <t>opgave prijs per KM</t>
  </si>
  <si>
    <t>Totaal aantal auto's</t>
  </si>
  <si>
    <t>Wegingsfactor</t>
  </si>
  <si>
    <t>Type 3: Hyundai KONA Electric</t>
  </si>
  <si>
    <t>Netto catalogusprijs (inclusief BPM, BTW en leges)</t>
  </si>
  <si>
    <t>Meerprijs maandtarief bij € 1.000,- aan opties*</t>
  </si>
  <si>
    <t xml:space="preserve">* de meerprijs wordt naar rato berekend op basis van de totaalwaarde van de daadwerkelijk afgenomen opties. </t>
  </si>
  <si>
    <t>Meerprijs per kilometer boven 10.000 per jaar</t>
  </si>
  <si>
    <t>Minderprijs per kilometer onder 10.000 per jaar</t>
  </si>
  <si>
    <t>Lease inclusief 10.000 km per jaar</t>
  </si>
  <si>
    <t>Aanvullend leasetarief per auto per maand (na expiratie leaseovereenkomst)</t>
  </si>
  <si>
    <t>Te hanteren prijsindex verzekeringstarief (indien inschrijver een prijsindex hanteert voor het verzekeringstarief), maximaal 5% conform prijsvoorwaarden aanbestedingsdocument.</t>
  </si>
  <si>
    <t>Totaal per type 1e jaar</t>
  </si>
  <si>
    <t>Totaal per type 2e jaar</t>
  </si>
  <si>
    <t>Totaal per type 3e jaar</t>
  </si>
  <si>
    <t>Totaal per type 4e jaar</t>
  </si>
  <si>
    <t>Totaal per type 5e jaar</t>
  </si>
  <si>
    <t>Leasetarief per maand 
(inclusief alle kosten zoals beschreven in hoofdstuk 4.1 aanbestedingsdocument behalve verzekeringstarief)</t>
  </si>
  <si>
    <t>Totaal kosten per type per jaar (exclusief verzekering)</t>
  </si>
  <si>
    <t>Totaal kosten per type 60 maanden (exclusief verzekering)</t>
  </si>
  <si>
    <t>Kosten verzekering</t>
  </si>
  <si>
    <t>Totaal kosten verzekering</t>
  </si>
  <si>
    <t>De totaalsom is opgebouwd uit (de som van de lease tarieven voor 60 maanden + kosten verzekering + aanvullend leasetarief + meerprijs aantal kilometers boven 10.000 km) - minderprijs aantal kilometers onder 10.000 km</t>
  </si>
  <si>
    <t>All-in verzekeringstarief per auto, per maand (conform eis 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</si>
</sst>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00"/>
    <numFmt numFmtId="167" formatCode="_-&quot;€&quot;\ * #,##0.00000_-;_-&quot;€&quot;\ * #,##0.000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i/>
      <sz val="10"/>
      <color theme="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indexed="9"/>
      <name val="Verdana"/>
      <family val="2"/>
    </font>
    <font>
      <sz val="10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5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165" fontId="8" fillId="7" borderId="7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2" fillId="4" borderId="3" xfId="0" applyFont="1" applyFill="1" applyBorder="1" applyAlignment="1" applyProtection="1">
      <alignment vertical="center"/>
    </xf>
    <xf numFmtId="0" fontId="8" fillId="5" borderId="10" xfId="0" applyFont="1" applyFill="1" applyBorder="1" applyAlignment="1" applyProtection="1">
      <alignment vertical="center"/>
    </xf>
    <xf numFmtId="0" fontId="11" fillId="5" borderId="9" xfId="0" applyFont="1" applyFill="1" applyBorder="1" applyAlignment="1" applyProtection="1">
      <alignment vertical="center"/>
    </xf>
    <xf numFmtId="165" fontId="8" fillId="7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vertical="center"/>
    </xf>
    <xf numFmtId="0" fontId="12" fillId="3" borderId="9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3" fillId="5" borderId="9" xfId="0" applyFont="1" applyFill="1" applyBorder="1" applyAlignment="1" applyProtection="1">
      <alignment vertical="center"/>
    </xf>
    <xf numFmtId="0" fontId="13" fillId="5" borderId="9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vertical="center" wrapText="1"/>
    </xf>
    <xf numFmtId="0" fontId="12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8" fillId="5" borderId="9" xfId="0" applyFont="1" applyFill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166" fontId="8" fillId="0" borderId="0" xfId="1" applyNumberFormat="1" applyFont="1" applyAlignment="1" applyProtection="1">
      <alignment horizontal="center" vertical="center"/>
    </xf>
    <xf numFmtId="0" fontId="12" fillId="3" borderId="9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3" fillId="0" borderId="0" xfId="1" applyFont="1" applyFill="1" applyBorder="1" applyProtection="1"/>
    <xf numFmtId="0" fontId="12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6" fillId="0" borderId="0" xfId="0" applyFont="1" applyProtection="1"/>
    <xf numFmtId="0" fontId="0" fillId="0" borderId="0" xfId="0" applyAlignment="1" applyProtection="1">
      <alignment horizontal="center" vertical="center"/>
    </xf>
    <xf numFmtId="0" fontId="14" fillId="0" borderId="0" xfId="0" applyFont="1"/>
    <xf numFmtId="0" fontId="1" fillId="0" borderId="0" xfId="2"/>
    <xf numFmtId="0" fontId="8" fillId="4" borderId="7" xfId="1" applyNumberFormat="1" applyFont="1" applyFill="1" applyBorder="1" applyAlignment="1" applyProtection="1">
      <alignment horizontal="center" vertical="center"/>
    </xf>
    <xf numFmtId="165" fontId="8" fillId="4" borderId="9" xfId="1" applyNumberFormat="1" applyFont="1" applyFill="1" applyBorder="1" applyAlignment="1" applyProtection="1">
      <alignment horizontal="center" vertical="center"/>
    </xf>
    <xf numFmtId="0" fontId="17" fillId="12" borderId="9" xfId="2" applyFont="1" applyFill="1" applyBorder="1" applyAlignment="1">
      <alignment vertical="center"/>
    </xf>
    <xf numFmtId="0" fontId="14" fillId="11" borderId="9" xfId="2" applyFont="1" applyFill="1" applyBorder="1"/>
    <xf numFmtId="0" fontId="14" fillId="10" borderId="9" xfId="2" applyFont="1" applyFill="1" applyBorder="1"/>
    <xf numFmtId="0" fontId="14" fillId="0" borderId="0" xfId="2" applyFont="1"/>
    <xf numFmtId="0" fontId="14" fillId="0" borderId="0" xfId="2" applyFont="1" applyFill="1"/>
    <xf numFmtId="0" fontId="14" fillId="0" borderId="0" xfId="2" applyFont="1" applyAlignment="1">
      <alignment horizontal="center" vertical="center" wrapText="1"/>
    </xf>
    <xf numFmtId="0" fontId="10" fillId="4" borderId="8" xfId="0" applyFont="1" applyFill="1" applyBorder="1" applyAlignment="1" applyProtection="1">
      <alignment vertical="center"/>
    </xf>
    <xf numFmtId="165" fontId="10" fillId="4" borderId="9" xfId="1" applyNumberFormat="1" applyFont="1" applyFill="1" applyBorder="1" applyAlignment="1" applyProtection="1">
      <alignment horizontal="center" vertical="center"/>
    </xf>
    <xf numFmtId="165" fontId="14" fillId="9" borderId="9" xfId="0" applyNumberFormat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</xf>
    <xf numFmtId="166" fontId="8" fillId="7" borderId="9" xfId="1" applyNumberFormat="1" applyFont="1" applyFill="1" applyBorder="1" applyAlignment="1" applyProtection="1">
      <alignment horizontal="center" vertical="center"/>
      <protection locked="0"/>
    </xf>
    <xf numFmtId="165" fontId="8" fillId="6" borderId="2" xfId="1" applyNumberFormat="1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vertical="center"/>
    </xf>
    <xf numFmtId="165" fontId="8" fillId="6" borderId="12" xfId="1" applyNumberFormat="1" applyFont="1" applyFill="1" applyBorder="1" applyAlignment="1" applyProtection="1">
      <alignment horizontal="center" vertical="center"/>
    </xf>
    <xf numFmtId="0" fontId="11" fillId="5" borderId="7" xfId="0" applyFont="1" applyFill="1" applyBorder="1" applyAlignment="1" applyProtection="1">
      <alignment vertical="center"/>
    </xf>
    <xf numFmtId="0" fontId="11" fillId="5" borderId="13" xfId="0" applyFont="1" applyFill="1" applyBorder="1" applyAlignment="1" applyProtection="1">
      <alignment vertical="center"/>
    </xf>
    <xf numFmtId="165" fontId="8" fillId="6" borderId="9" xfId="1" applyNumberFormat="1" applyFont="1" applyFill="1" applyBorder="1" applyAlignment="1" applyProtection="1">
      <alignment horizontal="center" vertical="center"/>
    </xf>
    <xf numFmtId="165" fontId="8" fillId="9" borderId="9" xfId="4" applyNumberFormat="1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vertical="center"/>
    </xf>
    <xf numFmtId="0" fontId="10" fillId="4" borderId="6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vertical="center" wrapText="1"/>
    </xf>
    <xf numFmtId="0" fontId="20" fillId="0" borderId="0" xfId="0" applyFont="1" applyAlignment="1" applyProtection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7" fontId="21" fillId="0" borderId="0" xfId="1" applyNumberFormat="1" applyFont="1" applyFill="1" applyBorder="1" applyAlignment="1" applyProtection="1">
      <alignment vertical="center"/>
    </xf>
    <xf numFmtId="0" fontId="8" fillId="5" borderId="9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vertical="center" wrapText="1"/>
    </xf>
    <xf numFmtId="2" fontId="8" fillId="7" borderId="9" xfId="1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167" fontId="22" fillId="0" borderId="0" xfId="1" applyNumberFormat="1" applyFont="1" applyFill="1" applyBorder="1" applyAlignment="1" applyProtection="1">
      <alignment vertical="center"/>
    </xf>
    <xf numFmtId="164" fontId="22" fillId="0" borderId="0" xfId="1" applyFont="1" applyBorder="1" applyAlignment="1" applyProtection="1">
      <alignment horizontal="center" vertical="center"/>
    </xf>
    <xf numFmtId="0" fontId="11" fillId="5" borderId="15" xfId="0" applyFont="1" applyFill="1" applyBorder="1" applyAlignment="1" applyProtection="1">
      <alignment vertical="center"/>
    </xf>
    <xf numFmtId="165" fontId="8" fillId="6" borderId="5" xfId="1" applyNumberFormat="1" applyFont="1" applyFill="1" applyBorder="1" applyAlignment="1" applyProtection="1">
      <alignment horizontal="center" vertical="center"/>
    </xf>
    <xf numFmtId="0" fontId="17" fillId="12" borderId="9" xfId="2" applyFont="1" applyFill="1" applyBorder="1" applyAlignment="1">
      <alignment horizontal="center" vertical="center"/>
    </xf>
    <xf numFmtId="0" fontId="18" fillId="13" borderId="9" xfId="2" applyFont="1" applyFill="1" applyBorder="1" applyAlignment="1">
      <alignment horizontal="center" vertical="center"/>
    </xf>
    <xf numFmtId="0" fontId="13" fillId="5" borderId="4" xfId="0" applyFont="1" applyFill="1" applyBorder="1" applyAlignment="1" applyProtection="1">
      <alignment horizontal="center" vertical="center"/>
    </xf>
    <xf numFmtId="0" fontId="13" fillId="5" borderId="5" xfId="0" applyFont="1" applyFill="1" applyBorder="1" applyAlignment="1" applyProtection="1">
      <alignment horizontal="center" vertical="center"/>
    </xf>
    <xf numFmtId="0" fontId="13" fillId="5" borderId="14" xfId="0" applyFont="1" applyFill="1" applyBorder="1" applyAlignment="1" applyProtection="1">
      <alignment horizontal="center" vertical="center"/>
    </xf>
    <xf numFmtId="165" fontId="15" fillId="3" borderId="9" xfId="1" applyNumberFormat="1" applyFont="1" applyFill="1" applyBorder="1" applyAlignment="1" applyProtection="1">
      <alignment horizontal="center" vertical="center" wrapText="1"/>
    </xf>
    <xf numFmtId="164" fontId="13" fillId="0" borderId="3" xfId="1" applyFont="1" applyFill="1" applyBorder="1" applyAlignment="1" applyProtection="1">
      <alignment horizontal="left" vertical="center" wrapText="1"/>
    </xf>
    <xf numFmtId="164" fontId="13" fillId="0" borderId="0" xfId="1" applyFont="1" applyFill="1" applyBorder="1" applyAlignment="1" applyProtection="1">
      <alignment horizontal="left" vertical="center" wrapText="1"/>
    </xf>
    <xf numFmtId="0" fontId="13" fillId="7" borderId="3" xfId="0" applyFont="1" applyFill="1" applyBorder="1" applyAlignment="1" applyProtection="1">
      <alignment vertical="center"/>
      <protection locked="0"/>
    </xf>
    <xf numFmtId="0" fontId="13" fillId="7" borderId="0" xfId="0" applyFont="1" applyFill="1" applyBorder="1" applyAlignment="1" applyProtection="1">
      <alignment vertical="center"/>
      <protection locked="0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166" fontId="10" fillId="3" borderId="4" xfId="0" applyNumberFormat="1" applyFont="1" applyFill="1" applyBorder="1" applyAlignment="1" applyProtection="1">
      <alignment horizontal="center" vertical="center"/>
    </xf>
    <xf numFmtId="166" fontId="10" fillId="3" borderId="5" xfId="0" applyNumberFormat="1" applyFont="1" applyFill="1" applyBorder="1" applyAlignment="1" applyProtection="1">
      <alignment horizontal="center" vertical="center"/>
    </xf>
    <xf numFmtId="166" fontId="10" fillId="3" borderId="14" xfId="0" applyNumberFormat="1" applyFont="1" applyFill="1" applyBorder="1" applyAlignment="1" applyProtection="1">
      <alignment horizontal="center" vertical="center"/>
    </xf>
    <xf numFmtId="165" fontId="10" fillId="3" borderId="4" xfId="0" applyNumberFormat="1" applyFont="1" applyFill="1" applyBorder="1" applyAlignment="1" applyProtection="1">
      <alignment horizontal="center" vertical="center"/>
    </xf>
    <xf numFmtId="165" fontId="10" fillId="3" borderId="5" xfId="0" applyNumberFormat="1" applyFont="1" applyFill="1" applyBorder="1" applyAlignment="1" applyProtection="1">
      <alignment horizontal="center" vertical="center"/>
    </xf>
    <xf numFmtId="165" fontId="10" fillId="3" borderId="14" xfId="0" applyNumberFormat="1" applyFont="1" applyFill="1" applyBorder="1" applyAlignment="1" applyProtection="1">
      <alignment horizontal="center" vertical="center"/>
    </xf>
  </cellXfs>
  <cellStyles count="5">
    <cellStyle name="Euro" xfId="1" xr:uid="{00000000-0005-0000-0000-000000000000}"/>
    <cellStyle name="Komma 2" xfId="3" xr:uid="{39926A82-8ED4-F144-B781-1D32FEFC4417}"/>
    <cellStyle name="Procent" xfId="4" builtinId="5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9"/>
  <sheetViews>
    <sheetView showGridLines="0" tabSelected="1" zoomScale="120" zoomScaleNormal="120" workbookViewId="0">
      <selection activeCell="A8" sqref="A8"/>
    </sheetView>
  </sheetViews>
  <sheetFormatPr baseColWidth="10" defaultColWidth="11" defaultRowHeight="16" x14ac:dyDescent="0.2"/>
  <cols>
    <col min="1" max="1" width="63.83203125" style="49" bestFit="1" customWidth="1"/>
    <col min="2" max="3" width="23.6640625" style="49" customWidth="1"/>
    <col min="4" max="5" width="15.6640625" style="49" customWidth="1"/>
    <col min="6" max="16384" width="11" style="49"/>
  </cols>
  <sheetData>
    <row r="1" spans="1:3" ht="31" customHeight="1" x14ac:dyDescent="0.2">
      <c r="A1" s="88" t="s">
        <v>5</v>
      </c>
      <c r="B1" s="88"/>
      <c r="C1" s="88"/>
    </row>
    <row r="2" spans="1:3" ht="20" customHeight="1" x14ac:dyDescent="0.2">
      <c r="A2" s="52"/>
      <c r="B2" s="87" t="s">
        <v>8</v>
      </c>
      <c r="C2" s="87"/>
    </row>
    <row r="3" spans="1:3" ht="16" customHeight="1" x14ac:dyDescent="0.2">
      <c r="A3" s="56"/>
      <c r="B3" s="57"/>
      <c r="C3" s="55"/>
    </row>
    <row r="4" spans="1:3" ht="20" customHeight="1" x14ac:dyDescent="0.2">
      <c r="A4" s="55"/>
      <c r="B4" s="56"/>
      <c r="C4" s="53" t="s">
        <v>6</v>
      </c>
    </row>
    <row r="5" spans="1:3" ht="16" customHeight="1" x14ac:dyDescent="0.2">
      <c r="A5" s="54" t="s">
        <v>10</v>
      </c>
      <c r="B5" s="54"/>
      <c r="C5" s="53">
        <v>2</v>
      </c>
    </row>
    <row r="6" spans="1:3" ht="16" customHeight="1" x14ac:dyDescent="0.2">
      <c r="A6" s="54" t="s">
        <v>11</v>
      </c>
      <c r="B6" s="54"/>
      <c r="C6" s="53">
        <v>2</v>
      </c>
    </row>
    <row r="7" spans="1:3" ht="16" customHeight="1" x14ac:dyDescent="0.2">
      <c r="A7" s="54" t="s">
        <v>17</v>
      </c>
      <c r="B7" s="54"/>
      <c r="C7" s="53">
        <v>2</v>
      </c>
    </row>
    <row r="8" spans="1:3" ht="16" customHeight="1" x14ac:dyDescent="0.2">
      <c r="A8" s="48"/>
      <c r="B8" s="53"/>
      <c r="C8" s="53">
        <f>SUM(C5:C7)</f>
        <v>6</v>
      </c>
    </row>
    <row r="9" spans="1:3" ht="16" customHeight="1" x14ac:dyDescent="0.2">
      <c r="A9" s="56"/>
      <c r="B9" s="57"/>
      <c r="C9" s="55"/>
    </row>
  </sheetData>
  <sheetProtection algorithmName="SHA-512" hashValue="DtLdL6rQHU4D6/XJ9OcM/65jxaXrpcyp4Pp/PZc3KrkXluSHfObZs6i+XgkXfPehpNFIJZA/RwmLveL5Kq1Itg==" saltValue="solkHTw6aB7Z2VVdH/sHVg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GridLines="0" topLeftCell="A11" zoomScale="114" zoomScaleNormal="120" workbookViewId="0">
      <selection activeCell="D23" sqref="D23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6" width="37.6640625" customWidth="1"/>
    <col min="7" max="9" width="35.83203125" customWidth="1"/>
  </cols>
  <sheetData>
    <row r="1" spans="1:8" ht="23" x14ac:dyDescent="0.2">
      <c r="A1" s="1" t="str">
        <f>'Werkblad A'!B2</f>
        <v>Prijzenblad Gemeente Goes</v>
      </c>
      <c r="B1" s="2"/>
      <c r="C1" s="3"/>
      <c r="D1" s="4"/>
      <c r="E1" s="5"/>
      <c r="F1" s="5"/>
    </row>
    <row r="2" spans="1:8" ht="16" x14ac:dyDescent="0.2">
      <c r="A2" s="7" t="s">
        <v>9</v>
      </c>
      <c r="B2" s="8"/>
      <c r="C2" s="9"/>
      <c r="D2" s="10"/>
      <c r="E2" s="11"/>
      <c r="F2" s="11"/>
    </row>
    <row r="3" spans="1:8" ht="28" customHeight="1" x14ac:dyDescent="0.2">
      <c r="A3" s="12" t="s">
        <v>0</v>
      </c>
      <c r="B3" s="13"/>
      <c r="C3" s="12" t="s">
        <v>13</v>
      </c>
      <c r="D3" s="72" t="str">
        <f>'Werkblad A'!A5</f>
        <v>Type 1: Opel Corsa 5-deurs e-Edition</v>
      </c>
      <c r="E3" s="72" t="str">
        <f>'Werkblad A'!A6</f>
        <v>Type 2: Nissan Leaf Acenta</v>
      </c>
      <c r="F3" s="72" t="str">
        <f>'Werkblad A'!A7</f>
        <v>Type 3: Hyundai KONA Electric</v>
      </c>
    </row>
    <row r="4" spans="1:8" ht="28" customHeight="1" x14ac:dyDescent="0.2">
      <c r="A4" s="12"/>
      <c r="B4" s="13"/>
      <c r="C4" s="12"/>
      <c r="D4" s="61" t="s">
        <v>23</v>
      </c>
      <c r="E4" s="61" t="s">
        <v>23</v>
      </c>
      <c r="F4" s="61" t="s">
        <v>23</v>
      </c>
    </row>
    <row r="5" spans="1:8" x14ac:dyDescent="0.2">
      <c r="A5" s="64" t="s">
        <v>18</v>
      </c>
      <c r="B5" s="67"/>
      <c r="C5" s="66"/>
      <c r="D5" s="60">
        <v>30599</v>
      </c>
      <c r="E5" s="60">
        <v>34990</v>
      </c>
      <c r="F5" s="60">
        <v>36815</v>
      </c>
    </row>
    <row r="6" spans="1:8" ht="42" x14ac:dyDescent="0.2">
      <c r="A6" s="73" t="s">
        <v>31</v>
      </c>
      <c r="B6" s="85"/>
      <c r="C6" s="86"/>
      <c r="D6" s="21">
        <v>0</v>
      </c>
      <c r="E6" s="21">
        <v>0</v>
      </c>
      <c r="F6" s="21">
        <v>0</v>
      </c>
    </row>
    <row r="7" spans="1:8" x14ac:dyDescent="0.2">
      <c r="A7" s="75"/>
      <c r="B7" s="76"/>
      <c r="C7" s="75"/>
      <c r="D7" s="75"/>
      <c r="E7" s="77"/>
      <c r="F7" s="78"/>
      <c r="G7" s="32"/>
      <c r="H7" s="32"/>
    </row>
    <row r="8" spans="1:8" s="6" customFormat="1" x14ac:dyDescent="0.2">
      <c r="A8" s="58" t="s">
        <v>2</v>
      </c>
      <c r="B8" s="18"/>
      <c r="C8" s="50" t="s">
        <v>1</v>
      </c>
      <c r="D8" s="51">
        <v>0</v>
      </c>
      <c r="E8" s="51">
        <v>0</v>
      </c>
      <c r="F8" s="51">
        <v>0</v>
      </c>
    </row>
    <row r="9" spans="1:8" x14ac:dyDescent="0.2">
      <c r="A9" s="19" t="s">
        <v>19</v>
      </c>
      <c r="B9" s="20" t="s">
        <v>12</v>
      </c>
      <c r="C9" s="69"/>
      <c r="D9" s="21">
        <v>0</v>
      </c>
      <c r="E9" s="21">
        <v>0</v>
      </c>
      <c r="F9" s="21">
        <v>0</v>
      </c>
    </row>
    <row r="10" spans="1:8" x14ac:dyDescent="0.2">
      <c r="A10" s="33" t="s">
        <v>16</v>
      </c>
      <c r="B10" s="68"/>
      <c r="C10" s="69"/>
      <c r="D10" s="89">
        <v>10</v>
      </c>
      <c r="E10" s="90"/>
      <c r="F10" s="91"/>
    </row>
    <row r="11" spans="1:8" x14ac:dyDescent="0.2">
      <c r="A11" s="74" t="s">
        <v>20</v>
      </c>
      <c r="B11" s="25"/>
      <c r="C11" s="24"/>
      <c r="D11" s="24"/>
      <c r="E11" s="26"/>
      <c r="F11" s="26"/>
    </row>
    <row r="12" spans="1:8" x14ac:dyDescent="0.2">
      <c r="A12" s="33" t="s">
        <v>32</v>
      </c>
      <c r="B12" s="20"/>
      <c r="C12" s="69"/>
      <c r="D12" s="70">
        <f>(D6+(D9*D10))*12</f>
        <v>0</v>
      </c>
      <c r="E12" s="70">
        <f>(E6+(E9*D10))*12</f>
        <v>0</v>
      </c>
      <c r="F12" s="70">
        <f>(F6+(F9*D10))*12</f>
        <v>0</v>
      </c>
    </row>
    <row r="13" spans="1:8" x14ac:dyDescent="0.2">
      <c r="A13" s="65" t="s">
        <v>33</v>
      </c>
      <c r="B13" s="67"/>
      <c r="C13" s="63"/>
      <c r="D13" s="70">
        <f>D12*5</f>
        <v>0</v>
      </c>
      <c r="E13" s="70">
        <f>E12*5</f>
        <v>0</v>
      </c>
      <c r="F13" s="70">
        <f>F12*5</f>
        <v>0</v>
      </c>
    </row>
    <row r="14" spans="1:8" s="6" customFormat="1" x14ac:dyDescent="0.2">
      <c r="A14" s="15"/>
      <c r="B14" s="16"/>
      <c r="C14" s="17"/>
      <c r="D14" s="17"/>
      <c r="E14" s="17"/>
      <c r="F14" s="17"/>
    </row>
    <row r="15" spans="1:8" x14ac:dyDescent="0.2">
      <c r="A15" s="27" t="s">
        <v>15</v>
      </c>
      <c r="B15" s="20"/>
      <c r="C15" s="28"/>
      <c r="D15" s="28">
        <f>'Werkblad A'!C5</f>
        <v>2</v>
      </c>
      <c r="E15" s="28">
        <f>'Werkblad A'!C6</f>
        <v>2</v>
      </c>
      <c r="F15" s="28">
        <f>'Werkblad A'!C7</f>
        <v>2</v>
      </c>
    </row>
    <row r="16" spans="1:8" x14ac:dyDescent="0.2">
      <c r="A16" s="24"/>
      <c r="B16" s="25"/>
      <c r="C16" s="24"/>
      <c r="D16" s="24"/>
      <c r="E16" s="26"/>
      <c r="F16" s="26"/>
    </row>
    <row r="17" spans="1:8" x14ac:dyDescent="0.2">
      <c r="A17" s="29"/>
      <c r="B17" s="30"/>
      <c r="C17" s="31"/>
      <c r="D17" s="97">
        <f>(D13*D15)+(E13*E15)+(F13*F15)</f>
        <v>0</v>
      </c>
      <c r="E17" s="98"/>
      <c r="F17" s="98"/>
    </row>
    <row r="18" spans="1:8" x14ac:dyDescent="0.2">
      <c r="A18" s="75"/>
      <c r="B18" s="76"/>
      <c r="C18" s="75"/>
      <c r="D18" s="82"/>
      <c r="E18" s="83"/>
      <c r="F18" s="84"/>
      <c r="G18" s="32"/>
    </row>
    <row r="19" spans="1:8" ht="42" x14ac:dyDescent="0.2">
      <c r="A19" s="79" t="s">
        <v>25</v>
      </c>
      <c r="B19" s="80"/>
      <c r="C19" s="81">
        <v>0</v>
      </c>
      <c r="D19" s="82">
        <f>(C19/100)+1</f>
        <v>1</v>
      </c>
      <c r="E19" s="83"/>
      <c r="F19" s="84"/>
      <c r="G19" s="32"/>
    </row>
    <row r="20" spans="1:8" x14ac:dyDescent="0.2">
      <c r="A20" s="75"/>
      <c r="B20" s="76"/>
      <c r="C20" s="75"/>
      <c r="D20" s="75"/>
      <c r="E20" s="77"/>
      <c r="F20" s="78"/>
      <c r="G20" s="32"/>
      <c r="H20" s="32"/>
    </row>
    <row r="21" spans="1:8" s="6" customFormat="1" x14ac:dyDescent="0.2">
      <c r="A21" s="58" t="s">
        <v>34</v>
      </c>
      <c r="B21" s="18"/>
      <c r="C21" s="50" t="s">
        <v>1</v>
      </c>
      <c r="D21" s="51">
        <v>0</v>
      </c>
      <c r="E21" s="51">
        <v>0</v>
      </c>
      <c r="F21" s="51">
        <v>0</v>
      </c>
    </row>
    <row r="22" spans="1:8" x14ac:dyDescent="0.2">
      <c r="A22" s="73" t="s">
        <v>37</v>
      </c>
      <c r="B22" s="68"/>
      <c r="C22" s="63"/>
      <c r="D22" s="14">
        <v>0</v>
      </c>
      <c r="E22" s="14">
        <v>0</v>
      </c>
      <c r="F22" s="14">
        <v>0</v>
      </c>
    </row>
    <row r="23" spans="1:8" x14ac:dyDescent="0.2">
      <c r="A23" s="33" t="s">
        <v>26</v>
      </c>
      <c r="B23" s="20"/>
      <c r="C23" s="69"/>
      <c r="D23" s="70">
        <f>D22*12</f>
        <v>0</v>
      </c>
      <c r="E23" s="70">
        <f>E22*12</f>
        <v>0</v>
      </c>
      <c r="F23" s="70">
        <f>F22*12</f>
        <v>0</v>
      </c>
    </row>
    <row r="24" spans="1:8" x14ac:dyDescent="0.2">
      <c r="A24" s="33" t="s">
        <v>27</v>
      </c>
      <c r="B24" s="20"/>
      <c r="C24" s="69"/>
      <c r="D24" s="70">
        <f t="shared" ref="D24:F27" si="0">D23*$D$19</f>
        <v>0</v>
      </c>
      <c r="E24" s="70">
        <f t="shared" si="0"/>
        <v>0</v>
      </c>
      <c r="F24" s="70">
        <f t="shared" si="0"/>
        <v>0</v>
      </c>
    </row>
    <row r="25" spans="1:8" x14ac:dyDescent="0.2">
      <c r="A25" s="33" t="s">
        <v>28</v>
      </c>
      <c r="B25" s="20"/>
      <c r="C25" s="69"/>
      <c r="D25" s="70">
        <f t="shared" si="0"/>
        <v>0</v>
      </c>
      <c r="E25" s="70">
        <f t="shared" si="0"/>
        <v>0</v>
      </c>
      <c r="F25" s="70">
        <f t="shared" si="0"/>
        <v>0</v>
      </c>
    </row>
    <row r="26" spans="1:8" x14ac:dyDescent="0.2">
      <c r="A26" s="33" t="s">
        <v>29</v>
      </c>
      <c r="B26" s="20"/>
      <c r="C26" s="69"/>
      <c r="D26" s="70">
        <f t="shared" si="0"/>
        <v>0</v>
      </c>
      <c r="E26" s="70">
        <f t="shared" si="0"/>
        <v>0</v>
      </c>
      <c r="F26" s="70">
        <f t="shared" si="0"/>
        <v>0</v>
      </c>
    </row>
    <row r="27" spans="1:8" x14ac:dyDescent="0.2">
      <c r="A27" s="33" t="s">
        <v>30</v>
      </c>
      <c r="B27" s="20"/>
      <c r="C27" s="69"/>
      <c r="D27" s="70">
        <f t="shared" si="0"/>
        <v>0</v>
      </c>
      <c r="E27" s="70">
        <f t="shared" si="0"/>
        <v>0</v>
      </c>
      <c r="F27" s="70">
        <f t="shared" si="0"/>
        <v>0</v>
      </c>
    </row>
    <row r="28" spans="1:8" x14ac:dyDescent="0.2">
      <c r="A28" s="22" t="s">
        <v>35</v>
      </c>
      <c r="B28" s="23"/>
      <c r="C28" s="22"/>
      <c r="D28" s="102">
        <f>((D23+D24+D25+D26+D27)*D15)+((E23+E24+E25+E26+E27)*E15)+((F23+F24+F25+F26+F27)*F15)</f>
        <v>0</v>
      </c>
      <c r="E28" s="103"/>
      <c r="F28" s="104"/>
    </row>
    <row r="29" spans="1:8" s="6" customFormat="1" x14ac:dyDescent="0.2">
      <c r="A29" s="15"/>
      <c r="B29" s="16"/>
      <c r="C29" s="17"/>
      <c r="D29" s="17"/>
      <c r="E29" s="17"/>
      <c r="F29" s="17"/>
    </row>
    <row r="30" spans="1:8" x14ac:dyDescent="0.2">
      <c r="A30" s="65" t="s">
        <v>24</v>
      </c>
      <c r="B30" s="67"/>
      <c r="C30" s="63"/>
      <c r="D30" s="21">
        <v>0</v>
      </c>
      <c r="E30" s="21">
        <v>0</v>
      </c>
      <c r="F30" s="21">
        <v>0</v>
      </c>
    </row>
    <row r="31" spans="1:8" x14ac:dyDescent="0.2">
      <c r="A31" s="33" t="s">
        <v>16</v>
      </c>
      <c r="B31" s="68"/>
      <c r="C31" s="69"/>
      <c r="D31" s="89">
        <v>12</v>
      </c>
      <c r="E31" s="90"/>
      <c r="F31" s="91"/>
    </row>
    <row r="32" spans="1:8" x14ac:dyDescent="0.2">
      <c r="A32" s="22"/>
      <c r="B32" s="23"/>
      <c r="C32" s="22"/>
      <c r="D32" s="102">
        <f>(D30*D31)+(E30*D31)+(F30*D31)</f>
        <v>0</v>
      </c>
      <c r="E32" s="103"/>
      <c r="F32" s="104"/>
    </row>
    <row r="33" spans="1:9" x14ac:dyDescent="0.2">
      <c r="A33" s="24"/>
      <c r="B33" s="25"/>
      <c r="C33" s="24"/>
      <c r="D33" s="24"/>
      <c r="E33" s="26"/>
      <c r="F33" s="26"/>
      <c r="G33" s="32"/>
      <c r="H33" s="32"/>
      <c r="I33" s="32"/>
    </row>
    <row r="34" spans="1:9" s="6" customFormat="1" x14ac:dyDescent="0.2">
      <c r="A34" s="71" t="s">
        <v>7</v>
      </c>
      <c r="B34" s="18"/>
      <c r="C34" s="50"/>
      <c r="D34" s="59" t="s">
        <v>14</v>
      </c>
      <c r="E34" s="59" t="s">
        <v>14</v>
      </c>
      <c r="F34" s="59" t="s">
        <v>14</v>
      </c>
    </row>
    <row r="35" spans="1:9" x14ac:dyDescent="0.2">
      <c r="A35" s="33" t="s">
        <v>21</v>
      </c>
      <c r="B35" s="67"/>
      <c r="C35" s="63"/>
      <c r="D35" s="62">
        <v>0</v>
      </c>
      <c r="E35" s="62">
        <v>0</v>
      </c>
      <c r="F35" s="62">
        <v>0</v>
      </c>
    </row>
    <row r="36" spans="1:9" x14ac:dyDescent="0.2">
      <c r="A36" s="33" t="s">
        <v>16</v>
      </c>
      <c r="B36" s="68"/>
      <c r="C36" s="69"/>
      <c r="D36" s="89">
        <v>5000</v>
      </c>
      <c r="E36" s="90"/>
      <c r="F36" s="91"/>
    </row>
    <row r="37" spans="1:9" x14ac:dyDescent="0.2">
      <c r="A37" s="22"/>
      <c r="B37" s="23"/>
      <c r="C37" s="22"/>
      <c r="D37" s="99">
        <f>(D35+E35+F35)*D36</f>
        <v>0</v>
      </c>
      <c r="E37" s="100"/>
      <c r="F37" s="101"/>
    </row>
    <row r="38" spans="1:9" x14ac:dyDescent="0.2">
      <c r="A38" s="24"/>
      <c r="B38" s="25"/>
      <c r="C38" s="24"/>
      <c r="D38" s="34"/>
      <c r="E38" s="35"/>
      <c r="F38" s="35"/>
      <c r="G38" s="6"/>
      <c r="H38" s="6"/>
      <c r="I38" s="6"/>
    </row>
    <row r="39" spans="1:9" s="6" customFormat="1" x14ac:dyDescent="0.2">
      <c r="A39" s="71" t="s">
        <v>7</v>
      </c>
      <c r="B39" s="18"/>
      <c r="C39" s="50"/>
      <c r="D39" s="59" t="s">
        <v>14</v>
      </c>
      <c r="E39" s="59" t="s">
        <v>14</v>
      </c>
      <c r="F39" s="59" t="s">
        <v>14</v>
      </c>
    </row>
    <row r="40" spans="1:9" x14ac:dyDescent="0.2">
      <c r="A40" s="33" t="s">
        <v>22</v>
      </c>
      <c r="B40" s="67"/>
      <c r="C40" s="69"/>
      <c r="D40" s="62">
        <v>0</v>
      </c>
      <c r="E40" s="62">
        <v>0</v>
      </c>
      <c r="F40" s="62">
        <v>0</v>
      </c>
    </row>
    <row r="41" spans="1:9" x14ac:dyDescent="0.2">
      <c r="A41" s="33" t="s">
        <v>16</v>
      </c>
      <c r="B41" s="68"/>
      <c r="C41" s="69"/>
      <c r="D41" s="89">
        <v>500</v>
      </c>
      <c r="E41" s="90"/>
      <c r="F41" s="91"/>
    </row>
    <row r="42" spans="1:9" x14ac:dyDescent="0.2">
      <c r="A42" s="22"/>
      <c r="B42" s="23"/>
      <c r="C42" s="22"/>
      <c r="D42" s="99">
        <f>(D40+E40+F40)*D41</f>
        <v>0</v>
      </c>
      <c r="E42" s="100"/>
      <c r="F42" s="101"/>
    </row>
    <row r="43" spans="1:9" x14ac:dyDescent="0.2">
      <c r="A43" s="24"/>
      <c r="B43" s="25"/>
      <c r="C43" s="24"/>
      <c r="D43" s="34"/>
      <c r="E43" s="35"/>
      <c r="F43" s="35"/>
      <c r="G43" s="6"/>
      <c r="H43" s="6"/>
      <c r="I43" s="6"/>
    </row>
    <row r="44" spans="1:9" ht="75" customHeight="1" x14ac:dyDescent="0.2">
      <c r="A44" s="29" t="s">
        <v>3</v>
      </c>
      <c r="B44" s="36"/>
      <c r="C44" s="92">
        <f>(D17+D37+D32+D28)-D42</f>
        <v>0</v>
      </c>
      <c r="D44" s="92"/>
      <c r="E44" s="93" t="s">
        <v>36</v>
      </c>
      <c r="F44" s="94"/>
      <c r="G44" s="6"/>
      <c r="H44" s="6"/>
      <c r="I44" s="6"/>
    </row>
    <row r="45" spans="1:9" x14ac:dyDescent="0.2">
      <c r="A45" s="37"/>
      <c r="B45" s="38"/>
      <c r="C45" s="39"/>
      <c r="D45" s="40"/>
      <c r="E45" s="41"/>
      <c r="F45" s="41"/>
      <c r="G45" s="6"/>
      <c r="H45" s="6"/>
      <c r="I45" s="6"/>
    </row>
    <row r="46" spans="1:9" ht="38" customHeight="1" x14ac:dyDescent="0.2">
      <c r="A46" s="29" t="s">
        <v>4</v>
      </c>
      <c r="B46" s="42"/>
      <c r="C46" s="95"/>
      <c r="D46" s="96"/>
      <c r="E46" s="41"/>
      <c r="F46" s="41"/>
      <c r="G46" s="6"/>
      <c r="H46" s="6"/>
      <c r="I46" s="6"/>
    </row>
    <row r="47" spans="1:9" x14ac:dyDescent="0.2">
      <c r="A47" s="43"/>
      <c r="B47" s="44"/>
      <c r="C47" s="45"/>
      <c r="D47" s="45"/>
      <c r="E47" s="6"/>
      <c r="F47" s="6"/>
      <c r="G47" s="6"/>
      <c r="H47" s="6"/>
      <c r="I47" s="6"/>
    </row>
    <row r="48" spans="1:9" x14ac:dyDescent="0.2">
      <c r="A48" s="6"/>
      <c r="B48" s="46"/>
      <c r="C48" s="6"/>
      <c r="D48" s="6"/>
      <c r="E48" s="47"/>
      <c r="F48" s="47"/>
      <c r="G48" s="6"/>
      <c r="H48" s="6"/>
      <c r="I48" s="6"/>
    </row>
  </sheetData>
  <sheetProtection algorithmName="SHA-512" hashValue="BLhpZCuPOCSc2y8bdybhumh7sIGIlJqZ+8zbQe2EDu3wigBdgSnGvsPMFDcQ4/DEUTTL34wGQ8xCsXQIBM4dlg==" saltValue="hbWI+HD9vfNsqptfVuR96w==" spinCount="100000" sheet="1" objects="1" scenarios="1"/>
  <mergeCells count="12">
    <mergeCell ref="D10:F10"/>
    <mergeCell ref="C44:D44"/>
    <mergeCell ref="E44:F44"/>
    <mergeCell ref="C46:D46"/>
    <mergeCell ref="D17:F17"/>
    <mergeCell ref="D42:F42"/>
    <mergeCell ref="D37:F37"/>
    <mergeCell ref="D36:F36"/>
    <mergeCell ref="D41:F41"/>
    <mergeCell ref="D31:F31"/>
    <mergeCell ref="D32:F32"/>
    <mergeCell ref="D28:F28"/>
  </mergeCells>
  <dataValidations count="1">
    <dataValidation type="decimal" allowBlank="1" showInputMessage="1" showErrorMessage="1" sqref="C19" xr:uid="{B409771F-66BE-4243-B570-B30CA575E115}">
      <formula1>0</formula1>
      <formula2>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Werkblad A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>Copyright BiC
</dc:description>
  <cp:lastModifiedBy>Saskia Roos</cp:lastModifiedBy>
  <dcterms:created xsi:type="dcterms:W3CDTF">2018-03-14T10:16:28Z</dcterms:created>
  <dcterms:modified xsi:type="dcterms:W3CDTF">2020-12-22T11:10:36Z</dcterms:modified>
  <cp:category/>
</cp:coreProperties>
</file>