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L:\Planning en Control\Coordinatie Aanbestedingen\Inkoopjaarplannen\Inkoopjaarplan 2021\Warme- koude drankenautomaten\3. Aanbestedingsdocument\"/>
    </mc:Choice>
  </mc:AlternateContent>
  <xr:revisionPtr revIDLastSave="0" documentId="13_ncr:1_{6F91940F-6935-4795-90F4-8B3553ADF507}" xr6:coauthVersionLast="44" xr6:coauthVersionMax="44" xr10:uidLastSave="{00000000-0000-0000-0000-000000000000}"/>
  <bookViews>
    <workbookView xWindow="-120" yWindow="-120" windowWidth="38460" windowHeight="20490" xr2:uid="{00000000-000D-0000-FFFF-FFFF00000000}"/>
  </bookViews>
  <sheets>
    <sheet name="Beoordelingsfase 1" sheetId="1" r:id="rId1"/>
    <sheet name="Beoordelingsfase 2" sheetId="2" r:id="rId2"/>
  </sheets>
  <definedNames>
    <definedName name="Gunningscriteria1" localSheetId="0">'Beoordelingsfase 1'!$T$14:$U$18</definedName>
    <definedName name="Gunningscriteria2" localSheetId="0">'Beoordelingsfase 1'!$T$21:$U$25</definedName>
    <definedName name="Gunningscriteria3" localSheetId="0">'Beoordelingsfase 1'!$T$28:$U$32</definedName>
    <definedName name="Gunningscriteria4" localSheetId="0">'Beoordelingsfase 1'!#REF!</definedName>
    <definedName name="Gunningscriteria5">'Beoordelingsfase 1'!#REF!</definedName>
    <definedName name="Gunningscriteria6">'Beoordelingsfase 1'!#REF!</definedName>
    <definedName name="score">'Beoordelingsfase 1'!$T$14:$T$18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15" i="2" l="1"/>
  <c r="C14" i="2"/>
  <c r="D14" i="2" s="1"/>
  <c r="C12" i="2"/>
  <c r="D12" i="2" s="1"/>
  <c r="C11" i="2"/>
  <c r="D11" i="2" s="1"/>
  <c r="D15" i="2"/>
  <c r="C19" i="2" l="1"/>
  <c r="C20" i="2"/>
  <c r="G14" i="1"/>
  <c r="A36" i="1" l="1"/>
  <c r="N20" i="1" l="1"/>
  <c r="N27" i="1" s="1"/>
  <c r="O20" i="1"/>
  <c r="O27" i="1" s="1"/>
  <c r="P20" i="1"/>
  <c r="P27" i="1" s="1"/>
  <c r="Q20" i="1"/>
  <c r="Q27" i="1" s="1"/>
  <c r="R20" i="1"/>
  <c r="R27" i="1" s="1"/>
  <c r="A40" i="1" l="1"/>
  <c r="A39" i="1"/>
  <c r="A32" i="1"/>
  <c r="A31" i="1"/>
  <c r="G32" i="1"/>
  <c r="G31" i="1"/>
  <c r="A25" i="1"/>
  <c r="A24" i="1"/>
  <c r="G25" i="1"/>
  <c r="G24" i="1"/>
  <c r="A18" i="1"/>
  <c r="G18" i="1"/>
  <c r="A17" i="1"/>
  <c r="G17" i="1"/>
  <c r="A38" i="1" l="1"/>
  <c r="A37" i="1"/>
  <c r="U32" i="1"/>
  <c r="U31" i="1"/>
  <c r="G30" i="1"/>
  <c r="A30" i="1"/>
  <c r="U30" i="1"/>
  <c r="G29" i="1"/>
  <c r="A29" i="1"/>
  <c r="U29" i="1"/>
  <c r="G28" i="1"/>
  <c r="A28" i="1"/>
  <c r="U28" i="1"/>
  <c r="C28" i="1" s="1"/>
  <c r="I27" i="1"/>
  <c r="U25" i="1"/>
  <c r="U24" i="1"/>
  <c r="G23" i="1"/>
  <c r="A23" i="1"/>
  <c r="U23" i="1"/>
  <c r="C23" i="1" s="1"/>
  <c r="G22" i="1"/>
  <c r="A22" i="1"/>
  <c r="U22" i="1"/>
  <c r="G21" i="1"/>
  <c r="A21" i="1"/>
  <c r="U21" i="1"/>
  <c r="M20" i="1"/>
  <c r="M27" i="1" s="1"/>
  <c r="L20" i="1"/>
  <c r="L27" i="1" s="1"/>
  <c r="K20" i="1"/>
  <c r="K27" i="1" s="1"/>
  <c r="J20" i="1"/>
  <c r="J27" i="1" s="1"/>
  <c r="I20" i="1"/>
  <c r="U18" i="1"/>
  <c r="U17" i="1"/>
  <c r="G16" i="1"/>
  <c r="A16" i="1"/>
  <c r="U16" i="1"/>
  <c r="G15" i="1"/>
  <c r="A15" i="1"/>
  <c r="U15" i="1"/>
  <c r="A14" i="1"/>
  <c r="U14" i="1"/>
  <c r="V22" i="1" l="1"/>
  <c r="C22" i="1"/>
  <c r="V25" i="1"/>
  <c r="C25" i="1"/>
  <c r="V21" i="1"/>
  <c r="C21" i="1"/>
  <c r="V24" i="1"/>
  <c r="C24" i="1"/>
  <c r="V29" i="1"/>
  <c r="C29" i="1"/>
  <c r="V18" i="1"/>
  <c r="V28" i="1"/>
  <c r="V32" i="1"/>
  <c r="C32" i="1"/>
  <c r="V17" i="1"/>
  <c r="V15" i="1"/>
  <c r="C30" i="1"/>
  <c r="V14" i="1"/>
  <c r="V31" i="1"/>
  <c r="C31" i="1"/>
  <c r="C15" i="1"/>
  <c r="V23" i="1"/>
  <c r="C16" i="1"/>
  <c r="C18" i="1"/>
  <c r="C17" i="1"/>
  <c r="V16" i="1"/>
  <c r="C14" i="1"/>
  <c r="V30" i="1"/>
  <c r="C38" i="1" l="1"/>
  <c r="C37" i="1"/>
  <c r="C40" i="1"/>
  <c r="C36" i="1"/>
  <c r="C39" i="1"/>
</calcChain>
</file>

<file path=xl/sharedStrings.xml><?xml version="1.0" encoding="utf-8"?>
<sst xmlns="http://schemas.openxmlformats.org/spreadsheetml/2006/main" count="68" uniqueCount="47">
  <si>
    <t>Fictieve waarde</t>
  </si>
  <si>
    <t xml:space="preserve">Leverancier </t>
  </si>
  <si>
    <t>Prijs offerte</t>
  </si>
  <si>
    <t>Vul één cijfer in per leverancier per onderdeel.</t>
  </si>
  <si>
    <t>kwaliteitswaarde</t>
  </si>
  <si>
    <t>Convergentie</t>
  </si>
  <si>
    <t>Individuele Scores</t>
  </si>
  <si>
    <t>Scoremogelijkheden</t>
  </si>
  <si>
    <t>Consensus</t>
  </si>
  <si>
    <t>Gemiddelde</t>
  </si>
  <si>
    <t>Leverancier</t>
  </si>
  <si>
    <t>Totaal fictieve waarde</t>
  </si>
  <si>
    <t>Proces bij gelijke score</t>
  </si>
  <si>
    <t>Cijfer</t>
  </si>
  <si>
    <t>Waardering</t>
  </si>
  <si>
    <t>Uitmuntend (maximale meerwaarde)</t>
  </si>
  <si>
    <t>Goed (aanzienlijke meerwaarde)</t>
  </si>
  <si>
    <t>Voldoende (geen meerwaarde)</t>
  </si>
  <si>
    <t>Onvoldoende (aanzienlijke minderwaarde)</t>
  </si>
  <si>
    <t>Zeer slecht (maximale minderwaarde)</t>
  </si>
  <si>
    <t>Alpha</t>
  </si>
  <si>
    <t>Bravo</t>
  </si>
  <si>
    <t>Charlie</t>
  </si>
  <si>
    <t>Delta</t>
  </si>
  <si>
    <t>Echo</t>
  </si>
  <si>
    <t>Aap</t>
  </si>
  <si>
    <t>Noot</t>
  </si>
  <si>
    <t>Mies</t>
  </si>
  <si>
    <t>Wim</t>
  </si>
  <si>
    <t>Zus</t>
  </si>
  <si>
    <t>nvt</t>
  </si>
  <si>
    <t>Eindscore Fase 1</t>
  </si>
  <si>
    <t>Beoordeling leveranciers Fase 1</t>
  </si>
  <si>
    <t>Beoordeling leveranciers Fase 2</t>
  </si>
  <si>
    <t>Leverancier X</t>
  </si>
  <si>
    <t>Leverancier Y</t>
  </si>
  <si>
    <t>Fictieve korting</t>
  </si>
  <si>
    <t>Gem. eindscore</t>
  </si>
  <si>
    <t>Eindscore Fase 2</t>
  </si>
  <si>
    <t>Totaal virtuele inschrijfsom</t>
  </si>
  <si>
    <t xml:space="preserve">Eindscore Fase 1 </t>
  </si>
  <si>
    <t>Zie Aanbestedingsleidraad blz. 21</t>
  </si>
  <si>
    <t>K1. Implementatie</t>
  </si>
  <si>
    <t>K2. Dienstverlening</t>
  </si>
  <si>
    <t>K3. Duurzaamheid &amp; SROI</t>
  </si>
  <si>
    <t>K4. Smaaktest</t>
  </si>
  <si>
    <t>K5. Bedieningstest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</si>
</sst>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&quot;€&quot;\ * #,##0_ ;_ &quot;€&quot;\ * \-#,##0_ ;_ &quot;€&quot;\ * &quot;-&quot;??_ ;_ @_ "/>
    <numFmt numFmtId="165" formatCode="0.0"/>
    <numFmt numFmtId="166" formatCode="_ * #,##0_ ;_ * \-#,##0_ ;_ * &quot;-&quot;??_ ;_ @_ "/>
    <numFmt numFmtId="167" formatCode="&quot;€&quot;\ #,##0.00"/>
    <numFmt numFmtId="168" formatCode="&quot;€&quot;\ #,##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rgb="FFFF0000"/>
      <name val="Calibri"/>
      <family val="2"/>
      <scheme val="minor"/>
    </font>
    <font>
      <i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79747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2" fillId="2" borderId="2" xfId="0" applyFont="1" applyFill="1" applyBorder="1" applyAlignment="1">
      <alignment horizontal="left" vertical="center"/>
    </xf>
    <xf numFmtId="44" fontId="0" fillId="3" borderId="4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0" borderId="0" xfId="0" applyBorder="1" applyAlignment="1">
      <alignment vertical="center"/>
    </xf>
    <xf numFmtId="0" fontId="0" fillId="0" borderId="0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7" fillId="2" borderId="2" xfId="0" applyFont="1" applyFill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4" fillId="4" borderId="1" xfId="0" applyFont="1" applyFill="1" applyBorder="1" applyAlignment="1">
      <alignment vertical="center"/>
    </xf>
    <xf numFmtId="0" fontId="4" fillId="4" borderId="3" xfId="0" applyFont="1" applyFill="1" applyBorder="1" applyAlignment="1">
      <alignment horizontal="center" vertical="center"/>
    </xf>
    <xf numFmtId="9" fontId="4" fillId="4" borderId="2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164" fontId="0" fillId="0" borderId="5" xfId="0" applyNumberFormat="1" applyBorder="1" applyAlignment="1">
      <alignment horizontal="left" vertical="center"/>
    </xf>
    <xf numFmtId="9" fontId="0" fillId="0" borderId="4" xfId="0" applyNumberForma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4" xfId="0" applyFont="1" applyBorder="1" applyAlignment="1">
      <alignment horizontal="center" vertical="center"/>
    </xf>
    <xf numFmtId="44" fontId="0" fillId="0" borderId="4" xfId="0" applyNumberFormat="1" applyFont="1" applyBorder="1" applyAlignment="1">
      <alignment horizontal="center" vertical="center"/>
    </xf>
    <xf numFmtId="165" fontId="0" fillId="0" borderId="3" xfId="0" applyNumberFormat="1" applyBorder="1" applyAlignment="1">
      <alignment horizontal="center" vertical="center"/>
    </xf>
    <xf numFmtId="165" fontId="0" fillId="0" borderId="0" xfId="0" applyNumberForma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164" fontId="0" fillId="0" borderId="4" xfId="0" applyNumberFormat="1" applyBorder="1" applyAlignment="1">
      <alignment horizontal="left" vertical="center"/>
    </xf>
    <xf numFmtId="0" fontId="0" fillId="0" borderId="7" xfId="0" applyBorder="1" applyAlignment="1">
      <alignment vertical="center"/>
    </xf>
    <xf numFmtId="165" fontId="0" fillId="0" borderId="0" xfId="0" applyNumberForma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8" fillId="4" borderId="1" xfId="0" applyFont="1" applyFill="1" applyBorder="1" applyAlignment="1">
      <alignment vertical="center"/>
    </xf>
    <xf numFmtId="0" fontId="8" fillId="4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5" fillId="2" borderId="2" xfId="0" applyFont="1" applyFill="1" applyBorder="1" applyAlignment="1">
      <alignment vertical="center"/>
    </xf>
    <xf numFmtId="44" fontId="0" fillId="0" borderId="0" xfId="0" applyNumberFormat="1" applyAlignment="1">
      <alignment vertical="center"/>
    </xf>
    <xf numFmtId="0" fontId="9" fillId="0" borderId="0" xfId="0" applyFont="1" applyFill="1" applyBorder="1" applyAlignment="1">
      <alignment horizontal="left" vertical="center"/>
    </xf>
    <xf numFmtId="166" fontId="9" fillId="0" borderId="0" xfId="1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  <xf numFmtId="0" fontId="0" fillId="0" borderId="0" xfId="0" quotePrefix="1" applyFill="1" applyAlignment="1">
      <alignment vertical="center"/>
    </xf>
    <xf numFmtId="0" fontId="0" fillId="0" borderId="0" xfId="0" applyFill="1" applyAlignment="1">
      <alignment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4" borderId="5" xfId="0" applyFont="1" applyFill="1" applyBorder="1" applyAlignment="1">
      <alignment horizontal="center" vertical="center"/>
    </xf>
    <xf numFmtId="0" fontId="0" fillId="4" borderId="4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vertical="center"/>
    </xf>
    <xf numFmtId="0" fontId="2" fillId="2" borderId="9" xfId="0" applyFont="1" applyFill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0" fontId="9" fillId="0" borderId="0" xfId="0" applyFont="1"/>
    <xf numFmtId="0" fontId="0" fillId="0" borderId="4" xfId="0" applyBorder="1"/>
    <xf numFmtId="167" fontId="8" fillId="0" borderId="4" xfId="0" applyNumberFormat="1" applyFont="1" applyFill="1" applyBorder="1" applyAlignment="1">
      <alignment horizontal="center" vertical="center"/>
    </xf>
    <xf numFmtId="167" fontId="9" fillId="0" borderId="4" xfId="0" applyNumberFormat="1" applyFont="1" applyFill="1" applyBorder="1" applyAlignment="1">
      <alignment horizontal="center"/>
    </xf>
    <xf numFmtId="167" fontId="9" fillId="0" borderId="4" xfId="0" applyNumberFormat="1" applyFont="1" applyFill="1" applyBorder="1" applyAlignment="1">
      <alignment horizontal="center" vertical="center"/>
    </xf>
    <xf numFmtId="0" fontId="0" fillId="0" borderId="5" xfId="0" applyBorder="1"/>
    <xf numFmtId="9" fontId="4" fillId="4" borderId="3" xfId="0" applyNumberFormat="1" applyFont="1" applyFill="1" applyBorder="1" applyAlignment="1">
      <alignment horizontal="center" vertical="center"/>
    </xf>
    <xf numFmtId="167" fontId="0" fillId="0" borderId="5" xfId="0" applyNumberFormat="1" applyBorder="1" applyAlignment="1">
      <alignment horizontal="center" vertical="center"/>
    </xf>
    <xf numFmtId="167" fontId="0" fillId="0" borderId="4" xfId="0" applyNumberFormat="1" applyBorder="1" applyAlignment="1">
      <alignment horizontal="center" vertical="center"/>
    </xf>
    <xf numFmtId="167" fontId="0" fillId="0" borderId="11" xfId="0" applyNumberFormat="1" applyBorder="1" applyAlignment="1">
      <alignment horizontal="center" vertical="center"/>
    </xf>
    <xf numFmtId="2" fontId="0" fillId="6" borderId="5" xfId="0" applyNumberFormat="1" applyFill="1" applyBorder="1" applyAlignment="1">
      <alignment horizontal="center"/>
    </xf>
    <xf numFmtId="2" fontId="0" fillId="6" borderId="11" xfId="0" applyNumberFormat="1" applyFill="1" applyBorder="1" applyAlignment="1">
      <alignment horizontal="center"/>
    </xf>
    <xf numFmtId="2" fontId="0" fillId="6" borderId="4" xfId="0" applyNumberFormat="1" applyFill="1" applyBorder="1" applyAlignment="1">
      <alignment horizontal="center"/>
    </xf>
    <xf numFmtId="0" fontId="7" fillId="2" borderId="0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168" fontId="0" fillId="0" borderId="5" xfId="0" applyNumberFormat="1" applyBorder="1" applyAlignment="1">
      <alignment horizontal="center" vertical="center"/>
    </xf>
    <xf numFmtId="168" fontId="0" fillId="0" borderId="11" xfId="0" applyNumberFormat="1" applyBorder="1" applyAlignment="1">
      <alignment horizontal="center" vertical="center"/>
    </xf>
    <xf numFmtId="168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0" fillId="3" borderId="1" xfId="0" applyFill="1" applyBorder="1" applyAlignment="1">
      <alignment horizontal="left" vertical="center"/>
    </xf>
    <xf numFmtId="0" fontId="0" fillId="3" borderId="2" xfId="0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/>
    </xf>
    <xf numFmtId="44" fontId="0" fillId="3" borderId="1" xfId="0" applyNumberFormat="1" applyFill="1" applyBorder="1" applyAlignment="1">
      <alignment horizontal="center" vertical="center"/>
    </xf>
    <xf numFmtId="44" fontId="0" fillId="3" borderId="2" xfId="0" applyNumberForma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right" vertical="center"/>
    </xf>
    <xf numFmtId="0" fontId="8" fillId="4" borderId="2" xfId="0" applyFont="1" applyFill="1" applyBorder="1" applyAlignment="1">
      <alignment horizontal="right" vertical="center"/>
    </xf>
    <xf numFmtId="0" fontId="9" fillId="5" borderId="1" xfId="0" applyFont="1" applyFill="1" applyBorder="1" applyAlignment="1">
      <alignment horizontal="left" vertical="center"/>
    </xf>
    <xf numFmtId="0" fontId="9" fillId="5" borderId="2" xfId="0" applyFont="1" applyFill="1" applyBorder="1" applyAlignment="1">
      <alignment horizontal="left" vertical="center"/>
    </xf>
    <xf numFmtId="43" fontId="9" fillId="5" borderId="1" xfId="1" applyFont="1" applyFill="1" applyBorder="1" applyAlignment="1">
      <alignment horizontal="center" vertical="center"/>
    </xf>
    <xf numFmtId="43" fontId="9" fillId="5" borderId="2" xfId="1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9" fillId="0" borderId="4" xfId="0" applyFont="1" applyFill="1" applyBorder="1" applyAlignment="1">
      <alignment horizontal="left"/>
    </xf>
  </cellXfs>
  <cellStyles count="2">
    <cellStyle name="Komma" xfId="1" builtinId="3"/>
    <cellStyle name="Standaard" xfId="0" builtinId="0"/>
  </cellStyles>
  <dxfs count="90"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theme="5" tint="0.39994506668294322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theme="5" tint="0.39994506668294322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theme="5" tint="0.39994506668294322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theme="5" tint="0.39994506668294322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theme="5" tint="0.39994506668294322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theme="5" tint="0.39994506668294322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theme="5" tint="0.39994506668294322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theme="5" tint="0.39994506668294322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theme="5" tint="0.39994506668294322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theme="5" tint="0.39994506668294322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theme="5" tint="0.39994506668294322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theme="5" tint="0.39994506668294322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theme="5" tint="0.39994506668294322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theme="5" tint="0.39994506668294322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theme="5" tint="0.39994506668294322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00B050"/>
        </patternFill>
      </fill>
    </dxf>
  </dxfs>
  <tableStyles count="0" defaultTableStyle="TableStyleMedium2" defaultPivotStyle="PivotStyleLight16"/>
  <colors>
    <mruColors>
      <color rgb="FFF7974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50"/>
  <sheetViews>
    <sheetView tabSelected="1" zoomScaleNormal="100" workbookViewId="0">
      <selection activeCell="J45" sqref="J45"/>
    </sheetView>
  </sheetViews>
  <sheetFormatPr defaultColWidth="9.140625" defaultRowHeight="15" x14ac:dyDescent="0.25"/>
  <cols>
    <col min="1" max="1" width="22.140625" style="3" customWidth="1"/>
    <col min="2" max="2" width="10.5703125" style="1" customWidth="1"/>
    <col min="3" max="3" width="24.42578125" style="1" customWidth="1"/>
    <col min="4" max="4" width="4.28515625" style="1" customWidth="1"/>
    <col min="5" max="5" width="8.7109375" style="1" hidden="1" customWidth="1"/>
    <col min="6" max="6" width="2.28515625" style="1" hidden="1" customWidth="1"/>
    <col min="7" max="7" width="12.7109375" style="1" customWidth="1"/>
    <col min="8" max="8" width="1.28515625" style="1" customWidth="1"/>
    <col min="9" max="18" width="10.7109375" style="1" customWidth="1"/>
    <col min="19" max="19" width="2.140625" style="2" customWidth="1"/>
    <col min="20" max="20" width="3.42578125" style="2" customWidth="1"/>
    <col min="21" max="21" width="17.140625" style="2" bestFit="1" customWidth="1"/>
    <col min="22" max="22" width="9.7109375" style="2" customWidth="1"/>
    <col min="23" max="16384" width="9.140625" style="3"/>
  </cols>
  <sheetData>
    <row r="1" spans="1:26" x14ac:dyDescent="0.25">
      <c r="A1" s="77" t="s">
        <v>0</v>
      </c>
      <c r="B1" s="80"/>
    </row>
    <row r="2" spans="1:26" x14ac:dyDescent="0.25">
      <c r="A2" s="81">
        <v>100000</v>
      </c>
      <c r="B2" s="82"/>
    </row>
    <row r="4" spans="1:26" x14ac:dyDescent="0.25">
      <c r="A4" s="77" t="s">
        <v>1</v>
      </c>
      <c r="B4" s="78"/>
      <c r="C4" s="4" t="s">
        <v>2</v>
      </c>
      <c r="F4" s="3"/>
      <c r="G4" s="3"/>
    </row>
    <row r="5" spans="1:26" x14ac:dyDescent="0.25">
      <c r="A5" s="75" t="s">
        <v>20</v>
      </c>
      <c r="B5" s="76"/>
      <c r="C5" s="5">
        <v>0</v>
      </c>
      <c r="D5" s="2"/>
      <c r="F5" s="3"/>
      <c r="G5" s="3"/>
    </row>
    <row r="6" spans="1:26" x14ac:dyDescent="0.25">
      <c r="A6" s="75" t="s">
        <v>21</v>
      </c>
      <c r="B6" s="76"/>
      <c r="C6" s="5">
        <v>0</v>
      </c>
      <c r="D6" s="2"/>
    </row>
    <row r="7" spans="1:26" x14ac:dyDescent="0.25">
      <c r="A7" s="75" t="s">
        <v>22</v>
      </c>
      <c r="B7" s="76"/>
      <c r="C7" s="5">
        <v>0</v>
      </c>
      <c r="D7" s="2"/>
      <c r="F7" s="6"/>
    </row>
    <row r="8" spans="1:26" x14ac:dyDescent="0.25">
      <c r="A8" s="75" t="s">
        <v>23</v>
      </c>
      <c r="B8" s="76"/>
      <c r="C8" s="5">
        <v>0</v>
      </c>
      <c r="D8" s="2"/>
      <c r="F8" s="6"/>
    </row>
    <row r="9" spans="1:26" x14ac:dyDescent="0.25">
      <c r="A9" s="75" t="s">
        <v>24</v>
      </c>
      <c r="B9" s="76"/>
      <c r="C9" s="5">
        <v>0</v>
      </c>
      <c r="D9" s="2"/>
      <c r="F9" s="6"/>
    </row>
    <row r="10" spans="1:26" x14ac:dyDescent="0.25">
      <c r="A10" s="7"/>
      <c r="B10"/>
      <c r="C10" s="8"/>
    </row>
    <row r="11" spans="1:26" x14ac:dyDescent="0.25">
      <c r="A11" s="9" t="s">
        <v>3</v>
      </c>
    </row>
    <row r="12" spans="1:26" x14ac:dyDescent="0.25">
      <c r="A12" s="77" t="s">
        <v>32</v>
      </c>
      <c r="B12" s="78"/>
      <c r="C12" s="10" t="s">
        <v>4</v>
      </c>
      <c r="D12" s="11"/>
      <c r="E12" s="79" t="s">
        <v>5</v>
      </c>
      <c r="F12" s="79"/>
      <c r="G12" s="79"/>
      <c r="H12" s="11"/>
      <c r="I12" s="79" t="s">
        <v>6</v>
      </c>
      <c r="J12" s="79"/>
      <c r="K12" s="79"/>
      <c r="L12" s="79"/>
      <c r="M12" s="79"/>
      <c r="N12" s="79"/>
      <c r="O12" s="79"/>
      <c r="P12" s="79"/>
      <c r="Q12" s="79"/>
      <c r="R12" s="79"/>
    </row>
    <row r="13" spans="1:26" x14ac:dyDescent="0.25">
      <c r="A13" s="12" t="s">
        <v>42</v>
      </c>
      <c r="B13" s="13" t="s">
        <v>8</v>
      </c>
      <c r="C13" s="14">
        <v>0.1</v>
      </c>
      <c r="D13" s="15"/>
      <c r="E13" s="16"/>
      <c r="F13" s="13"/>
      <c r="G13" s="17" t="s">
        <v>9</v>
      </c>
      <c r="H13" s="15"/>
      <c r="I13" s="16" t="s">
        <v>25</v>
      </c>
      <c r="J13" s="13" t="s">
        <v>26</v>
      </c>
      <c r="K13" s="13" t="s">
        <v>27</v>
      </c>
      <c r="L13" s="13" t="s">
        <v>28</v>
      </c>
      <c r="M13" s="13" t="s">
        <v>29</v>
      </c>
      <c r="N13" s="13" t="s">
        <v>30</v>
      </c>
      <c r="O13" s="13" t="s">
        <v>30</v>
      </c>
      <c r="P13" s="13" t="s">
        <v>30</v>
      </c>
      <c r="Q13" s="13" t="s">
        <v>30</v>
      </c>
      <c r="R13" s="17" t="s">
        <v>30</v>
      </c>
      <c r="T13" s="83" t="s">
        <v>7</v>
      </c>
      <c r="U13" s="84"/>
      <c r="V13" s="85"/>
    </row>
    <row r="14" spans="1:26" x14ac:dyDescent="0.25">
      <c r="A14" s="20" t="str">
        <f>$A$5</f>
        <v>Alpha</v>
      </c>
      <c r="B14" s="21">
        <v>6</v>
      </c>
      <c r="C14" s="22">
        <f>VLOOKUP(B14,Gunningscriteria1,2,0)</f>
        <v>0</v>
      </c>
      <c r="D14" s="11"/>
      <c r="E14" s="23"/>
      <c r="F14" s="23"/>
      <c r="G14" s="23">
        <f>IFERROR(AVERAGE(I14:R14),"")</f>
        <v>6</v>
      </c>
      <c r="H14" s="24"/>
      <c r="I14" s="25">
        <v>6</v>
      </c>
      <c r="J14" s="26">
        <v>6</v>
      </c>
      <c r="K14" s="26">
        <v>6</v>
      </c>
      <c r="L14" s="26">
        <v>6</v>
      </c>
      <c r="M14" s="26">
        <v>6</v>
      </c>
      <c r="N14" s="26">
        <v>6</v>
      </c>
      <c r="O14" s="26">
        <v>6</v>
      </c>
      <c r="P14" s="26">
        <v>6</v>
      </c>
      <c r="Q14" s="26">
        <v>6</v>
      </c>
      <c r="R14" s="27">
        <v>6</v>
      </c>
      <c r="T14" s="51">
        <v>2</v>
      </c>
      <c r="U14" s="18">
        <f>1*$C$13*$A$2</f>
        <v>10000</v>
      </c>
      <c r="V14" s="19">
        <f>U14/$A$2</f>
        <v>0.1</v>
      </c>
    </row>
    <row r="15" spans="1:26" x14ac:dyDescent="0.25">
      <c r="A15" s="20" t="str">
        <f>$A$6</f>
        <v>Bravo</v>
      </c>
      <c r="B15" s="21">
        <v>6</v>
      </c>
      <c r="C15" s="22">
        <f>VLOOKUP(B15,Gunningscriteria1,2,0)</f>
        <v>0</v>
      </c>
      <c r="D15" s="11"/>
      <c r="E15" s="23"/>
      <c r="F15" s="23"/>
      <c r="G15" s="23">
        <f>IFERROR(AVERAGE(I15:R15),"")</f>
        <v>6</v>
      </c>
      <c r="H15" s="24"/>
      <c r="I15" s="25">
        <v>6</v>
      </c>
      <c r="J15" s="26">
        <v>6</v>
      </c>
      <c r="K15" s="26">
        <v>6</v>
      </c>
      <c r="L15" s="26">
        <v>6</v>
      </c>
      <c r="M15" s="26">
        <v>6</v>
      </c>
      <c r="N15" s="26">
        <v>6</v>
      </c>
      <c r="O15" s="26">
        <v>6</v>
      </c>
      <c r="P15" s="26">
        <v>6</v>
      </c>
      <c r="Q15" s="26">
        <v>6</v>
      </c>
      <c r="R15" s="27">
        <v>6</v>
      </c>
      <c r="T15" s="52">
        <v>4</v>
      </c>
      <c r="U15" s="28">
        <f>0.5*$C$13*$A$2</f>
        <v>5000</v>
      </c>
      <c r="V15" s="19">
        <f>U15/$A$2</f>
        <v>0.05</v>
      </c>
      <c r="Z15" s="40"/>
    </row>
    <row r="16" spans="1:26" x14ac:dyDescent="0.25">
      <c r="A16" s="20" t="str">
        <f>$A$7</f>
        <v>Charlie</v>
      </c>
      <c r="B16" s="21">
        <v>6</v>
      </c>
      <c r="C16" s="22">
        <f>VLOOKUP(B16,Gunningscriteria1,2,0)</f>
        <v>0</v>
      </c>
      <c r="D16" s="11"/>
      <c r="E16" s="23"/>
      <c r="F16" s="23"/>
      <c r="G16" s="23">
        <f>IFERROR(AVERAGE(I16:R16),"")</f>
        <v>6</v>
      </c>
      <c r="H16" s="24"/>
      <c r="I16" s="25">
        <v>6</v>
      </c>
      <c r="J16" s="26">
        <v>6</v>
      </c>
      <c r="K16" s="26">
        <v>6</v>
      </c>
      <c r="L16" s="26">
        <v>6</v>
      </c>
      <c r="M16" s="26">
        <v>6</v>
      </c>
      <c r="N16" s="26">
        <v>6</v>
      </c>
      <c r="O16" s="26">
        <v>6</v>
      </c>
      <c r="P16" s="26">
        <v>6</v>
      </c>
      <c r="Q16" s="26">
        <v>6</v>
      </c>
      <c r="R16" s="27">
        <v>6</v>
      </c>
      <c r="T16" s="52">
        <v>6</v>
      </c>
      <c r="U16" s="28">
        <f>0*$C$13*$A$2</f>
        <v>0</v>
      </c>
      <c r="V16" s="19">
        <f>U16/$A$2</f>
        <v>0</v>
      </c>
    </row>
    <row r="17" spans="1:22" x14ac:dyDescent="0.25">
      <c r="A17" s="20" t="str">
        <f>$A$8</f>
        <v>Delta</v>
      </c>
      <c r="B17" s="21">
        <v>6</v>
      </c>
      <c r="C17" s="22">
        <f>VLOOKUP(B17,Gunningscriteria1,2,0)</f>
        <v>0</v>
      </c>
      <c r="D17" s="11"/>
      <c r="E17" s="23"/>
      <c r="F17" s="23"/>
      <c r="G17" s="23">
        <f>IFERROR(AVERAGE(I17:R17),"")</f>
        <v>6</v>
      </c>
      <c r="H17" s="24"/>
      <c r="I17" s="25">
        <v>6</v>
      </c>
      <c r="J17" s="26">
        <v>6</v>
      </c>
      <c r="K17" s="26">
        <v>6</v>
      </c>
      <c r="L17" s="26">
        <v>6</v>
      </c>
      <c r="M17" s="26">
        <v>6</v>
      </c>
      <c r="N17" s="26">
        <v>6</v>
      </c>
      <c r="O17" s="26">
        <v>6</v>
      </c>
      <c r="P17" s="26">
        <v>6</v>
      </c>
      <c r="Q17" s="26">
        <v>6</v>
      </c>
      <c r="R17" s="27">
        <v>6</v>
      </c>
      <c r="S17" s="3"/>
      <c r="T17" s="52">
        <v>8</v>
      </c>
      <c r="U17" s="28">
        <f>-0.5*$C$13*$A$2</f>
        <v>-5000</v>
      </c>
      <c r="V17" s="19">
        <f>U17/$A$2</f>
        <v>-0.05</v>
      </c>
    </row>
    <row r="18" spans="1:22" x14ac:dyDescent="0.25">
      <c r="A18" s="20" t="str">
        <f>$A$9</f>
        <v>Echo</v>
      </c>
      <c r="B18" s="21">
        <v>6</v>
      </c>
      <c r="C18" s="22">
        <f>VLOOKUP(B18,Gunningscriteria1,2,0)</f>
        <v>0</v>
      </c>
      <c r="D18" s="11"/>
      <c r="E18" s="23"/>
      <c r="F18" s="23"/>
      <c r="G18" s="23">
        <f>IFERROR(AVERAGE(I18:R18),"")</f>
        <v>6</v>
      </c>
      <c r="H18" s="24"/>
      <c r="I18" s="25">
        <v>6</v>
      </c>
      <c r="J18" s="26">
        <v>6</v>
      </c>
      <c r="K18" s="26">
        <v>6</v>
      </c>
      <c r="L18" s="26">
        <v>6</v>
      </c>
      <c r="M18" s="26">
        <v>6</v>
      </c>
      <c r="N18" s="26">
        <v>6</v>
      </c>
      <c r="O18" s="26">
        <v>6</v>
      </c>
      <c r="P18" s="26">
        <v>6</v>
      </c>
      <c r="Q18" s="26">
        <v>6</v>
      </c>
      <c r="R18" s="27">
        <v>6</v>
      </c>
      <c r="S18" s="3"/>
      <c r="T18" s="52">
        <v>10</v>
      </c>
      <c r="U18" s="28">
        <f>-1*$C$13*$A$2</f>
        <v>-10000</v>
      </c>
      <c r="V18" s="19">
        <f>U18/$A$2</f>
        <v>-0.1</v>
      </c>
    </row>
    <row r="19" spans="1:22" x14ac:dyDescent="0.25">
      <c r="A19" s="29"/>
      <c r="B19" s="11"/>
      <c r="C19" s="11"/>
      <c r="E19" s="30"/>
      <c r="F19" s="30"/>
      <c r="G19" s="30"/>
      <c r="H19" s="30"/>
      <c r="I19" s="31"/>
      <c r="J19" s="31"/>
      <c r="K19" s="31"/>
      <c r="L19" s="31"/>
      <c r="M19" s="31"/>
      <c r="N19" s="31"/>
      <c r="O19" s="31"/>
      <c r="P19" s="31"/>
      <c r="Q19" s="31"/>
      <c r="R19" s="31"/>
      <c r="T19" s="1"/>
    </row>
    <row r="20" spans="1:22" x14ac:dyDescent="0.25">
      <c r="A20" s="12" t="s">
        <v>43</v>
      </c>
      <c r="B20" s="13" t="s">
        <v>8</v>
      </c>
      <c r="C20" s="14">
        <v>0.3</v>
      </c>
      <c r="D20" s="32"/>
      <c r="E20" s="16"/>
      <c r="F20" s="13"/>
      <c r="G20" s="17" t="s">
        <v>9</v>
      </c>
      <c r="H20" s="33"/>
      <c r="I20" s="16" t="str">
        <f t="shared" ref="I20:R20" si="0">I13</f>
        <v>Aap</v>
      </c>
      <c r="J20" s="13" t="str">
        <f t="shared" si="0"/>
        <v>Noot</v>
      </c>
      <c r="K20" s="13" t="str">
        <f t="shared" si="0"/>
        <v>Mies</v>
      </c>
      <c r="L20" s="13" t="str">
        <f t="shared" si="0"/>
        <v>Wim</v>
      </c>
      <c r="M20" s="13" t="str">
        <f t="shared" si="0"/>
        <v>Zus</v>
      </c>
      <c r="N20" s="13" t="str">
        <f t="shared" si="0"/>
        <v>nvt</v>
      </c>
      <c r="O20" s="13" t="str">
        <f t="shared" si="0"/>
        <v>nvt</v>
      </c>
      <c r="P20" s="13" t="str">
        <f t="shared" si="0"/>
        <v>nvt</v>
      </c>
      <c r="Q20" s="13" t="str">
        <f t="shared" si="0"/>
        <v>nvt</v>
      </c>
      <c r="R20" s="17" t="str">
        <f t="shared" si="0"/>
        <v>nvt</v>
      </c>
      <c r="T20" s="1"/>
    </row>
    <row r="21" spans="1:22" x14ac:dyDescent="0.25">
      <c r="A21" s="20" t="str">
        <f>$A$5</f>
        <v>Alpha</v>
      </c>
      <c r="B21" s="21">
        <v>6</v>
      </c>
      <c r="C21" s="22">
        <f>VLOOKUP(B21,Gunningscriteria2,2,0)</f>
        <v>0</v>
      </c>
      <c r="D21" s="11"/>
      <c r="E21" s="23"/>
      <c r="F21" s="23"/>
      <c r="G21" s="23">
        <f>IFERROR(AVERAGE(I21:R21),"")</f>
        <v>6</v>
      </c>
      <c r="H21" s="24"/>
      <c r="I21" s="26">
        <v>6</v>
      </c>
      <c r="J21" s="26">
        <v>6</v>
      </c>
      <c r="K21" s="26">
        <v>6</v>
      </c>
      <c r="L21" s="26">
        <v>6</v>
      </c>
      <c r="M21" s="26">
        <v>6</v>
      </c>
      <c r="N21" s="26">
        <v>6</v>
      </c>
      <c r="O21" s="26">
        <v>6</v>
      </c>
      <c r="P21" s="26">
        <v>6</v>
      </c>
      <c r="Q21" s="26">
        <v>6</v>
      </c>
      <c r="R21" s="27">
        <v>6</v>
      </c>
      <c r="T21" s="52">
        <v>2</v>
      </c>
      <c r="U21" s="28">
        <f>1*$C$20*$A$2</f>
        <v>30000</v>
      </c>
      <c r="V21" s="19">
        <f>U21/$A$2</f>
        <v>0.3</v>
      </c>
    </row>
    <row r="22" spans="1:22" x14ac:dyDescent="0.25">
      <c r="A22" s="20" t="str">
        <f>$A$6</f>
        <v>Bravo</v>
      </c>
      <c r="B22" s="21">
        <v>6</v>
      </c>
      <c r="C22" s="22">
        <f>VLOOKUP(B22,Gunningscriteria2,2,0)</f>
        <v>0</v>
      </c>
      <c r="D22" s="11"/>
      <c r="E22" s="23"/>
      <c r="F22" s="23"/>
      <c r="G22" s="23">
        <f>IFERROR(AVERAGE(I22:R22),"")</f>
        <v>6</v>
      </c>
      <c r="H22" s="24"/>
      <c r="I22" s="25">
        <v>6</v>
      </c>
      <c r="J22" s="26">
        <v>6</v>
      </c>
      <c r="K22" s="26">
        <v>6</v>
      </c>
      <c r="L22" s="26">
        <v>6</v>
      </c>
      <c r="M22" s="26">
        <v>6</v>
      </c>
      <c r="N22" s="26">
        <v>6</v>
      </c>
      <c r="O22" s="26">
        <v>6</v>
      </c>
      <c r="P22" s="26">
        <v>6</v>
      </c>
      <c r="Q22" s="26">
        <v>6</v>
      </c>
      <c r="R22" s="27">
        <v>6</v>
      </c>
      <c r="T22" s="52">
        <v>4</v>
      </c>
      <c r="U22" s="28">
        <f>0.5*$C$20*$A$2</f>
        <v>15000</v>
      </c>
      <c r="V22" s="19">
        <f>U22/$A$2</f>
        <v>0.15</v>
      </c>
    </row>
    <row r="23" spans="1:22" x14ac:dyDescent="0.25">
      <c r="A23" s="20" t="str">
        <f>$A$7</f>
        <v>Charlie</v>
      </c>
      <c r="B23" s="21">
        <v>6</v>
      </c>
      <c r="C23" s="22">
        <f>VLOOKUP(B23,Gunningscriteria2,2,0)</f>
        <v>0</v>
      </c>
      <c r="D23" s="11"/>
      <c r="E23" s="23"/>
      <c r="F23" s="23"/>
      <c r="G23" s="23">
        <f>IFERROR(AVERAGE(I23:R23),"")</f>
        <v>6</v>
      </c>
      <c r="H23" s="24"/>
      <c r="I23" s="25">
        <v>6</v>
      </c>
      <c r="J23" s="26">
        <v>6</v>
      </c>
      <c r="K23" s="26">
        <v>6</v>
      </c>
      <c r="L23" s="26">
        <v>6</v>
      </c>
      <c r="M23" s="26">
        <v>6</v>
      </c>
      <c r="N23" s="26">
        <v>6</v>
      </c>
      <c r="O23" s="26">
        <v>6</v>
      </c>
      <c r="P23" s="26">
        <v>6</v>
      </c>
      <c r="Q23" s="26">
        <v>6</v>
      </c>
      <c r="R23" s="27">
        <v>6</v>
      </c>
      <c r="T23" s="52">
        <v>6</v>
      </c>
      <c r="U23" s="28">
        <f>0*$C$20*$A$2</f>
        <v>0</v>
      </c>
      <c r="V23" s="19">
        <f>U23/$A$2</f>
        <v>0</v>
      </c>
    </row>
    <row r="24" spans="1:22" x14ac:dyDescent="0.25">
      <c r="A24" s="20" t="str">
        <f>$A$8</f>
        <v>Delta</v>
      </c>
      <c r="B24" s="21">
        <v>6</v>
      </c>
      <c r="C24" s="22">
        <f>VLOOKUP(B24,Gunningscriteria2,2,0)</f>
        <v>0</v>
      </c>
      <c r="D24" s="11"/>
      <c r="E24" s="23"/>
      <c r="F24" s="23"/>
      <c r="G24" s="23">
        <f>IFERROR(AVERAGE(I24:R24),"")</f>
        <v>6</v>
      </c>
      <c r="H24" s="24"/>
      <c r="I24" s="25">
        <v>6</v>
      </c>
      <c r="J24" s="26">
        <v>6</v>
      </c>
      <c r="K24" s="26">
        <v>6</v>
      </c>
      <c r="L24" s="26">
        <v>6</v>
      </c>
      <c r="M24" s="26">
        <v>6</v>
      </c>
      <c r="N24" s="26">
        <v>6</v>
      </c>
      <c r="O24" s="26">
        <v>6</v>
      </c>
      <c r="P24" s="26">
        <v>6</v>
      </c>
      <c r="Q24" s="26">
        <v>6</v>
      </c>
      <c r="R24" s="27">
        <v>6</v>
      </c>
      <c r="T24" s="52">
        <v>8</v>
      </c>
      <c r="U24" s="28">
        <f>-0.5*$C$20*$A$2</f>
        <v>-15000</v>
      </c>
      <c r="V24" s="19">
        <f>U24/$A$2</f>
        <v>-0.15</v>
      </c>
    </row>
    <row r="25" spans="1:22" x14ac:dyDescent="0.25">
      <c r="A25" s="20" t="str">
        <f>$A$9</f>
        <v>Echo</v>
      </c>
      <c r="B25" s="21">
        <v>6</v>
      </c>
      <c r="C25" s="22">
        <f>VLOOKUP(B25,Gunningscriteria2,2,0)</f>
        <v>0</v>
      </c>
      <c r="D25" s="11"/>
      <c r="E25" s="23"/>
      <c r="F25" s="23"/>
      <c r="G25" s="23">
        <f>IFERROR(AVERAGE(I25:R25),"")</f>
        <v>6</v>
      </c>
      <c r="H25" s="24"/>
      <c r="I25" s="25">
        <v>6</v>
      </c>
      <c r="J25" s="26">
        <v>6</v>
      </c>
      <c r="K25" s="26">
        <v>6</v>
      </c>
      <c r="L25" s="26">
        <v>6</v>
      </c>
      <c r="M25" s="26">
        <v>6</v>
      </c>
      <c r="N25" s="26">
        <v>6</v>
      </c>
      <c r="O25" s="26">
        <v>6</v>
      </c>
      <c r="P25" s="26">
        <v>6</v>
      </c>
      <c r="Q25" s="26">
        <v>6</v>
      </c>
      <c r="R25" s="27">
        <v>6</v>
      </c>
      <c r="T25" s="52">
        <v>10</v>
      </c>
      <c r="U25" s="28">
        <f>-1*$C$20*$A$2</f>
        <v>-30000</v>
      </c>
      <c r="V25" s="19">
        <f>U25/$A$2</f>
        <v>-0.3</v>
      </c>
    </row>
    <row r="26" spans="1:22" x14ac:dyDescent="0.25">
      <c r="A26" s="7"/>
      <c r="B26" s="11"/>
      <c r="C26" s="11"/>
      <c r="E26" s="30"/>
      <c r="F26" s="30"/>
      <c r="G26" s="30"/>
      <c r="H26" s="30"/>
      <c r="I26" s="31"/>
      <c r="J26" s="31"/>
      <c r="K26" s="31"/>
      <c r="L26" s="31"/>
      <c r="M26" s="31"/>
      <c r="N26" s="31"/>
      <c r="O26" s="31"/>
      <c r="P26" s="31"/>
      <c r="Q26" s="31"/>
      <c r="R26" s="31"/>
      <c r="T26" s="1"/>
    </row>
    <row r="27" spans="1:22" x14ac:dyDescent="0.25">
      <c r="A27" s="12" t="s">
        <v>44</v>
      </c>
      <c r="B27" s="13" t="s">
        <v>8</v>
      </c>
      <c r="C27" s="14">
        <v>0.1</v>
      </c>
      <c r="D27" s="32"/>
      <c r="E27" s="16"/>
      <c r="F27" s="13"/>
      <c r="G27" s="17" t="s">
        <v>9</v>
      </c>
      <c r="H27" s="32"/>
      <c r="I27" s="16" t="str">
        <f>I13</f>
        <v>Aap</v>
      </c>
      <c r="J27" s="13" t="str">
        <f t="shared" ref="J27:R27" si="1">J20</f>
        <v>Noot</v>
      </c>
      <c r="K27" s="13" t="str">
        <f t="shared" si="1"/>
        <v>Mies</v>
      </c>
      <c r="L27" s="13" t="str">
        <f t="shared" si="1"/>
        <v>Wim</v>
      </c>
      <c r="M27" s="13" t="str">
        <f t="shared" si="1"/>
        <v>Zus</v>
      </c>
      <c r="N27" s="13" t="str">
        <f t="shared" si="1"/>
        <v>nvt</v>
      </c>
      <c r="O27" s="13" t="str">
        <f t="shared" si="1"/>
        <v>nvt</v>
      </c>
      <c r="P27" s="13" t="str">
        <f t="shared" si="1"/>
        <v>nvt</v>
      </c>
      <c r="Q27" s="13" t="str">
        <f t="shared" si="1"/>
        <v>nvt</v>
      </c>
      <c r="R27" s="17" t="str">
        <f t="shared" si="1"/>
        <v>nvt</v>
      </c>
      <c r="T27" s="1"/>
    </row>
    <row r="28" spans="1:22" x14ac:dyDescent="0.25">
      <c r="A28" s="20" t="str">
        <f>$A$5</f>
        <v>Alpha</v>
      </c>
      <c r="B28" s="21">
        <v>6</v>
      </c>
      <c r="C28" s="22">
        <f>VLOOKUP(B28,Gunningscriteria3,2,0)</f>
        <v>0</v>
      </c>
      <c r="D28" s="11"/>
      <c r="E28" s="23"/>
      <c r="F28" s="23"/>
      <c r="G28" s="23">
        <f>IFERROR(AVERAGE(I28:R28),"")</f>
        <v>6</v>
      </c>
      <c r="H28" s="24"/>
      <c r="I28" s="25">
        <v>6</v>
      </c>
      <c r="J28" s="26">
        <v>6</v>
      </c>
      <c r="K28" s="26">
        <v>6</v>
      </c>
      <c r="L28" s="26">
        <v>6</v>
      </c>
      <c r="M28" s="26">
        <v>6</v>
      </c>
      <c r="N28" s="26">
        <v>6</v>
      </c>
      <c r="O28" s="26">
        <v>6</v>
      </c>
      <c r="P28" s="26">
        <v>6</v>
      </c>
      <c r="Q28" s="26">
        <v>6</v>
      </c>
      <c r="R28" s="27">
        <v>6</v>
      </c>
      <c r="T28" s="52">
        <v>2</v>
      </c>
      <c r="U28" s="28">
        <f>1*$C$27*$A$2</f>
        <v>10000</v>
      </c>
      <c r="V28" s="19">
        <f>U28/$A$2</f>
        <v>0.1</v>
      </c>
    </row>
    <row r="29" spans="1:22" x14ac:dyDescent="0.25">
      <c r="A29" s="20" t="str">
        <f>$A$6</f>
        <v>Bravo</v>
      </c>
      <c r="B29" s="21">
        <v>6</v>
      </c>
      <c r="C29" s="22">
        <f>VLOOKUP(B29,Gunningscriteria3,2,0)</f>
        <v>0</v>
      </c>
      <c r="D29" s="11"/>
      <c r="E29" s="23"/>
      <c r="F29" s="23"/>
      <c r="G29" s="23">
        <f>IFERROR(AVERAGE(I29:R29),"")</f>
        <v>6</v>
      </c>
      <c r="H29" s="24"/>
      <c r="I29" s="25">
        <v>6</v>
      </c>
      <c r="J29" s="26">
        <v>6</v>
      </c>
      <c r="K29" s="26">
        <v>6</v>
      </c>
      <c r="L29" s="26">
        <v>6</v>
      </c>
      <c r="M29" s="26">
        <v>6</v>
      </c>
      <c r="N29" s="26">
        <v>6</v>
      </c>
      <c r="O29" s="26">
        <v>6</v>
      </c>
      <c r="P29" s="26">
        <v>6</v>
      </c>
      <c r="Q29" s="26">
        <v>6</v>
      </c>
      <c r="R29" s="27">
        <v>6</v>
      </c>
      <c r="S29" s="34"/>
      <c r="T29" s="52">
        <v>4</v>
      </c>
      <c r="U29" s="28">
        <f>0.5*$C$27*$A$2</f>
        <v>5000</v>
      </c>
      <c r="V29" s="19">
        <f>U29/$A$2</f>
        <v>0.05</v>
      </c>
    </row>
    <row r="30" spans="1:22" x14ac:dyDescent="0.25">
      <c r="A30" s="20" t="str">
        <f>$A$7</f>
        <v>Charlie</v>
      </c>
      <c r="B30" s="21">
        <v>6</v>
      </c>
      <c r="C30" s="22">
        <f>VLOOKUP(B30,Gunningscriteria3,2,0)</f>
        <v>0</v>
      </c>
      <c r="D30" s="11"/>
      <c r="E30" s="23"/>
      <c r="F30" s="23"/>
      <c r="G30" s="23">
        <f>IFERROR(AVERAGE(I30:R30),"")</f>
        <v>6</v>
      </c>
      <c r="H30" s="24"/>
      <c r="I30" s="25">
        <v>6</v>
      </c>
      <c r="J30" s="26">
        <v>6</v>
      </c>
      <c r="K30" s="26">
        <v>6</v>
      </c>
      <c r="L30" s="26">
        <v>6</v>
      </c>
      <c r="M30" s="26">
        <v>6</v>
      </c>
      <c r="N30" s="26">
        <v>6</v>
      </c>
      <c r="O30" s="26">
        <v>6</v>
      </c>
      <c r="P30" s="26">
        <v>6</v>
      </c>
      <c r="Q30" s="26">
        <v>6</v>
      </c>
      <c r="R30" s="27">
        <v>6</v>
      </c>
      <c r="T30" s="52">
        <v>6</v>
      </c>
      <c r="U30" s="28">
        <f>0*$C$27*$A$2</f>
        <v>0</v>
      </c>
      <c r="V30" s="19">
        <f>U30/$A$2</f>
        <v>0</v>
      </c>
    </row>
    <row r="31" spans="1:22" x14ac:dyDescent="0.25">
      <c r="A31" s="20" t="str">
        <f>$A$8</f>
        <v>Delta</v>
      </c>
      <c r="B31" s="21">
        <v>6</v>
      </c>
      <c r="C31" s="22">
        <f>VLOOKUP(B31,Gunningscriteria3,2,0)</f>
        <v>0</v>
      </c>
      <c r="D31" s="11"/>
      <c r="E31" s="23"/>
      <c r="F31" s="23"/>
      <c r="G31" s="23">
        <f>IFERROR(AVERAGE(I31:R31),"")</f>
        <v>6</v>
      </c>
      <c r="H31" s="24"/>
      <c r="I31" s="25">
        <v>6</v>
      </c>
      <c r="J31" s="26">
        <v>6</v>
      </c>
      <c r="K31" s="26">
        <v>6</v>
      </c>
      <c r="L31" s="26">
        <v>6</v>
      </c>
      <c r="M31" s="26">
        <v>6</v>
      </c>
      <c r="N31" s="26">
        <v>6</v>
      </c>
      <c r="O31" s="26">
        <v>6</v>
      </c>
      <c r="P31" s="26">
        <v>6</v>
      </c>
      <c r="Q31" s="26">
        <v>6</v>
      </c>
      <c r="R31" s="27">
        <v>6</v>
      </c>
      <c r="T31" s="52">
        <v>8</v>
      </c>
      <c r="U31" s="28">
        <f>-0.5*$C$27*$A$2</f>
        <v>-5000</v>
      </c>
      <c r="V31" s="19">
        <f>U31/$A$2</f>
        <v>-0.05</v>
      </c>
    </row>
    <row r="32" spans="1:22" x14ac:dyDescent="0.25">
      <c r="A32" s="20" t="str">
        <f>$A$9</f>
        <v>Echo</v>
      </c>
      <c r="B32" s="21">
        <v>6</v>
      </c>
      <c r="C32" s="22">
        <f>VLOOKUP(B32,Gunningscriteria3,2,0)</f>
        <v>0</v>
      </c>
      <c r="D32" s="11"/>
      <c r="E32" s="23"/>
      <c r="F32" s="23"/>
      <c r="G32" s="23">
        <f>IFERROR(AVERAGE(I32:R32),"")</f>
        <v>6</v>
      </c>
      <c r="H32" s="24"/>
      <c r="I32" s="25">
        <v>6</v>
      </c>
      <c r="J32" s="26">
        <v>6</v>
      </c>
      <c r="K32" s="26">
        <v>6</v>
      </c>
      <c r="L32" s="26">
        <v>6</v>
      </c>
      <c r="M32" s="26">
        <v>6</v>
      </c>
      <c r="N32" s="26">
        <v>6</v>
      </c>
      <c r="O32" s="26">
        <v>6</v>
      </c>
      <c r="P32" s="26">
        <v>6</v>
      </c>
      <c r="Q32" s="26">
        <v>6</v>
      </c>
      <c r="R32" s="27">
        <v>6</v>
      </c>
      <c r="T32" s="52">
        <v>10</v>
      </c>
      <c r="U32" s="28">
        <f>-1*$C$27*$A$2</f>
        <v>-10000</v>
      </c>
      <c r="V32" s="19">
        <f>U32/$A$2</f>
        <v>-0.1</v>
      </c>
    </row>
    <row r="33" spans="1:22" x14ac:dyDescent="0.25">
      <c r="I33"/>
      <c r="J33"/>
      <c r="K33"/>
      <c r="T33" s="3"/>
      <c r="U33" s="3"/>
      <c r="V33" s="3"/>
    </row>
    <row r="34" spans="1:22" ht="15.75" customHeight="1" x14ac:dyDescent="0.25">
      <c r="A34" s="37" t="s">
        <v>40</v>
      </c>
      <c r="B34" s="38"/>
      <c r="C34" s="38"/>
      <c r="D34" s="39"/>
      <c r="E34" s="3"/>
      <c r="F34" s="3"/>
      <c r="G34" s="3"/>
      <c r="L34" s="3"/>
      <c r="M34" s="3"/>
      <c r="N34" s="3"/>
      <c r="O34" s="3"/>
      <c r="P34" s="3"/>
      <c r="Q34" s="3"/>
      <c r="R34" s="3"/>
    </row>
    <row r="35" spans="1:22" x14ac:dyDescent="0.25">
      <c r="A35" s="35" t="s">
        <v>10</v>
      </c>
      <c r="B35" s="36"/>
      <c r="C35" s="86" t="s">
        <v>11</v>
      </c>
      <c r="D35" s="87"/>
      <c r="E35" s="3"/>
      <c r="F35" s="3"/>
      <c r="G35" s="3"/>
      <c r="L35" s="3"/>
      <c r="M35" s="3"/>
      <c r="N35" s="3"/>
      <c r="O35" s="3"/>
      <c r="P35" s="3"/>
      <c r="Q35" s="3"/>
      <c r="R35" s="3"/>
    </row>
    <row r="36" spans="1:22" x14ac:dyDescent="0.25">
      <c r="A36" s="88" t="str">
        <f>$A$5</f>
        <v>Alpha</v>
      </c>
      <c r="B36" s="89"/>
      <c r="C36" s="90">
        <f>C5+C14+C21+C28</f>
        <v>0</v>
      </c>
      <c r="D36" s="91"/>
      <c r="E36" s="3"/>
      <c r="F36" s="3"/>
      <c r="G36" s="3"/>
    </row>
    <row r="37" spans="1:22" x14ac:dyDescent="0.25">
      <c r="A37" s="88" t="str">
        <f>$A$6</f>
        <v>Bravo</v>
      </c>
      <c r="B37" s="89"/>
      <c r="C37" s="90">
        <f>C6+C15+C22+C29</f>
        <v>0</v>
      </c>
      <c r="D37" s="91"/>
      <c r="E37" s="3"/>
      <c r="F37" s="3"/>
      <c r="G37" s="3"/>
    </row>
    <row r="38" spans="1:22" x14ac:dyDescent="0.25">
      <c r="A38" s="88" t="str">
        <f>$A$7</f>
        <v>Charlie</v>
      </c>
      <c r="B38" s="89"/>
      <c r="C38" s="90">
        <f>C7+C16+C23+C30</f>
        <v>0</v>
      </c>
      <c r="D38" s="91"/>
      <c r="E38" s="3"/>
      <c r="F38" s="3"/>
      <c r="G38" s="3"/>
    </row>
    <row r="39" spans="1:22" x14ac:dyDescent="0.25">
      <c r="A39" s="88" t="str">
        <f>$A$8</f>
        <v>Delta</v>
      </c>
      <c r="B39" s="89"/>
      <c r="C39" s="90">
        <f>C8+C17+C24+C31</f>
        <v>0</v>
      </c>
      <c r="D39" s="91"/>
      <c r="E39" s="3"/>
      <c r="F39" s="3"/>
      <c r="G39" s="3"/>
    </row>
    <row r="40" spans="1:22" x14ac:dyDescent="0.25">
      <c r="A40" s="88" t="str">
        <f>$A$9</f>
        <v>Echo</v>
      </c>
      <c r="B40" s="89"/>
      <c r="C40" s="90">
        <f>C9+C18+C25+C32</f>
        <v>0</v>
      </c>
      <c r="D40" s="91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</row>
    <row r="41" spans="1:22" x14ac:dyDescent="0.25">
      <c r="A41" s="41"/>
      <c r="B41" s="41"/>
      <c r="C41" s="42"/>
      <c r="D41" s="42"/>
      <c r="E41" s="4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</row>
    <row r="42" spans="1:22" x14ac:dyDescent="0.25">
      <c r="A42" s="44" t="s">
        <v>12</v>
      </c>
      <c r="B42" s="41"/>
      <c r="C42" s="42"/>
      <c r="D42" s="42"/>
      <c r="E42" s="4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T42" s="3"/>
      <c r="U42" s="3"/>
      <c r="V42" s="3"/>
    </row>
    <row r="43" spans="1:22" x14ac:dyDescent="0.25">
      <c r="A43" s="45" t="s">
        <v>41</v>
      </c>
      <c r="B43" s="46"/>
      <c r="C43" s="46"/>
      <c r="D43" s="46"/>
      <c r="E43" s="4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T43" s="3"/>
      <c r="U43" s="3"/>
      <c r="V43" s="3"/>
    </row>
    <row r="44" spans="1:22" x14ac:dyDescent="0.25">
      <c r="B44" s="3"/>
      <c r="C44" s="3"/>
      <c r="D44" s="3"/>
      <c r="T44" s="3"/>
      <c r="U44" s="3"/>
      <c r="V44" s="3"/>
    </row>
    <row r="45" spans="1:22" x14ac:dyDescent="0.25">
      <c r="A45" s="49" t="s">
        <v>13</v>
      </c>
      <c r="B45" s="47" t="s">
        <v>14</v>
      </c>
      <c r="C45" s="47"/>
      <c r="D45" s="48"/>
      <c r="S45" s="3"/>
      <c r="T45" s="3"/>
      <c r="U45" s="3"/>
      <c r="V45" s="3"/>
    </row>
    <row r="46" spans="1:22" x14ac:dyDescent="0.25">
      <c r="A46" s="50">
        <v>10</v>
      </c>
      <c r="B46" s="74" t="s">
        <v>15</v>
      </c>
      <c r="C46" s="74"/>
      <c r="D46" s="74"/>
      <c r="S46" s="3"/>
    </row>
    <row r="47" spans="1:22" x14ac:dyDescent="0.25">
      <c r="A47" s="50">
        <v>8</v>
      </c>
      <c r="B47" s="74" t="s">
        <v>16</v>
      </c>
      <c r="C47" s="74"/>
      <c r="D47" s="74"/>
      <c r="S47" s="3"/>
    </row>
    <row r="48" spans="1:22" x14ac:dyDescent="0.25">
      <c r="A48" s="50">
        <v>6</v>
      </c>
      <c r="B48" s="74" t="s">
        <v>17</v>
      </c>
      <c r="C48" s="74"/>
      <c r="D48" s="74"/>
      <c r="S48" s="3"/>
    </row>
    <row r="49" spans="1:19" x14ac:dyDescent="0.25">
      <c r="A49" s="50">
        <v>4</v>
      </c>
      <c r="B49" s="74" t="s">
        <v>18</v>
      </c>
      <c r="C49" s="74"/>
      <c r="D49" s="74"/>
      <c r="S49" s="3"/>
    </row>
    <row r="50" spans="1:19" x14ac:dyDescent="0.25">
      <c r="A50" s="50">
        <v>2</v>
      </c>
      <c r="B50" s="74" t="s">
        <v>19</v>
      </c>
      <c r="C50" s="74"/>
      <c r="D50" s="74"/>
      <c r="S50" s="3"/>
    </row>
  </sheetData>
  <mergeCells count="28">
    <mergeCell ref="A38:B38"/>
    <mergeCell ref="C38:D38"/>
    <mergeCell ref="A39:B39"/>
    <mergeCell ref="A40:B40"/>
    <mergeCell ref="C39:D39"/>
    <mergeCell ref="C40:D40"/>
    <mergeCell ref="T13:V13"/>
    <mergeCell ref="C35:D35"/>
    <mergeCell ref="A36:B36"/>
    <mergeCell ref="C36:D36"/>
    <mergeCell ref="A37:B37"/>
    <mergeCell ref="C37:D37"/>
    <mergeCell ref="A7:B7"/>
    <mergeCell ref="A12:B12"/>
    <mergeCell ref="E12:G12"/>
    <mergeCell ref="I12:R12"/>
    <mergeCell ref="A1:B1"/>
    <mergeCell ref="A2:B2"/>
    <mergeCell ref="A4:B4"/>
    <mergeCell ref="A5:B5"/>
    <mergeCell ref="A6:B6"/>
    <mergeCell ref="A8:B8"/>
    <mergeCell ref="A9:B9"/>
    <mergeCell ref="B46:D46"/>
    <mergeCell ref="B47:D47"/>
    <mergeCell ref="B48:D48"/>
    <mergeCell ref="B49:D49"/>
    <mergeCell ref="B50:D50"/>
  </mergeCells>
  <conditionalFormatting sqref="J21:R23">
    <cfRule type="cellIs" dxfId="89" priority="253" operator="equal">
      <formula>10</formula>
    </cfRule>
    <cfRule type="cellIs" dxfId="88" priority="254" operator="equal">
      <formula>8</formula>
    </cfRule>
    <cfRule type="cellIs" dxfId="87" priority="255" operator="equal">
      <formula>6</formula>
    </cfRule>
    <cfRule type="cellIs" dxfId="86" priority="256" operator="equal">
      <formula>4</formula>
    </cfRule>
    <cfRule type="cellIs" dxfId="85" priority="257" operator="equal">
      <formula>2</formula>
    </cfRule>
    <cfRule type="cellIs" dxfId="84" priority="258" operator="equal">
      <formula>0</formula>
    </cfRule>
  </conditionalFormatting>
  <conditionalFormatting sqref="I28:R30">
    <cfRule type="cellIs" dxfId="83" priority="247" operator="equal">
      <formula>10</formula>
    </cfRule>
    <cfRule type="cellIs" dxfId="82" priority="248" operator="equal">
      <formula>8</formula>
    </cfRule>
    <cfRule type="cellIs" dxfId="81" priority="249" operator="equal">
      <formula>6</formula>
    </cfRule>
    <cfRule type="cellIs" dxfId="80" priority="250" operator="equal">
      <formula>4</formula>
    </cfRule>
    <cfRule type="cellIs" dxfId="79" priority="251" operator="equal">
      <formula>2</formula>
    </cfRule>
    <cfRule type="cellIs" dxfId="78" priority="252" operator="equal">
      <formula>0</formula>
    </cfRule>
  </conditionalFormatting>
  <conditionalFormatting sqref="I21:I23">
    <cfRule type="cellIs" dxfId="77" priority="229" operator="equal">
      <formula>10</formula>
    </cfRule>
    <cfRule type="cellIs" dxfId="76" priority="230" operator="equal">
      <formula>8</formula>
    </cfRule>
    <cfRule type="cellIs" dxfId="75" priority="231" operator="equal">
      <formula>6</formula>
    </cfRule>
    <cfRule type="cellIs" dxfId="74" priority="232" operator="equal">
      <formula>4</formula>
    </cfRule>
    <cfRule type="cellIs" dxfId="73" priority="233" operator="equal">
      <formula>2</formula>
    </cfRule>
    <cfRule type="cellIs" dxfId="72" priority="234" operator="equal">
      <formula>0</formula>
    </cfRule>
  </conditionalFormatting>
  <conditionalFormatting sqref="I14:R16">
    <cfRule type="cellIs" dxfId="71" priority="223" operator="equal">
      <formula>10</formula>
    </cfRule>
    <cfRule type="cellIs" dxfId="70" priority="224" operator="equal">
      <formula>8</formula>
    </cfRule>
    <cfRule type="cellIs" dxfId="69" priority="225" operator="equal">
      <formula>6</formula>
    </cfRule>
    <cfRule type="cellIs" dxfId="68" priority="226" operator="equal">
      <formula>4</formula>
    </cfRule>
    <cfRule type="cellIs" dxfId="67" priority="227" operator="equal">
      <formula>2</formula>
    </cfRule>
    <cfRule type="cellIs" dxfId="66" priority="228" operator="equal">
      <formula>0</formula>
    </cfRule>
  </conditionalFormatting>
  <conditionalFormatting sqref="B14:B16">
    <cfRule type="cellIs" dxfId="65" priority="216" operator="equal">
      <formula>10</formula>
    </cfRule>
    <cfRule type="cellIs" dxfId="64" priority="217" operator="equal">
      <formula>8</formula>
    </cfRule>
    <cfRule type="cellIs" dxfId="63" priority="218" operator="equal">
      <formula>6</formula>
    </cfRule>
    <cfRule type="cellIs" dxfId="62" priority="219" operator="equal">
      <formula>4</formula>
    </cfRule>
    <cfRule type="cellIs" dxfId="61" priority="220" operator="equal">
      <formula>2</formula>
    </cfRule>
    <cfRule type="cellIs" dxfId="60" priority="221" operator="equal">
      <formula>0</formula>
    </cfRule>
  </conditionalFormatting>
  <conditionalFormatting sqref="G14:G16">
    <cfRule type="dataBar" priority="26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{B69BE985-3CE1-4A2A-90CE-9754799E548A}</x14:id>
        </ext>
      </extLst>
    </cfRule>
  </conditionalFormatting>
  <conditionalFormatting sqref="G21:G23">
    <cfRule type="dataBar" priority="268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{F543C702-22B8-4636-9E4D-322B1A591E2B}</x14:id>
        </ext>
      </extLst>
    </cfRule>
  </conditionalFormatting>
  <conditionalFormatting sqref="G28:G30">
    <cfRule type="dataBar" priority="26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{C69777E0-F6D3-4372-9045-CF925A449C56}</x14:id>
        </ext>
      </extLst>
    </cfRule>
  </conditionalFormatting>
  <conditionalFormatting sqref="B28:B30 B21:B23">
    <cfRule type="cellIs" dxfId="59" priority="210" operator="equal">
      <formula>10</formula>
    </cfRule>
    <cfRule type="cellIs" dxfId="58" priority="211" operator="equal">
      <formula>8</formula>
    </cfRule>
    <cfRule type="cellIs" dxfId="57" priority="212" operator="equal">
      <formula>6</formula>
    </cfRule>
    <cfRule type="cellIs" dxfId="56" priority="213" operator="equal">
      <formula>4</formula>
    </cfRule>
    <cfRule type="cellIs" dxfId="55" priority="214" operator="equal">
      <formula>2</formula>
    </cfRule>
    <cfRule type="cellIs" dxfId="54" priority="215" operator="equal">
      <formula>0</formula>
    </cfRule>
  </conditionalFormatting>
  <conditionalFormatting sqref="I17:R17">
    <cfRule type="cellIs" dxfId="53" priority="197" operator="equal">
      <formula>10</formula>
    </cfRule>
    <cfRule type="cellIs" dxfId="52" priority="198" operator="equal">
      <formula>8</formula>
    </cfRule>
    <cfRule type="cellIs" dxfId="51" priority="199" operator="equal">
      <formula>6</formula>
    </cfRule>
    <cfRule type="cellIs" dxfId="50" priority="200" operator="equal">
      <formula>4</formula>
    </cfRule>
    <cfRule type="cellIs" dxfId="49" priority="201" operator="equal">
      <formula>2</formula>
    </cfRule>
    <cfRule type="cellIs" dxfId="48" priority="202" operator="equal">
      <formula>0</formula>
    </cfRule>
  </conditionalFormatting>
  <conditionalFormatting sqref="B17">
    <cfRule type="cellIs" dxfId="47" priority="191" operator="equal">
      <formula>10</formula>
    </cfRule>
    <cfRule type="cellIs" dxfId="46" priority="192" operator="equal">
      <formula>8</formula>
    </cfRule>
    <cfRule type="cellIs" dxfId="45" priority="193" operator="equal">
      <formula>6</formula>
    </cfRule>
    <cfRule type="cellIs" dxfId="44" priority="194" operator="equal">
      <formula>4</formula>
    </cfRule>
    <cfRule type="cellIs" dxfId="43" priority="195" operator="equal">
      <formula>2</formula>
    </cfRule>
    <cfRule type="cellIs" dxfId="42" priority="196" operator="equal">
      <formula>0</formula>
    </cfRule>
  </conditionalFormatting>
  <conditionalFormatting sqref="G17">
    <cfRule type="dataBar" priority="20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{748EA4E4-240A-4191-B289-F4CC1479BCA0}</x14:id>
        </ext>
      </extLst>
    </cfRule>
  </conditionalFormatting>
  <conditionalFormatting sqref="I18:R18">
    <cfRule type="cellIs" dxfId="41" priority="184" operator="equal">
      <formula>10</formula>
    </cfRule>
    <cfRule type="cellIs" dxfId="40" priority="185" operator="equal">
      <formula>8</formula>
    </cfRule>
    <cfRule type="cellIs" dxfId="39" priority="186" operator="equal">
      <formula>6</formula>
    </cfRule>
    <cfRule type="cellIs" dxfId="38" priority="187" operator="equal">
      <formula>4</formula>
    </cfRule>
    <cfRule type="cellIs" dxfId="37" priority="188" operator="equal">
      <formula>2</formula>
    </cfRule>
    <cfRule type="cellIs" dxfId="36" priority="189" operator="equal">
      <formula>0</formula>
    </cfRule>
  </conditionalFormatting>
  <conditionalFormatting sqref="B18">
    <cfRule type="cellIs" dxfId="35" priority="178" operator="equal">
      <formula>10</formula>
    </cfRule>
    <cfRule type="cellIs" dxfId="34" priority="179" operator="equal">
      <formula>8</formula>
    </cfRule>
    <cfRule type="cellIs" dxfId="33" priority="180" operator="equal">
      <formula>6</formula>
    </cfRule>
    <cfRule type="cellIs" dxfId="32" priority="181" operator="equal">
      <formula>4</formula>
    </cfRule>
    <cfRule type="cellIs" dxfId="31" priority="182" operator="equal">
      <formula>2</formula>
    </cfRule>
    <cfRule type="cellIs" dxfId="30" priority="183" operator="equal">
      <formula>0</formula>
    </cfRule>
  </conditionalFormatting>
  <conditionalFormatting sqref="G18">
    <cfRule type="dataBar" priority="19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{CC5C267A-5E00-40E2-91EC-5C05B0FAFFC2}</x14:id>
        </ext>
      </extLst>
    </cfRule>
  </conditionalFormatting>
  <conditionalFormatting sqref="J24:R25">
    <cfRule type="cellIs" dxfId="29" priority="171" operator="equal">
      <formula>10</formula>
    </cfRule>
    <cfRule type="cellIs" dxfId="28" priority="172" operator="equal">
      <formula>8</formula>
    </cfRule>
    <cfRule type="cellIs" dxfId="27" priority="173" operator="equal">
      <formula>6</formula>
    </cfRule>
    <cfRule type="cellIs" dxfId="26" priority="174" operator="equal">
      <formula>4</formula>
    </cfRule>
    <cfRule type="cellIs" dxfId="25" priority="175" operator="equal">
      <formula>2</formula>
    </cfRule>
    <cfRule type="cellIs" dxfId="24" priority="176" operator="equal">
      <formula>0</formula>
    </cfRule>
  </conditionalFormatting>
  <conditionalFormatting sqref="I24:I25">
    <cfRule type="cellIs" dxfId="23" priority="165" operator="equal">
      <formula>10</formula>
    </cfRule>
    <cfRule type="cellIs" dxfId="22" priority="166" operator="equal">
      <formula>8</formula>
    </cfRule>
    <cfRule type="cellIs" dxfId="21" priority="167" operator="equal">
      <formula>6</formula>
    </cfRule>
    <cfRule type="cellIs" dxfId="20" priority="168" operator="equal">
      <formula>4</formula>
    </cfRule>
    <cfRule type="cellIs" dxfId="19" priority="169" operator="equal">
      <formula>2</formula>
    </cfRule>
    <cfRule type="cellIs" dxfId="18" priority="170" operator="equal">
      <formula>0</formula>
    </cfRule>
  </conditionalFormatting>
  <conditionalFormatting sqref="G24:G25">
    <cfRule type="dataBar" priority="17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{AA02B395-C8B7-4852-B754-15E06856C95C}</x14:id>
        </ext>
      </extLst>
    </cfRule>
  </conditionalFormatting>
  <conditionalFormatting sqref="B24:B25">
    <cfRule type="cellIs" dxfId="17" priority="159" operator="equal">
      <formula>10</formula>
    </cfRule>
    <cfRule type="cellIs" dxfId="16" priority="160" operator="equal">
      <formula>8</formula>
    </cfRule>
    <cfRule type="cellIs" dxfId="15" priority="161" operator="equal">
      <formula>6</formula>
    </cfRule>
    <cfRule type="cellIs" dxfId="14" priority="162" operator="equal">
      <formula>4</formula>
    </cfRule>
    <cfRule type="cellIs" dxfId="13" priority="163" operator="equal">
      <formula>2</formula>
    </cfRule>
    <cfRule type="cellIs" dxfId="12" priority="164" operator="equal">
      <formula>0</formula>
    </cfRule>
  </conditionalFormatting>
  <conditionalFormatting sqref="I31:R32">
    <cfRule type="cellIs" dxfId="11" priority="152" operator="equal">
      <formula>10</formula>
    </cfRule>
    <cfRule type="cellIs" dxfId="10" priority="153" operator="equal">
      <formula>8</formula>
    </cfRule>
    <cfRule type="cellIs" dxfId="9" priority="154" operator="equal">
      <formula>6</formula>
    </cfRule>
    <cfRule type="cellIs" dxfId="8" priority="155" operator="equal">
      <formula>4</formula>
    </cfRule>
    <cfRule type="cellIs" dxfId="7" priority="156" operator="equal">
      <formula>2</formula>
    </cfRule>
    <cfRule type="cellIs" dxfId="6" priority="157" operator="equal">
      <formula>0</formula>
    </cfRule>
  </conditionalFormatting>
  <conditionalFormatting sqref="G31:G32">
    <cfRule type="dataBar" priority="158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{F5F80F7F-EBEC-43FB-B6C8-DDED965C0F04}</x14:id>
        </ext>
      </extLst>
    </cfRule>
  </conditionalFormatting>
  <conditionalFormatting sqref="B31:B32">
    <cfRule type="cellIs" dxfId="5" priority="146" operator="equal">
      <formula>10</formula>
    </cfRule>
    <cfRule type="cellIs" dxfId="4" priority="147" operator="equal">
      <formula>8</formula>
    </cfRule>
    <cfRule type="cellIs" dxfId="3" priority="148" operator="equal">
      <formula>6</formula>
    </cfRule>
    <cfRule type="cellIs" dxfId="2" priority="149" operator="equal">
      <formula>4</formula>
    </cfRule>
    <cfRule type="cellIs" dxfId="1" priority="150" operator="equal">
      <formula>2</formula>
    </cfRule>
    <cfRule type="cellIs" dxfId="0" priority="151" operator="equal">
      <formula>0</formula>
    </cfRule>
  </conditionalFormatting>
  <dataValidations count="1">
    <dataValidation type="list" allowBlank="1" showInputMessage="1" showErrorMessage="1" sqref="I14:R18 I28:R32 I21:R25 B21:B25 B14:B18 B28:B32" xr:uid="{00000000-0002-0000-0000-000000000000}">
      <formula1>score</formula1>
    </dataValidation>
  </dataValidations>
  <pageMargins left="0.7" right="0.7" top="0.75" bottom="0.75" header="0.3" footer="0.3"/>
  <pageSetup paperSize="9" orientation="portrait" verticalDpi="30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B69BE985-3CE1-4A2A-90CE-9754799E548A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G14:G16</xm:sqref>
        </x14:conditionalFormatting>
        <x14:conditionalFormatting xmlns:xm="http://schemas.microsoft.com/office/excel/2006/main">
          <x14:cfRule type="dataBar" id="{F543C702-22B8-4636-9E4D-322B1A591E2B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G21:G23</xm:sqref>
        </x14:conditionalFormatting>
        <x14:conditionalFormatting xmlns:xm="http://schemas.microsoft.com/office/excel/2006/main">
          <x14:cfRule type="dataBar" id="{C69777E0-F6D3-4372-9045-CF925A449C56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G28:G30</xm:sqref>
        </x14:conditionalFormatting>
        <x14:conditionalFormatting xmlns:xm="http://schemas.microsoft.com/office/excel/2006/main">
          <x14:cfRule type="dataBar" id="{748EA4E4-240A-4191-B289-F4CC1479BCA0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G17</xm:sqref>
        </x14:conditionalFormatting>
        <x14:conditionalFormatting xmlns:xm="http://schemas.microsoft.com/office/excel/2006/main">
          <x14:cfRule type="dataBar" id="{CC5C267A-5E00-40E2-91EC-5C05B0FAFFC2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G18</xm:sqref>
        </x14:conditionalFormatting>
        <x14:conditionalFormatting xmlns:xm="http://schemas.microsoft.com/office/excel/2006/main">
          <x14:cfRule type="dataBar" id="{AA02B395-C8B7-4852-B754-15E06856C95C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G24:G25</xm:sqref>
        </x14:conditionalFormatting>
        <x14:conditionalFormatting xmlns:xm="http://schemas.microsoft.com/office/excel/2006/main">
          <x14:cfRule type="dataBar" id="{F5F80F7F-EBEC-43FB-B6C8-DDED965C0F04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G31:G32</xm:sqref>
        </x14:conditionalFormatting>
        <x14:conditionalFormatting xmlns:xm="http://schemas.microsoft.com/office/excel/2006/main">
          <x14:cfRule type="iconSet" priority="266" id="{AAEC3412-AE69-48F1-8897-81BB83D67AC5}">
            <x14:iconSet iconSet="3Flags" custom="1">
              <x14:cfvo type="percent">
                <xm:f>0</xm:f>
              </x14:cfvo>
              <x14:cfvo type="num">
                <xm:f>0</xm:f>
              </x14:cfvo>
              <x14:cfvo type="num">
                <xm:f>40700001</xm:f>
              </x14:cfvo>
              <x14:cfIcon iconSet="3Flags" iconId="2"/>
              <x14:cfIcon iconSet="3Flags" iconId="2"/>
              <x14:cfIcon iconSet="3Flags" iconId="0"/>
            </x14:iconSet>
          </x14:cfRule>
          <xm:sqref>C5:C9</xm:sqref>
        </x14:conditionalFormatting>
        <x14:conditionalFormatting xmlns:xm="http://schemas.microsoft.com/office/excel/2006/main">
          <x14:cfRule type="iconSet" priority="270" id="{947360E5-FF8B-4B68-BAC6-1457BFD0AD65}">
            <x14:iconSet iconSet="3Symbols" custom="1">
              <x14:cfvo type="percent">
                <xm:f>0</xm:f>
              </x14:cfvo>
              <x14:cfvo type="percent">
                <xm:f>1</xm:f>
              </x14:cfvo>
              <x14:cfvo type="percent">
                <xm:f>99</xm:f>
              </x14:cfvo>
              <x14:cfIcon iconSet="3Symbols" iconId="2"/>
              <x14:cfIcon iconSet="3Symbols" iconId="0"/>
              <x14:cfIcon iconSet="3Symbols" iconId="0"/>
            </x14:iconSet>
          </x14:cfRule>
          <xm:sqref>C36:D42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0"/>
  <sheetViews>
    <sheetView workbookViewId="0">
      <selection activeCell="H33" sqref="H33"/>
    </sheetView>
  </sheetViews>
  <sheetFormatPr defaultRowHeight="15" x14ac:dyDescent="0.25"/>
  <cols>
    <col min="1" max="1" width="16.5703125" customWidth="1"/>
    <col min="2" max="2" width="21.7109375" customWidth="1"/>
    <col min="3" max="3" width="27.140625" customWidth="1"/>
    <col min="4" max="4" width="25.140625" customWidth="1"/>
  </cols>
  <sheetData>
    <row r="1" spans="1:4" x14ac:dyDescent="0.25">
      <c r="A1" s="77" t="s">
        <v>0</v>
      </c>
      <c r="B1" s="80"/>
    </row>
    <row r="2" spans="1:4" x14ac:dyDescent="0.25">
      <c r="A2" s="81">
        <v>100000</v>
      </c>
      <c r="B2" s="82"/>
    </row>
    <row r="4" spans="1:4" x14ac:dyDescent="0.25">
      <c r="A4" s="54" t="s">
        <v>31</v>
      </c>
      <c r="B4" s="55"/>
      <c r="C4" s="55"/>
    </row>
    <row r="5" spans="1:4" x14ac:dyDescent="0.25">
      <c r="A5" s="35" t="s">
        <v>10</v>
      </c>
      <c r="B5" s="36"/>
      <c r="C5" s="70" t="s">
        <v>11</v>
      </c>
    </row>
    <row r="6" spans="1:4" x14ac:dyDescent="0.25">
      <c r="A6" s="92" t="s">
        <v>34</v>
      </c>
      <c r="B6" s="92"/>
      <c r="C6" s="60">
        <v>0</v>
      </c>
      <c r="D6" s="56"/>
    </row>
    <row r="7" spans="1:4" x14ac:dyDescent="0.25">
      <c r="A7" s="94" t="s">
        <v>35</v>
      </c>
      <c r="B7" s="94"/>
      <c r="C7" s="59">
        <v>0</v>
      </c>
      <c r="D7" s="56"/>
    </row>
    <row r="8" spans="1:4" x14ac:dyDescent="0.25">
      <c r="A8" s="56"/>
      <c r="B8" s="56"/>
      <c r="C8" s="56"/>
      <c r="D8" s="56"/>
    </row>
    <row r="9" spans="1:4" x14ac:dyDescent="0.25">
      <c r="A9" s="93" t="s">
        <v>33</v>
      </c>
      <c r="B9" s="93"/>
      <c r="C9" s="69" t="s">
        <v>4</v>
      </c>
      <c r="D9" s="53"/>
    </row>
    <row r="10" spans="1:4" x14ac:dyDescent="0.25">
      <c r="A10" s="12" t="s">
        <v>45</v>
      </c>
      <c r="B10" s="13" t="s">
        <v>37</v>
      </c>
      <c r="C10" s="62">
        <v>0.3</v>
      </c>
      <c r="D10" s="17" t="s">
        <v>36</v>
      </c>
    </row>
    <row r="11" spans="1:4" x14ac:dyDescent="0.25">
      <c r="A11" s="61" t="s">
        <v>34</v>
      </c>
      <c r="B11" s="66">
        <v>0</v>
      </c>
      <c r="C11" s="71">
        <f>A2/100*30</f>
        <v>30000</v>
      </c>
      <c r="D11" s="64">
        <f>B11/3*C11</f>
        <v>0</v>
      </c>
    </row>
    <row r="12" spans="1:4" x14ac:dyDescent="0.25">
      <c r="A12" s="57" t="s">
        <v>35</v>
      </c>
      <c r="B12" s="67">
        <v>0</v>
      </c>
      <c r="C12" s="72">
        <f>A2/100*30</f>
        <v>30000</v>
      </c>
      <c r="D12" s="65">
        <f>B12/3*C12</f>
        <v>0</v>
      </c>
    </row>
    <row r="13" spans="1:4" x14ac:dyDescent="0.25">
      <c r="A13" s="12" t="s">
        <v>46</v>
      </c>
      <c r="B13" s="13" t="s">
        <v>37</v>
      </c>
      <c r="C13" s="62">
        <v>0.2</v>
      </c>
      <c r="D13" s="17" t="s">
        <v>36</v>
      </c>
    </row>
    <row r="14" spans="1:4" x14ac:dyDescent="0.25">
      <c r="A14" s="57" t="s">
        <v>34</v>
      </c>
      <c r="B14" s="66">
        <v>0</v>
      </c>
      <c r="C14" s="71">
        <f>A2/100*20</f>
        <v>20000</v>
      </c>
      <c r="D14" s="63">
        <f>B14/3*C14</f>
        <v>0</v>
      </c>
    </row>
    <row r="15" spans="1:4" x14ac:dyDescent="0.25">
      <c r="A15" s="57" t="s">
        <v>35</v>
      </c>
      <c r="B15" s="68">
        <v>0</v>
      </c>
      <c r="C15" s="73">
        <f>A2/100*20</f>
        <v>20000</v>
      </c>
      <c r="D15" s="64">
        <f>B15/3*C15</f>
        <v>0</v>
      </c>
    </row>
    <row r="17" spans="1:3" x14ac:dyDescent="0.25">
      <c r="A17" s="54" t="s">
        <v>38</v>
      </c>
      <c r="B17" s="55"/>
      <c r="C17" s="55"/>
    </row>
    <row r="18" spans="1:3" x14ac:dyDescent="0.25">
      <c r="A18" s="35" t="s">
        <v>10</v>
      </c>
      <c r="B18" s="36"/>
      <c r="C18" s="70" t="s">
        <v>39</v>
      </c>
    </row>
    <row r="19" spans="1:3" ht="21" customHeight="1" x14ac:dyDescent="0.25">
      <c r="A19" s="92" t="s">
        <v>34</v>
      </c>
      <c r="B19" s="92"/>
      <c r="C19" s="58">
        <f>C6-D11-D14</f>
        <v>0</v>
      </c>
    </row>
    <row r="20" spans="1:3" ht="19.5" customHeight="1" x14ac:dyDescent="0.25">
      <c r="A20" s="92" t="s">
        <v>35</v>
      </c>
      <c r="B20" s="92"/>
      <c r="C20" s="58">
        <f>C7-D12-D15</f>
        <v>0</v>
      </c>
    </row>
  </sheetData>
  <mergeCells count="7">
    <mergeCell ref="A19:B19"/>
    <mergeCell ref="A20:B20"/>
    <mergeCell ref="A1:B1"/>
    <mergeCell ref="A2:B2"/>
    <mergeCell ref="A9:B9"/>
    <mergeCell ref="A6:B6"/>
    <mergeCell ref="A7:B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4</vt:i4>
      </vt:variant>
    </vt:vector>
  </HeadingPairs>
  <TitlesOfParts>
    <vt:vector size="6" baseType="lpstr">
      <vt:lpstr>Beoordelingsfase 1</vt:lpstr>
      <vt:lpstr>Beoordelingsfase 2</vt:lpstr>
      <vt:lpstr>'Beoordelingsfase 1'!Gunningscriteria1</vt:lpstr>
      <vt:lpstr>'Beoordelingsfase 1'!Gunningscriteria2</vt:lpstr>
      <vt:lpstr>'Beoordelingsfase 1'!Gunningscriteria3</vt:lpstr>
      <vt:lpstr>score</vt:lpstr>
    </vt:vector>
  </TitlesOfParts>
  <Company>Gemeente Purmerend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Knijn, S. (Sanne)</dc:creator>
  <cp:lastModifiedBy>Ha-Vu, T.T.A. (An)</cp:lastModifiedBy>
  <dcterms:created xsi:type="dcterms:W3CDTF">2017-06-09T09:09:00Z</dcterms:created>
  <dcterms:modified xsi:type="dcterms:W3CDTF">2021-03-10T10:21:52Z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>20210310112150583</vt:lpwstr>
  </property>
</Properties>
</file>